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55" windowWidth="16935" windowHeight="7110" tabRatio="751" activeTab="11"/>
  </bookViews>
  <sheets>
    <sheet name="Team Roster" sheetId="1" r:id="rId1"/>
    <sheet name="Roster Adj" sheetId="2" r:id="rId2"/>
    <sheet name="Records" sheetId="3" r:id="rId3"/>
    <sheet name="Match Records" sheetId="4" r:id="rId4"/>
    <sheet name="DC1" sheetId="5" r:id="rId5"/>
    <sheet name="CT1" sheetId="6" r:id="rId6"/>
    <sheet name="MQ1" sheetId="7" r:id="rId7"/>
    <sheet name="MQ2" sheetId="8" r:id="rId8"/>
    <sheet name="TL1" sheetId="9" r:id="rId9"/>
    <sheet name="DH1" sheetId="10" r:id="rId10"/>
    <sheet name="DH2" sheetId="11" r:id="rId11"/>
    <sheet name="JR1" sheetId="12" r:id="rId12"/>
    <sheet name="JR2" sheetId="13" r:id="rId13"/>
    <sheet name="PP1" sheetId="14" r:id="rId14"/>
    <sheet name="RC1" sheetId="15" r:id="rId15"/>
    <sheet name="KB1" sheetId="16" r:id="rId16"/>
    <sheet name="JH1" sheetId="17" r:id="rId17"/>
    <sheet name="TC1" sheetId="18" r:id="rId18"/>
    <sheet name="TC2" sheetId="19" r:id="rId19"/>
    <sheet name="FT1" sheetId="20" r:id="rId20"/>
    <sheet name="Division A" sheetId="21" r:id="rId21"/>
    <sheet name="Division Fighting Mongooses" sheetId="22" r:id="rId22"/>
    <sheet name="Stats" sheetId="23" r:id="rId23"/>
  </sheets>
  <definedNames>
    <definedName name="_xlnm._FilterDatabase" localSheetId="2" hidden="1">Records!$B$2:$J$18</definedName>
  </definedNames>
  <calcPr calcId="125725"/>
</workbook>
</file>

<file path=xl/calcChain.xml><?xml version="1.0" encoding="utf-8"?>
<calcChain xmlns="http://schemas.openxmlformats.org/spreadsheetml/2006/main">
  <c r="A45" i="23"/>
  <c r="A44"/>
  <c r="A43"/>
  <c r="A42"/>
  <c r="A41"/>
  <c r="A40"/>
  <c r="A39"/>
  <c r="A38"/>
  <c r="A37"/>
  <c r="A36"/>
  <c r="A35"/>
  <c r="A34"/>
  <c r="F30"/>
  <c r="C30"/>
  <c r="A30"/>
  <c r="F29"/>
  <c r="A29"/>
  <c r="F28"/>
  <c r="A28"/>
  <c r="F27"/>
  <c r="A27"/>
  <c r="F26"/>
  <c r="C26"/>
  <c r="A26"/>
  <c r="F25"/>
  <c r="A25"/>
  <c r="F24"/>
  <c r="A24"/>
  <c r="F23"/>
  <c r="A23"/>
  <c r="F22"/>
  <c r="C22"/>
  <c r="A22"/>
  <c r="F21"/>
  <c r="A21"/>
  <c r="F20"/>
  <c r="A20"/>
  <c r="F19"/>
  <c r="A19"/>
  <c r="E14"/>
  <c r="E30" s="1"/>
  <c r="D14"/>
  <c r="D30" s="1"/>
  <c r="C14"/>
  <c r="B14"/>
  <c r="H14" s="1"/>
  <c r="G30" s="1"/>
  <c r="A14"/>
  <c r="E13"/>
  <c r="E29" s="1"/>
  <c r="D13"/>
  <c r="D29" s="1"/>
  <c r="C13"/>
  <c r="C29" s="1"/>
  <c r="B13"/>
  <c r="A13"/>
  <c r="E12"/>
  <c r="E28" s="1"/>
  <c r="D12"/>
  <c r="D28" s="1"/>
  <c r="C12"/>
  <c r="C28" s="1"/>
  <c r="B12"/>
  <c r="A12"/>
  <c r="E11"/>
  <c r="E27" s="1"/>
  <c r="D11"/>
  <c r="D27" s="1"/>
  <c r="C11"/>
  <c r="C27" s="1"/>
  <c r="B11"/>
  <c r="A11"/>
  <c r="E10"/>
  <c r="E26" s="1"/>
  <c r="D10"/>
  <c r="D26" s="1"/>
  <c r="C10"/>
  <c r="B10"/>
  <c r="H10" s="1"/>
  <c r="G26" s="1"/>
  <c r="A10"/>
  <c r="E9"/>
  <c r="E25" s="1"/>
  <c r="D9"/>
  <c r="D25" s="1"/>
  <c r="C9"/>
  <c r="C25" s="1"/>
  <c r="B9"/>
  <c r="A9"/>
  <c r="E8"/>
  <c r="E24" s="1"/>
  <c r="D8"/>
  <c r="D24" s="1"/>
  <c r="C8"/>
  <c r="C24" s="1"/>
  <c r="B8"/>
  <c r="A8"/>
  <c r="E7"/>
  <c r="E23" s="1"/>
  <c r="D7"/>
  <c r="D23" s="1"/>
  <c r="C7"/>
  <c r="C23" s="1"/>
  <c r="B7"/>
  <c r="A7"/>
  <c r="E6"/>
  <c r="E22" s="1"/>
  <c r="D6"/>
  <c r="D22" s="1"/>
  <c r="C6"/>
  <c r="B6"/>
  <c r="H6" s="1"/>
  <c r="G22" s="1"/>
  <c r="A6"/>
  <c r="E5"/>
  <c r="E21" s="1"/>
  <c r="D5"/>
  <c r="D21" s="1"/>
  <c r="C5"/>
  <c r="C21" s="1"/>
  <c r="B5"/>
  <c r="A5"/>
  <c r="E4"/>
  <c r="E20" s="1"/>
  <c r="D4"/>
  <c r="D20" s="1"/>
  <c r="C4"/>
  <c r="C20" s="1"/>
  <c r="B4"/>
  <c r="A4"/>
  <c r="E3"/>
  <c r="E19" s="1"/>
  <c r="D3"/>
  <c r="D19" s="1"/>
  <c r="C3"/>
  <c r="C19" s="1"/>
  <c r="B3"/>
  <c r="A3"/>
  <c r="J25" i="22"/>
  <c r="AA24"/>
  <c r="I24"/>
  <c r="AA23"/>
  <c r="AA22"/>
  <c r="AA21"/>
  <c r="AA20"/>
  <c r="AA25" s="1"/>
  <c r="AL19"/>
  <c r="Z18"/>
  <c r="K18"/>
  <c r="AS17"/>
  <c r="Z17"/>
  <c r="K17"/>
  <c r="Z16"/>
  <c r="K16"/>
  <c r="Z15"/>
  <c r="K15"/>
  <c r="AA14"/>
  <c r="Z14"/>
  <c r="K14" s="1"/>
  <c r="Z13"/>
  <c r="K13"/>
  <c r="Z12"/>
  <c r="K12" s="1"/>
  <c r="Z11"/>
  <c r="K11"/>
  <c r="Z10"/>
  <c r="K10" s="1"/>
  <c r="Z9"/>
  <c r="K9"/>
  <c r="K8"/>
  <c r="Z7"/>
  <c r="K7"/>
  <c r="Z6"/>
  <c r="K6"/>
  <c r="Z5"/>
  <c r="K5"/>
  <c r="AA4"/>
  <c r="AA19" s="1"/>
  <c r="I23" s="1"/>
  <c r="K4"/>
  <c r="K3"/>
  <c r="AH2"/>
  <c r="AG2"/>
  <c r="AF2"/>
  <c r="J25" i="21"/>
  <c r="AA24"/>
  <c r="I24"/>
  <c r="AA23"/>
  <c r="AA22"/>
  <c r="AA21"/>
  <c r="AA20"/>
  <c r="AA25" s="1"/>
  <c r="AL19"/>
  <c r="Z18"/>
  <c r="K18" s="1"/>
  <c r="AS17"/>
  <c r="Z17"/>
  <c r="K17"/>
  <c r="Z16"/>
  <c r="K16"/>
  <c r="Z15"/>
  <c r="K15"/>
  <c r="AA14"/>
  <c r="Z14"/>
  <c r="K14" s="1"/>
  <c r="Z13"/>
  <c r="K13" s="1"/>
  <c r="AA12"/>
  <c r="AA19" s="1"/>
  <c r="Z12"/>
  <c r="K12"/>
  <c r="Z11"/>
  <c r="K11"/>
  <c r="Z10"/>
  <c r="K10"/>
  <c r="Z9"/>
  <c r="K9"/>
  <c r="Z8"/>
  <c r="K8"/>
  <c r="Z7"/>
  <c r="K7"/>
  <c r="Z6"/>
  <c r="K6"/>
  <c r="Z5"/>
  <c r="K5"/>
  <c r="K4"/>
  <c r="K3"/>
  <c r="AH2"/>
  <c r="AG2"/>
  <c r="AF2"/>
  <c r="J25" i="20"/>
  <c r="Y24"/>
  <c r="Y23"/>
  <c r="Y25" s="1"/>
  <c r="Y22"/>
  <c r="Y21"/>
  <c r="AD20"/>
  <c r="Y20"/>
  <c r="Y19"/>
  <c r="X18"/>
  <c r="K18"/>
  <c r="X17"/>
  <c r="K17"/>
  <c r="X16"/>
  <c r="K16"/>
  <c r="AB15"/>
  <c r="I24" s="1"/>
  <c r="X15"/>
  <c r="K15" s="1"/>
  <c r="X14"/>
  <c r="K14" s="1"/>
  <c r="X13"/>
  <c r="K13" s="1"/>
  <c r="X12"/>
  <c r="K12" s="1"/>
  <c r="X11"/>
  <c r="K11" s="1"/>
  <c r="X10"/>
  <c r="K10" s="1"/>
  <c r="X9"/>
  <c r="K9" s="1"/>
  <c r="X8"/>
  <c r="K8" s="1"/>
  <c r="X7"/>
  <c r="K7" s="1"/>
  <c r="X6"/>
  <c r="K6" s="1"/>
  <c r="X5"/>
  <c r="K5" s="1"/>
  <c r="X4"/>
  <c r="K4" s="1"/>
  <c r="X3"/>
  <c r="K3" s="1"/>
  <c r="J25" i="19"/>
  <c r="Y24"/>
  <c r="Y23"/>
  <c r="Y22"/>
  <c r="Y21"/>
  <c r="Y20"/>
  <c r="Y25" s="1"/>
  <c r="Y19"/>
  <c r="I23" s="1"/>
  <c r="X18"/>
  <c r="K18" s="1"/>
  <c r="X17"/>
  <c r="K17" s="1"/>
  <c r="X16"/>
  <c r="K16" s="1"/>
  <c r="AB15"/>
  <c r="I24" s="1"/>
  <c r="X15"/>
  <c r="K15"/>
  <c r="X14"/>
  <c r="K14"/>
  <c r="X13"/>
  <c r="K13"/>
  <c r="X12"/>
  <c r="K12"/>
  <c r="X11"/>
  <c r="K11"/>
  <c r="X10"/>
  <c r="K10"/>
  <c r="X9"/>
  <c r="K9"/>
  <c r="X8"/>
  <c r="K8"/>
  <c r="X7"/>
  <c r="K7"/>
  <c r="X6"/>
  <c r="K6"/>
  <c r="X5"/>
  <c r="K5"/>
  <c r="X4"/>
  <c r="K4"/>
  <c r="X3"/>
  <c r="K3"/>
  <c r="J25" i="18"/>
  <c r="Y24"/>
  <c r="Y23"/>
  <c r="Y22"/>
  <c r="Y21"/>
  <c r="Y20"/>
  <c r="Y25" s="1"/>
  <c r="Y19"/>
  <c r="X18"/>
  <c r="K18"/>
  <c r="X17"/>
  <c r="K17"/>
  <c r="X16"/>
  <c r="K16"/>
  <c r="AB15"/>
  <c r="X15"/>
  <c r="K15" s="1"/>
  <c r="X14"/>
  <c r="K14" s="1"/>
  <c r="X13"/>
  <c r="X12"/>
  <c r="K12"/>
  <c r="X11"/>
  <c r="K11"/>
  <c r="X10"/>
  <c r="K10"/>
  <c r="X9"/>
  <c r="K9"/>
  <c r="X8"/>
  <c r="K8"/>
  <c r="X7"/>
  <c r="K7"/>
  <c r="X6"/>
  <c r="K6"/>
  <c r="X5"/>
  <c r="K5"/>
  <c r="X4"/>
  <c r="K4"/>
  <c r="X3"/>
  <c r="K3"/>
  <c r="J25" i="17"/>
  <c r="Y24"/>
  <c r="Y23"/>
  <c r="Y22"/>
  <c r="Y21"/>
  <c r="Y20"/>
  <c r="Y25" s="1"/>
  <c r="Y19"/>
  <c r="I23" s="1"/>
  <c r="X18"/>
  <c r="K18" s="1"/>
  <c r="X17"/>
  <c r="K17" s="1"/>
  <c r="X16"/>
  <c r="K16" s="1"/>
  <c r="AB15"/>
  <c r="X15"/>
  <c r="K15"/>
  <c r="X14"/>
  <c r="K14"/>
  <c r="X13"/>
  <c r="K13"/>
  <c r="X12"/>
  <c r="K12"/>
  <c r="X11"/>
  <c r="K11"/>
  <c r="X10"/>
  <c r="K10"/>
  <c r="X9"/>
  <c r="K9"/>
  <c r="X8"/>
  <c r="K8"/>
  <c r="X7"/>
  <c r="K7"/>
  <c r="X6"/>
  <c r="K6"/>
  <c r="X5"/>
  <c r="K5"/>
  <c r="X4"/>
  <c r="K4"/>
  <c r="X3"/>
  <c r="K3"/>
  <c r="J25" i="16"/>
  <c r="Y24"/>
  <c r="I24"/>
  <c r="Y23"/>
  <c r="Y22"/>
  <c r="Y21"/>
  <c r="Y20"/>
  <c r="Y25" s="1"/>
  <c r="Y19"/>
  <c r="I23" s="1"/>
  <c r="X18"/>
  <c r="K18"/>
  <c r="X17"/>
  <c r="K17"/>
  <c r="X16"/>
  <c r="K16"/>
  <c r="AB15"/>
  <c r="X15"/>
  <c r="K15" s="1"/>
  <c r="X14"/>
  <c r="K14" s="1"/>
  <c r="X13"/>
  <c r="K13" s="1"/>
  <c r="X12"/>
  <c r="K12" s="1"/>
  <c r="X11"/>
  <c r="K11" s="1"/>
  <c r="X10"/>
  <c r="K10" s="1"/>
  <c r="X9"/>
  <c r="K9" s="1"/>
  <c r="X8"/>
  <c r="K8" s="1"/>
  <c r="X6"/>
  <c r="K6" s="1"/>
  <c r="X5"/>
  <c r="K5" s="1"/>
  <c r="X4"/>
  <c r="K4" s="1"/>
  <c r="X3"/>
  <c r="K3" s="1"/>
  <c r="J25" i="15"/>
  <c r="Y24"/>
  <c r="AE23"/>
  <c r="AD23"/>
  <c r="AF23" s="1"/>
  <c r="AC23"/>
  <c r="AB23"/>
  <c r="AA23"/>
  <c r="I24" s="1"/>
  <c r="Y23"/>
  <c r="Y22"/>
  <c r="Y21"/>
  <c r="Y20"/>
  <c r="Y25" s="1"/>
  <c r="Y19"/>
  <c r="AA18"/>
  <c r="X18"/>
  <c r="K18"/>
  <c r="AA17"/>
  <c r="X17"/>
  <c r="K17" s="1"/>
  <c r="X16"/>
  <c r="K16" s="1"/>
  <c r="X15"/>
  <c r="K15" s="1"/>
  <c r="X14"/>
  <c r="K14" s="1"/>
  <c r="X13"/>
  <c r="K13" s="1"/>
  <c r="AA12"/>
  <c r="X12"/>
  <c r="K12"/>
  <c r="X11"/>
  <c r="K11"/>
  <c r="AA10"/>
  <c r="X10"/>
  <c r="K10" s="1"/>
  <c r="AA9"/>
  <c r="X9"/>
  <c r="K9"/>
  <c r="X8"/>
  <c r="K8"/>
  <c r="X7"/>
  <c r="K7"/>
  <c r="X6"/>
  <c r="K6"/>
  <c r="X5"/>
  <c r="K5"/>
  <c r="X4"/>
  <c r="K4"/>
  <c r="X3"/>
  <c r="K3"/>
  <c r="J25" i="14"/>
  <c r="Y24"/>
  <c r="I24"/>
  <c r="Y23"/>
  <c r="Y22"/>
  <c r="Y21"/>
  <c r="AB20"/>
  <c r="Y20"/>
  <c r="Y25" s="1"/>
  <c r="AB19"/>
  <c r="X18"/>
  <c r="K18" s="1"/>
  <c r="Y18" s="1"/>
  <c r="I18"/>
  <c r="H18"/>
  <c r="G18"/>
  <c r="F18"/>
  <c r="E18"/>
  <c r="X17"/>
  <c r="K17" s="1"/>
  <c r="I17"/>
  <c r="H17"/>
  <c r="G17"/>
  <c r="F17"/>
  <c r="E17"/>
  <c r="AK16"/>
  <c r="AB22" s="1"/>
  <c r="AI16"/>
  <c r="AI17" s="1"/>
  <c r="AB16"/>
  <c r="X16"/>
  <c r="K16" s="1"/>
  <c r="Y16" s="1"/>
  <c r="I16"/>
  <c r="H16"/>
  <c r="G16"/>
  <c r="F16"/>
  <c r="E16"/>
  <c r="AJ15"/>
  <c r="AE15"/>
  <c r="X15"/>
  <c r="K15" s="1"/>
  <c r="Y15" s="1"/>
  <c r="I15"/>
  <c r="H15"/>
  <c r="G15"/>
  <c r="F15"/>
  <c r="E15"/>
  <c r="AJ14"/>
  <c r="AA14"/>
  <c r="X14"/>
  <c r="K14" s="1"/>
  <c r="Y14" s="1"/>
  <c r="I14"/>
  <c r="H14"/>
  <c r="G14"/>
  <c r="F14"/>
  <c r="E14"/>
  <c r="AJ13"/>
  <c r="AA13"/>
  <c r="X13"/>
  <c r="K13"/>
  <c r="Y13" s="1"/>
  <c r="I13"/>
  <c r="H13"/>
  <c r="G13"/>
  <c r="F13"/>
  <c r="E13"/>
  <c r="AJ12"/>
  <c r="AA12"/>
  <c r="X12"/>
  <c r="K12"/>
  <c r="I12"/>
  <c r="H12"/>
  <c r="G12"/>
  <c r="F12"/>
  <c r="E12"/>
  <c r="AJ11"/>
  <c r="AA11"/>
  <c r="X11"/>
  <c r="K11" s="1"/>
  <c r="Y11" s="1"/>
  <c r="I11"/>
  <c r="H11"/>
  <c r="G11"/>
  <c r="F11"/>
  <c r="E11"/>
  <c r="AJ10"/>
  <c r="AA10"/>
  <c r="X10"/>
  <c r="K10"/>
  <c r="Y10" s="1"/>
  <c r="I10"/>
  <c r="H10"/>
  <c r="G10"/>
  <c r="F10"/>
  <c r="E10"/>
  <c r="AJ9"/>
  <c r="AA9"/>
  <c r="X9"/>
  <c r="K9"/>
  <c r="I9"/>
  <c r="H9"/>
  <c r="G9"/>
  <c r="F9"/>
  <c r="E9"/>
  <c r="AJ8"/>
  <c r="AA8"/>
  <c r="X8"/>
  <c r="K8" s="1"/>
  <c r="Y8" s="1"/>
  <c r="I8"/>
  <c r="H8"/>
  <c r="G8"/>
  <c r="F8"/>
  <c r="E8"/>
  <c r="AJ7"/>
  <c r="AA7"/>
  <c r="X7"/>
  <c r="K7"/>
  <c r="Y7" s="1"/>
  <c r="I7"/>
  <c r="H7"/>
  <c r="G7"/>
  <c r="F7"/>
  <c r="E7"/>
  <c r="AJ6"/>
  <c r="AA6"/>
  <c r="AE6" s="1"/>
  <c r="AE7" s="1"/>
  <c r="X6"/>
  <c r="K6" s="1"/>
  <c r="Y6" s="1"/>
  <c r="I6"/>
  <c r="H6"/>
  <c r="G6"/>
  <c r="F6"/>
  <c r="E6"/>
  <c r="AJ5"/>
  <c r="AJ16" s="1"/>
  <c r="AE5"/>
  <c r="AA5"/>
  <c r="Y5"/>
  <c r="X5"/>
  <c r="K5"/>
  <c r="I5"/>
  <c r="H5"/>
  <c r="G5"/>
  <c r="F5"/>
  <c r="E5"/>
  <c r="X4"/>
  <c r="K4" s="1"/>
  <c r="I4"/>
  <c r="H4"/>
  <c r="G4"/>
  <c r="F4"/>
  <c r="E4"/>
  <c r="X3"/>
  <c r="K3" s="1"/>
  <c r="Y3" s="1"/>
  <c r="I3"/>
  <c r="H3"/>
  <c r="G3"/>
  <c r="F3"/>
  <c r="E3"/>
  <c r="J25" i="13"/>
  <c r="Y24"/>
  <c r="I24"/>
  <c r="Y23"/>
  <c r="Y22"/>
  <c r="Y21"/>
  <c r="Y20"/>
  <c r="Y25" s="1"/>
  <c r="Y19"/>
  <c r="X18"/>
  <c r="K18"/>
  <c r="X17"/>
  <c r="K17"/>
  <c r="X16"/>
  <c r="K16"/>
  <c r="AB15"/>
  <c r="X15"/>
  <c r="K15" s="1"/>
  <c r="X14"/>
  <c r="K14" s="1"/>
  <c r="X13"/>
  <c r="K13" s="1"/>
  <c r="X12"/>
  <c r="K12" s="1"/>
  <c r="X11"/>
  <c r="K11" s="1"/>
  <c r="X10"/>
  <c r="K10" s="1"/>
  <c r="X9"/>
  <c r="K9" s="1"/>
  <c r="X8"/>
  <c r="K8" s="1"/>
  <c r="X7"/>
  <c r="K7" s="1"/>
  <c r="X6"/>
  <c r="K6" s="1"/>
  <c r="X4"/>
  <c r="K4" s="1"/>
  <c r="X3"/>
  <c r="K3" s="1"/>
  <c r="J25" i="12"/>
  <c r="Y24"/>
  <c r="Y23"/>
  <c r="Y22"/>
  <c r="Y21"/>
  <c r="Y20"/>
  <c r="Y25" s="1"/>
  <c r="Y19"/>
  <c r="X18"/>
  <c r="K18" s="1"/>
  <c r="K17"/>
  <c r="X16"/>
  <c r="K16"/>
  <c r="AB15"/>
  <c r="I24" s="1"/>
  <c r="X15"/>
  <c r="K15" s="1"/>
  <c r="X14"/>
  <c r="K14" s="1"/>
  <c r="X13"/>
  <c r="K13" s="1"/>
  <c r="X12"/>
  <c r="K12" s="1"/>
  <c r="X11"/>
  <c r="K11" s="1"/>
  <c r="X10"/>
  <c r="K10" s="1"/>
  <c r="X9"/>
  <c r="K9" s="1"/>
  <c r="X8"/>
  <c r="K8" s="1"/>
  <c r="X7"/>
  <c r="K7" s="1"/>
  <c r="X6"/>
  <c r="K6" s="1"/>
  <c r="X5"/>
  <c r="K5" s="1"/>
  <c r="X4"/>
  <c r="K4" s="1"/>
  <c r="X3"/>
  <c r="K3" s="1"/>
  <c r="J25" i="11"/>
  <c r="Y24"/>
  <c r="Y23"/>
  <c r="Y22"/>
  <c r="Y21"/>
  <c r="Y20"/>
  <c r="Y25" s="1"/>
  <c r="Y19"/>
  <c r="X18"/>
  <c r="K18" s="1"/>
  <c r="X17"/>
  <c r="K17" s="1"/>
  <c r="X16"/>
  <c r="K16" s="1"/>
  <c r="AB15"/>
  <c r="I24" s="1"/>
  <c r="X15"/>
  <c r="K15"/>
  <c r="X14"/>
  <c r="K14"/>
  <c r="X13"/>
  <c r="K13"/>
  <c r="X12"/>
  <c r="K12"/>
  <c r="X11"/>
  <c r="K11"/>
  <c r="X10"/>
  <c r="K10"/>
  <c r="X9"/>
  <c r="K9"/>
  <c r="X8"/>
  <c r="K8"/>
  <c r="X7"/>
  <c r="K7"/>
  <c r="AA6"/>
  <c r="X6"/>
  <c r="K6" s="1"/>
  <c r="X5"/>
  <c r="K5" s="1"/>
  <c r="X4"/>
  <c r="K4" s="1"/>
  <c r="X3"/>
  <c r="K3" s="1"/>
  <c r="J25" i="10"/>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K4" s="1"/>
  <c r="X3"/>
  <c r="K3" s="1"/>
  <c r="AD32" i="9"/>
  <c r="AC32"/>
  <c r="AB32"/>
  <c r="AA32"/>
  <c r="AF32" s="1"/>
  <c r="J25"/>
  <c r="Y24"/>
  <c r="I24"/>
  <c r="Y23"/>
  <c r="Y22"/>
  <c r="Y21"/>
  <c r="Y20"/>
  <c r="Y25" s="1"/>
  <c r="X18"/>
  <c r="K18" s="1"/>
  <c r="Y18" s="1"/>
  <c r="I18"/>
  <c r="H18"/>
  <c r="G18"/>
  <c r="F18"/>
  <c r="E18"/>
  <c r="X17"/>
  <c r="K17" s="1"/>
  <c r="Y17" s="1"/>
  <c r="I17"/>
  <c r="H17"/>
  <c r="G17"/>
  <c r="F17"/>
  <c r="E17"/>
  <c r="AB16"/>
  <c r="Y16"/>
  <c r="X16"/>
  <c r="K16"/>
  <c r="I16"/>
  <c r="H16"/>
  <c r="G16"/>
  <c r="F16"/>
  <c r="E16"/>
  <c r="X15"/>
  <c r="K15" s="1"/>
  <c r="Y15" s="1"/>
  <c r="I15"/>
  <c r="H15"/>
  <c r="G15"/>
  <c r="F15"/>
  <c r="E15"/>
  <c r="X14"/>
  <c r="K14"/>
  <c r="Y14" s="1"/>
  <c r="I14"/>
  <c r="H14"/>
  <c r="G14"/>
  <c r="F14"/>
  <c r="E14"/>
  <c r="X13"/>
  <c r="K13" s="1"/>
  <c r="Y13" s="1"/>
  <c r="I13"/>
  <c r="H13"/>
  <c r="G13"/>
  <c r="F13"/>
  <c r="E13"/>
  <c r="Y12"/>
  <c r="X12"/>
  <c r="K12"/>
  <c r="I12"/>
  <c r="H12"/>
  <c r="G12"/>
  <c r="F12"/>
  <c r="E12"/>
  <c r="X11"/>
  <c r="K11" s="1"/>
  <c r="Y11" s="1"/>
  <c r="I11"/>
  <c r="H11"/>
  <c r="G11"/>
  <c r="F11"/>
  <c r="E11"/>
  <c r="X10"/>
  <c r="K10"/>
  <c r="Y10" s="1"/>
  <c r="I10"/>
  <c r="H10"/>
  <c r="G10"/>
  <c r="F10"/>
  <c r="E10"/>
  <c r="X9"/>
  <c r="K9"/>
  <c r="I9"/>
  <c r="H9"/>
  <c r="G9"/>
  <c r="F9"/>
  <c r="E9"/>
  <c r="X8"/>
  <c r="K8" s="1"/>
  <c r="Y8" s="1"/>
  <c r="I8"/>
  <c r="H8"/>
  <c r="G8"/>
  <c r="F8"/>
  <c r="E8"/>
  <c r="Y7"/>
  <c r="X7"/>
  <c r="K7"/>
  <c r="I7"/>
  <c r="H7"/>
  <c r="G7"/>
  <c r="F7"/>
  <c r="E7"/>
  <c r="AF6"/>
  <c r="AF7" s="1"/>
  <c r="AF8" s="1"/>
  <c r="AF9" s="1"/>
  <c r="AF10" s="1"/>
  <c r="AF11" s="1"/>
  <c r="AF12" s="1"/>
  <c r="X6"/>
  <c r="K6" s="1"/>
  <c r="Y6" s="1"/>
  <c r="I6"/>
  <c r="H6"/>
  <c r="G6"/>
  <c r="F6"/>
  <c r="E6"/>
  <c r="AF5"/>
  <c r="X5"/>
  <c r="K5" s="1"/>
  <c r="I5"/>
  <c r="H5"/>
  <c r="F5"/>
  <c r="E5"/>
  <c r="Y4"/>
  <c r="X4"/>
  <c r="K4"/>
  <c r="I4"/>
  <c r="H4"/>
  <c r="G4"/>
  <c r="F4"/>
  <c r="E4"/>
  <c r="Y3"/>
  <c r="X3"/>
  <c r="K3"/>
  <c r="I3"/>
  <c r="H3"/>
  <c r="G3"/>
  <c r="F3"/>
  <c r="E3"/>
  <c r="Y25" i="8"/>
  <c r="J25"/>
  <c r="Y24"/>
  <c r="Y23"/>
  <c r="Y22"/>
  <c r="Y21"/>
  <c r="Y20"/>
  <c r="Y19"/>
  <c r="I23" s="1"/>
  <c r="X18"/>
  <c r="K18"/>
  <c r="X17"/>
  <c r="K17"/>
  <c r="X16"/>
  <c r="K16"/>
  <c r="AB15"/>
  <c r="X15"/>
  <c r="K15" s="1"/>
  <c r="X14"/>
  <c r="K14" s="1"/>
  <c r="X13"/>
  <c r="K13" s="1"/>
  <c r="X12"/>
  <c r="K12" s="1"/>
  <c r="X11"/>
  <c r="K11" s="1"/>
  <c r="X10"/>
  <c r="K10" s="1"/>
  <c r="X9"/>
  <c r="K9" s="1"/>
  <c r="X8"/>
  <c r="K8" s="1"/>
  <c r="X7"/>
  <c r="K7" s="1"/>
  <c r="X6"/>
  <c r="K6" s="1"/>
  <c r="X5"/>
  <c r="K5" s="1"/>
  <c r="X4"/>
  <c r="K4" s="1"/>
  <c r="X3"/>
  <c r="K3" s="1"/>
  <c r="J25" i="7"/>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X3"/>
  <c r="K3"/>
  <c r="J25" i="6"/>
  <c r="Y24"/>
  <c r="I24"/>
  <c r="Y23"/>
  <c r="Y22"/>
  <c r="Y21"/>
  <c r="Y20"/>
  <c r="Y25" s="1"/>
  <c r="Y19"/>
  <c r="I23" s="1"/>
  <c r="X18"/>
  <c r="K18"/>
  <c r="X17"/>
  <c r="K17"/>
  <c r="X16"/>
  <c r="K16"/>
  <c r="AB15"/>
  <c r="X15"/>
  <c r="K15" s="1"/>
  <c r="X14"/>
  <c r="K14" s="1"/>
  <c r="X13"/>
  <c r="K13" s="1"/>
  <c r="X12"/>
  <c r="K12" s="1"/>
  <c r="X11"/>
  <c r="K11" s="1"/>
  <c r="X10"/>
  <c r="K10" s="1"/>
  <c r="X9"/>
  <c r="K9" s="1"/>
  <c r="X8"/>
  <c r="K8" s="1"/>
  <c r="X7"/>
  <c r="K7" s="1"/>
  <c r="X6"/>
  <c r="K6" s="1"/>
  <c r="X5"/>
  <c r="K5" s="1"/>
  <c r="X4"/>
  <c r="K4" s="1"/>
  <c r="X3"/>
  <c r="K3" s="1"/>
  <c r="Y24" i="5"/>
  <c r="I24"/>
  <c r="Y23"/>
  <c r="AE22"/>
  <c r="AD22"/>
  <c r="AC22"/>
  <c r="AB22"/>
  <c r="AF22" s="1"/>
  <c r="Y22"/>
  <c r="Y21"/>
  <c r="Y20"/>
  <c r="Y25" s="1"/>
  <c r="I23" s="1"/>
  <c r="Y19"/>
  <c r="X18"/>
  <c r="K18" s="1"/>
  <c r="X17"/>
  <c r="K17" s="1"/>
  <c r="X16"/>
  <c r="K16" s="1"/>
  <c r="X15"/>
  <c r="K15" s="1"/>
  <c r="X14"/>
  <c r="K14" s="1"/>
  <c r="X13"/>
  <c r="K13" s="1"/>
  <c r="X12"/>
  <c r="K12" s="1"/>
  <c r="X11"/>
  <c r="K11" s="1"/>
  <c r="X10"/>
  <c r="K10" s="1"/>
  <c r="X9"/>
  <c r="K9" s="1"/>
  <c r="X8"/>
  <c r="K8" s="1"/>
  <c r="X7"/>
  <c r="K7" s="1"/>
  <c r="X6"/>
  <c r="K6" s="1"/>
  <c r="X5"/>
  <c r="K5" s="1"/>
  <c r="X4"/>
  <c r="K4" s="1"/>
  <c r="X3"/>
  <c r="K3" s="1"/>
  <c r="A4" i="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3"/>
  <c r="J18" i="3"/>
  <c r="I18"/>
  <c r="H18"/>
  <c r="I17"/>
  <c r="J17" s="1"/>
  <c r="H17"/>
  <c r="J16"/>
  <c r="I16"/>
  <c r="H16"/>
  <c r="I15"/>
  <c r="J15" s="1"/>
  <c r="H15"/>
  <c r="J14"/>
  <c r="I14"/>
  <c r="H14"/>
  <c r="I13"/>
  <c r="J13" s="1"/>
  <c r="H13"/>
  <c r="J12"/>
  <c r="I12"/>
  <c r="H12"/>
  <c r="I11"/>
  <c r="H11"/>
  <c r="I10"/>
  <c r="J10" s="1"/>
  <c r="H10"/>
  <c r="J9"/>
  <c r="I9"/>
  <c r="H9"/>
  <c r="I8"/>
  <c r="J8" s="1"/>
  <c r="H8"/>
  <c r="J7"/>
  <c r="I7"/>
  <c r="H7"/>
  <c r="I6"/>
  <c r="J6" s="1"/>
  <c r="H6"/>
  <c r="J5"/>
  <c r="I5"/>
  <c r="H5"/>
  <c r="I4"/>
  <c r="J4" s="1"/>
  <c r="H4"/>
  <c r="J3"/>
  <c r="I3"/>
  <c r="H3"/>
  <c r="Y48" i="2"/>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Y24"/>
  <c r="Y23"/>
  <c r="Y22"/>
  <c r="Y21"/>
  <c r="Y20"/>
  <c r="Y25" s="1"/>
  <c r="Y18"/>
  <c r="X18"/>
  <c r="K18"/>
  <c r="Y17"/>
  <c r="X17"/>
  <c r="K17" s="1"/>
  <c r="Y16"/>
  <c r="X16"/>
  <c r="K16"/>
  <c r="AJ15"/>
  <c r="I24" s="1"/>
  <c r="Y15"/>
  <c r="X15"/>
  <c r="K15"/>
  <c r="Y14"/>
  <c r="X14"/>
  <c r="K14" s="1"/>
  <c r="Y13"/>
  <c r="X13"/>
  <c r="K13"/>
  <c r="Y12"/>
  <c r="X12"/>
  <c r="K12" s="1"/>
  <c r="Y11"/>
  <c r="X11"/>
  <c r="K11"/>
  <c r="Y10"/>
  <c r="X10"/>
  <c r="K10" s="1"/>
  <c r="Y9"/>
  <c r="X9"/>
  <c r="K9"/>
  <c r="Y8"/>
  <c r="X8"/>
  <c r="K8" s="1"/>
  <c r="Y7"/>
  <c r="X7"/>
  <c r="K7"/>
  <c r="Y6"/>
  <c r="X6"/>
  <c r="K6" s="1"/>
  <c r="Y5"/>
  <c r="X5"/>
  <c r="K5"/>
  <c r="Y4"/>
  <c r="X4"/>
  <c r="K4" s="1"/>
  <c r="Y3"/>
  <c r="Y19" s="1"/>
  <c r="I23" s="1"/>
  <c r="X3"/>
  <c r="K3"/>
  <c r="AF2"/>
  <c r="AE2"/>
  <c r="AD2"/>
  <c r="Y48" i="1"/>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J25"/>
  <c r="AA24"/>
  <c r="I24"/>
  <c r="AA23"/>
  <c r="I23"/>
  <c r="AA22"/>
  <c r="AA21"/>
  <c r="AA20"/>
  <c r="AA25" s="1"/>
  <c r="AL19"/>
  <c r="AA19"/>
  <c r="AA18"/>
  <c r="Z18"/>
  <c r="K18" s="1"/>
  <c r="AS17"/>
  <c r="AA17"/>
  <c r="Z17"/>
  <c r="K17" s="1"/>
  <c r="AA16"/>
  <c r="Z16"/>
  <c r="K16"/>
  <c r="AA15"/>
  <c r="Z15"/>
  <c r="K15" s="1"/>
  <c r="AA14"/>
  <c r="Z14"/>
  <c r="K14"/>
  <c r="AA13"/>
  <c r="Z13"/>
  <c r="K13" s="1"/>
  <c r="AA12"/>
  <c r="Z12"/>
  <c r="K12"/>
  <c r="AA11"/>
  <c r="Z11"/>
  <c r="K11" s="1"/>
  <c r="AA10"/>
  <c r="Z10"/>
  <c r="K10"/>
  <c r="AA9"/>
  <c r="Z9"/>
  <c r="K9" s="1"/>
  <c r="AA8"/>
  <c r="Z8"/>
  <c r="K8"/>
  <c r="AA7"/>
  <c r="Z7"/>
  <c r="K7" s="1"/>
  <c r="AA6"/>
  <c r="Z6"/>
  <c r="K6"/>
  <c r="AA5"/>
  <c r="Z5"/>
  <c r="K5" s="1"/>
  <c r="AA4"/>
  <c r="K4"/>
  <c r="AA3"/>
  <c r="K3"/>
  <c r="AH2"/>
  <c r="AG2"/>
  <c r="AF2"/>
  <c r="Y19" i="14" l="1"/>
  <c r="I23" s="1"/>
  <c r="H3" i="23"/>
  <c r="G19" s="1"/>
  <c r="H7"/>
  <c r="G23" s="1"/>
  <c r="H11"/>
  <c r="G27" s="1"/>
  <c r="H5"/>
  <c r="G21" s="1"/>
  <c r="H9"/>
  <c r="G25" s="1"/>
  <c r="H13"/>
  <c r="G29" s="1"/>
  <c r="H4"/>
  <c r="G20" s="1"/>
  <c r="H8"/>
  <c r="G24" s="1"/>
  <c r="H12"/>
  <c r="G28" s="1"/>
  <c r="AB21" i="14"/>
  <c r="AJ17"/>
  <c r="I23" i="7"/>
  <c r="I23" i="12"/>
  <c r="AE8" i="14"/>
  <c r="AB23"/>
  <c r="I23" i="15"/>
  <c r="AF13" i="9"/>
  <c r="AF14"/>
  <c r="AF15" s="1"/>
  <c r="I23" i="11"/>
  <c r="I23" i="21"/>
  <c r="Y19" i="9"/>
  <c r="I23" s="1"/>
  <c r="I23" i="13"/>
  <c r="I23" i="20"/>
  <c r="I23" i="10"/>
  <c r="AE9" i="14"/>
  <c r="AE10" s="1"/>
  <c r="AE11" s="1"/>
  <c r="AE12" s="1"/>
  <c r="AE13" s="1"/>
  <c r="AE14" s="1"/>
  <c r="AK17"/>
</calcChain>
</file>

<file path=xl/comments1.xml><?xml version="1.0" encoding="utf-8"?>
<comments xmlns="http://schemas.openxmlformats.org/spreadsheetml/2006/main">
  <authors>
    <author/>
  </authors>
  <commentList>
    <comment ref="A1" authorId="0">
      <text>
        <r>
          <rPr>
            <sz val="10"/>
            <color rgb="FF000000"/>
            <rFont val="Arial"/>
          </rPr>
          <t>You might move this form to season 3 and delete this. I believe this document will be archived once season 2 is over.
	-Daniel Connors</t>
        </r>
      </text>
    </comment>
    <comment ref="B2" authorId="0">
      <text>
        <r>
          <rPr>
            <sz val="10"/>
            <color rgb="FF000000"/>
            <rFont val="Arial"/>
          </rPr>
          <t>I added a spot for seasons played, wanting to retire, I added a Player TV updated, and a way to track to win/ties/loss.
Does this look okay for next season? Anything we're missing?
	-Joseph Roberts
Would there be a place to identify if Fan Factor is lost? Is that needed?
	-Daniel Connors
I can easily add that to the match record
	-Joseph Roberts
Is 'Other' the place for bonuses like the Chaos Cup gives, then?
Also, is it unreasonable to ask for Game Tracking and Treasury Tracking to line up such that G1 is next to G1?
	-David Harshman
Also...Kinda major issue...I think that when you added the Seasons and Retire columns, you needed to update your Value formula.  It is now set to make the Value 0 if the number of seasons played is 1 instead of if MNG is 1.
	-David Harshman
So I'm still like a 4yr old when it comes to excel/sheets but I'm actually learning as part of my new job. With that said I don't understand why they value of Player 1 and Player 2 shows 110K.  Like I see the formula and understand it about 75% but since the sheet is otherwise blank, why is it returning those numbers to those cells?
	-Chris Thomason
_Marked as resolved_
	-Chris Thomason
_Re-opened_
	-Chris Thomason
Well mostly empty I see now the issue obviously there are values in AC3&amp;4 which is was is returning the numbers.  I just was a moron and didn't notice it was a protected sheet till now. Since I was trying to change the numbers in AC3&amp;4 but nothing worked.  Again I'm a 4yr old right now. I also closed a bunch of comments as I thought it would only close to my user and not everyone.  So I reopened them.  A kid in a candy store I am.
	-Chris Thomason</t>
        </r>
      </text>
    </commen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List>
</comments>
</file>

<file path=xl/comments2.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Number of improvements</t>
        </r>
      </text>
    </comment>
    <comment ref="L2" authorId="0">
      <text>
        <r>
          <rPr>
            <sz val="10"/>
            <color rgb="FF000000"/>
            <rFont val="Arial"/>
          </rPr>
          <t>Miss Next Game.
Put a 1 in here to temporarily set your player's TV contribution to 0 gp.</t>
        </r>
      </text>
    </comment>
    <comment ref="M2" authorId="0">
      <text>
        <r>
          <rPr>
            <sz val="10"/>
            <color rgb="FF000000"/>
            <rFont val="Arial"/>
          </rPr>
          <t>Niggling Injuries</t>
        </r>
      </text>
    </comment>
    <comment ref="AB2" authorId="0">
      <text>
        <r>
          <rPr>
            <sz val="10"/>
            <color rgb="FF000000"/>
            <rFont val="Arial"/>
          </rPr>
          <t># Normal Skills</t>
        </r>
      </text>
    </comment>
    <comment ref="AC2" authorId="0">
      <text>
        <r>
          <rPr>
            <sz val="10"/>
            <color rgb="FF000000"/>
            <rFont val="Arial"/>
          </rPr>
          <t># of Doubles Skills</t>
        </r>
      </text>
    </comment>
    <comment ref="AG2" authorId="0">
      <text>
        <r>
          <rPr>
            <sz val="10"/>
            <color rgb="FF000000"/>
            <rFont val="Arial"/>
          </rPr>
          <t>Insert value of any special bonuses your player has earned.
Be sure to do this in increments of 10,000.</t>
        </r>
      </text>
    </comment>
  </commentList>
</comments>
</file>

<file path=xl/comments3.xml><?xml version="1.0" encoding="utf-8"?>
<comments xmlns="http://schemas.openxmlformats.org/spreadsheetml/2006/main">
  <authors>
    <author/>
  </authors>
  <commentList>
    <comment ref="AB3" authorId="0">
      <text>
        <r>
          <rPr>
            <sz val="10"/>
            <color rgb="FF000000"/>
            <rFont val="Arial"/>
          </rPr>
          <t>Rounded down to 50k</t>
        </r>
      </text>
    </comment>
    <comment ref="AC6" authorId="0">
      <text>
        <r>
          <rPr>
            <sz val="10"/>
            <color rgb="FF000000"/>
            <rFont val="Arial"/>
          </rPr>
          <t>Lineman</t>
        </r>
      </text>
    </comment>
    <comment ref="AC7" authorId="0">
      <text>
        <r>
          <rPr>
            <sz val="10"/>
            <color rgb="FF000000"/>
            <rFont val="Arial"/>
          </rPr>
          <t>Goblin</t>
        </r>
      </text>
    </comment>
    <comment ref="AC10" authorId="0">
      <text>
        <r>
          <rPr>
            <sz val="10"/>
            <color rgb="FF000000"/>
            <rFont val="Arial"/>
          </rPr>
          <t>1 Assistant Coach
1 Cheerleader</t>
        </r>
      </text>
    </comment>
    <comment ref="C11" authorId="0">
      <text>
        <r>
          <rPr>
            <sz val="10"/>
            <color rgb="FF000000"/>
            <rFont val="Arial"/>
          </rPr>
          <t>Killed in Match 50</t>
        </r>
      </text>
    </comment>
    <comment ref="AC12" authorId="0">
      <text>
        <r>
          <rPr>
            <sz val="10"/>
            <color rgb="FF000000"/>
            <rFont val="Arial"/>
          </rPr>
          <t>1 Cheerleader</t>
        </r>
      </text>
    </comment>
    <comment ref="AC13" authorId="0">
      <text>
        <r>
          <rPr>
            <sz val="10"/>
            <color rgb="FF000000"/>
            <rFont val="Arial"/>
          </rPr>
          <t>2 Assistant Coaches
2 Cheerleaders</t>
        </r>
      </text>
    </comment>
  </commentList>
</comments>
</file>

<file path=xl/comments4.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I20" authorId="0">
      <text>
        <r>
          <rPr>
            <sz val="10"/>
            <color rgb="FF000000"/>
            <rFont val="Arial"/>
          </rPr>
          <t>These two "All Star Teams" were just for fun. If this becomes a thing, I am okay if the way I constructed the teams are thrown out and a new way is determined. Also I just chose team names based on a Futurama joke, so again not offended if this is changed.
	-Daniel Connors</t>
        </r>
      </text>
    </comment>
  </commentList>
</comments>
</file>

<file path=xl/comments5.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C9" authorId="0">
      <text>
        <r>
          <rPr>
            <sz val="10"/>
            <color rgb="FF000000"/>
            <rFont val="Arial"/>
          </rPr>
          <t>Wouldn't Earl Wilkinson be better. Same skills but has +agl from more tds
	-Trever Leikam</t>
        </r>
      </text>
    </comment>
  </commentList>
</comments>
</file>

<file path=xl/sharedStrings.xml><?xml version="1.0" encoding="utf-8"?>
<sst xmlns="http://schemas.openxmlformats.org/spreadsheetml/2006/main" count="2722" uniqueCount="728">
  <si>
    <t>Team Name</t>
  </si>
  <si>
    <t>Coach</t>
  </si>
  <si>
    <t>Race</t>
  </si>
  <si>
    <t>Wins</t>
  </si>
  <si>
    <t>Ties</t>
  </si>
  <si>
    <t>Losses</t>
  </si>
  <si>
    <t>Overall Pts</t>
  </si>
  <si>
    <t>Total Games</t>
  </si>
  <si>
    <t>Pre-Season Over?</t>
  </si>
  <si>
    <t>Komodo Sinodons</t>
  </si>
  <si>
    <t>#</t>
  </si>
  <si>
    <t>Randy</t>
  </si>
  <si>
    <t>Player name</t>
  </si>
  <si>
    <t>Type</t>
  </si>
  <si>
    <t>MA</t>
  </si>
  <si>
    <t>Lizardmen</t>
  </si>
  <si>
    <t>ST</t>
  </si>
  <si>
    <t>AG</t>
  </si>
  <si>
    <t>AV</t>
  </si>
  <si>
    <t>Starting skills</t>
  </si>
  <si>
    <t>Improvements</t>
  </si>
  <si>
    <t>M</t>
  </si>
  <si>
    <t>N</t>
  </si>
  <si>
    <t>stat injuries    MA ST AG AV</t>
  </si>
  <si>
    <t>S</t>
  </si>
  <si>
    <t>R</t>
  </si>
  <si>
    <t>Int</t>
  </si>
  <si>
    <t>Comp</t>
  </si>
  <si>
    <t>TD</t>
  </si>
  <si>
    <t>Cas</t>
  </si>
  <si>
    <t>kills</t>
  </si>
  <si>
    <t>Blood Mountain Berserkers</t>
  </si>
  <si>
    <t>MVP</t>
  </si>
  <si>
    <t>David</t>
  </si>
  <si>
    <t>Dwarves</t>
  </si>
  <si>
    <t>SPP</t>
  </si>
  <si>
    <t>Value</t>
  </si>
  <si>
    <t>Base Cost</t>
  </si>
  <si>
    <t>D</t>
  </si>
  <si>
    <t>Run its the PO PO</t>
  </si>
  <si>
    <t>Kendal</t>
  </si>
  <si>
    <t>Ogre</t>
  </si>
  <si>
    <t>Riverdale Ravagers</t>
  </si>
  <si>
    <t>Joe R</t>
  </si>
  <si>
    <t>Chaos Pact</t>
  </si>
  <si>
    <t>Other</t>
  </si>
  <si>
    <t>TREASURY TRACKING</t>
  </si>
  <si>
    <t>GAME TRACKING</t>
  </si>
  <si>
    <t>Turtle Isle Typhoons</t>
  </si>
  <si>
    <t>Chris</t>
  </si>
  <si>
    <t>Simiyin</t>
  </si>
  <si>
    <t>Vampire</t>
  </si>
  <si>
    <t>Quixotic Crushers</t>
  </si>
  <si>
    <t>Matthew</t>
  </si>
  <si>
    <t>Brets</t>
  </si>
  <si>
    <t>The Replacements</t>
  </si>
  <si>
    <t>Trevor</t>
  </si>
  <si>
    <t>Humans</t>
  </si>
  <si>
    <t>Fink Foulers</t>
  </si>
  <si>
    <t>Daniel</t>
  </si>
  <si>
    <t>Skaven</t>
  </si>
  <si>
    <t>Population: Orc</t>
  </si>
  <si>
    <t>Phillip</t>
  </si>
  <si>
    <t>Orcs</t>
  </si>
  <si>
    <t>Y</t>
  </si>
  <si>
    <t>Hellions of Troy</t>
  </si>
  <si>
    <t>Troy</t>
  </si>
  <si>
    <t>Block, Dodge, +ST</t>
  </si>
  <si>
    <t>Gold Diggers</t>
  </si>
  <si>
    <t>Rob</t>
  </si>
  <si>
    <t>Dwarf</t>
  </si>
  <si>
    <t>Tatooine Technographers</t>
  </si>
  <si>
    <t>Goblin</t>
  </si>
  <si>
    <t>Bows and Bandannas</t>
  </si>
  <si>
    <t>Necro</t>
  </si>
  <si>
    <t>Peace, Love, and Harmony</t>
  </si>
  <si>
    <t>Wood Elf</t>
  </si>
  <si>
    <t>Mile High Maulers</t>
  </si>
  <si>
    <t>Joe H</t>
  </si>
  <si>
    <t>Norse</t>
  </si>
  <si>
    <t>The Sleeping Giants</t>
  </si>
  <si>
    <t>Undead</t>
  </si>
  <si>
    <t>Chaos Cup Seeding</t>
  </si>
  <si>
    <t>Watch Out for the POPO</t>
  </si>
  <si>
    <t>Population:Orc</t>
  </si>
  <si>
    <t>Non-Qualifiers</t>
  </si>
  <si>
    <t>Bows &amp; Bandanas; Mile High Maulers; Sleeping Giants; Peace, Love, and Harmony</t>
  </si>
  <si>
    <t>Drop-Out</t>
  </si>
  <si>
    <t>After Team Build</t>
  </si>
  <si>
    <t>Game</t>
  </si>
  <si>
    <t>Block, Dodge</t>
  </si>
  <si>
    <t>Opponent</t>
  </si>
  <si>
    <t>Win/Tie/Loss?</t>
  </si>
  <si>
    <t>TDs</t>
  </si>
  <si>
    <t>Cas Caused</t>
  </si>
  <si>
    <t>FF</t>
  </si>
  <si>
    <t>G1</t>
  </si>
  <si>
    <t>Winnings</t>
  </si>
  <si>
    <t>Purchases</t>
  </si>
  <si>
    <t>Expensive Mistakes</t>
  </si>
  <si>
    <t>G2</t>
  </si>
  <si>
    <t>G3</t>
  </si>
  <si>
    <t>G4</t>
  </si>
  <si>
    <t>G5</t>
  </si>
  <si>
    <t>G6</t>
  </si>
  <si>
    <t>G7</t>
  </si>
  <si>
    <t>G8</t>
  </si>
  <si>
    <t>PO1</t>
  </si>
  <si>
    <t>Total</t>
  </si>
  <si>
    <t>PO2</t>
  </si>
  <si>
    <t>PO3</t>
  </si>
  <si>
    <t>PO4</t>
  </si>
  <si>
    <t>VALUE OF AVAILABLE PLAYERS:</t>
  </si>
  <si>
    <t>TEAM NAME</t>
  </si>
  <si>
    <t>RE-ROLLS</t>
  </si>
  <si>
    <t>x</t>
  </si>
  <si>
    <t>Match #</t>
  </si>
  <si>
    <t>gp</t>
  </si>
  <si>
    <t xml:space="preserve"> gp</t>
  </si>
  <si>
    <t>RACE</t>
  </si>
  <si>
    <t>Team 1</t>
  </si>
  <si>
    <t>Team 1 Score</t>
  </si>
  <si>
    <t>Team 2 Score</t>
  </si>
  <si>
    <t>Team 2</t>
  </si>
  <si>
    <t>FAN FACTOR</t>
  </si>
  <si>
    <t>Tatooine Tech</t>
  </si>
  <si>
    <t>Bows &amp; Bandanas</t>
  </si>
  <si>
    <t>BM Berserkers</t>
  </si>
  <si>
    <t>TI Typhoons</t>
  </si>
  <si>
    <t>Sleeping Giants</t>
  </si>
  <si>
    <t>Watch Out 4 POPO</t>
  </si>
  <si>
    <t>HEAD COACH</t>
  </si>
  <si>
    <t>ASS. COACHES</t>
  </si>
  <si>
    <t>TEAM VALUE</t>
  </si>
  <si>
    <t>Comodo Sinodons</t>
  </si>
  <si>
    <t>000  gp</t>
  </si>
  <si>
    <t>CHEERLEADERS</t>
  </si>
  <si>
    <t>Peace, Love, &amp; Harmony</t>
  </si>
  <si>
    <t>TREASURY</t>
  </si>
  <si>
    <t>APOTHECARY</t>
  </si>
  <si>
    <t>v 6.2.3</t>
  </si>
  <si>
    <t xml:space="preserve">Made by   Casper Hansen,   commish of </t>
  </si>
  <si>
    <t>VALUE OF EXTRAS:</t>
  </si>
  <si>
    <t>Brain</t>
  </si>
  <si>
    <t>Pass, Sure Hands</t>
  </si>
  <si>
    <t>Accurate, Kick</t>
  </si>
  <si>
    <t>Pinky</t>
  </si>
  <si>
    <t>Gutter Runner</t>
  </si>
  <si>
    <t>Dodge, Weeping Dagger</t>
  </si>
  <si>
    <t>Block, +MA, Sprint</t>
  </si>
  <si>
    <t>Rizzo</t>
  </si>
  <si>
    <t> Block, Extra Arms</t>
  </si>
  <si>
    <t>Team Played</t>
  </si>
  <si>
    <t>Result</t>
  </si>
  <si>
    <t>Purchesed</t>
  </si>
  <si>
    <t>Freeman</t>
  </si>
  <si>
    <t>Block</t>
  </si>
  <si>
    <t>Fend</t>
  </si>
  <si>
    <t>Match 1</t>
  </si>
  <si>
    <t>L 2-0</t>
  </si>
  <si>
    <t xml:space="preserve">Junior </t>
  </si>
  <si>
    <t>Dodge</t>
  </si>
  <si>
    <t>Match 7</t>
  </si>
  <si>
    <t>Trever</t>
  </si>
  <si>
    <t>T 1-1</t>
  </si>
  <si>
    <t>Apothecary</t>
  </si>
  <si>
    <t>Splinter</t>
  </si>
  <si>
    <t>Rat Ogre</t>
  </si>
  <si>
    <t>Loner, Frenzy, Mighty Blow, Prehensile Tail, Wild Animal</t>
  </si>
  <si>
    <t>Juggernaut, Block</t>
  </si>
  <si>
    <t>Match 12</t>
  </si>
  <si>
    <t>L 3-1</t>
  </si>
  <si>
    <t>Remy</t>
  </si>
  <si>
    <t>Lineman</t>
  </si>
  <si>
    <t>Match 16</t>
  </si>
  <si>
    <t>Run it's the Po Pos</t>
  </si>
  <si>
    <t>L 2-1</t>
  </si>
  <si>
    <t xml:space="preserve">Monetary </t>
  </si>
  <si>
    <t>Match 22</t>
  </si>
  <si>
    <t>Turtle Isle Tsunomi</t>
  </si>
  <si>
    <t>Chirs</t>
  </si>
  <si>
    <t>W 3-2</t>
  </si>
  <si>
    <t xml:space="preserve">Itchy </t>
  </si>
  <si>
    <t>Match 30</t>
  </si>
  <si>
    <t>Assistant Coach</t>
  </si>
  <si>
    <t>Jerry</t>
  </si>
  <si>
    <t>Match 34</t>
  </si>
  <si>
    <t>Population Orc</t>
  </si>
  <si>
    <t>W 3-1</t>
  </si>
  <si>
    <t xml:space="preserve">Templeton  </t>
  </si>
  <si>
    <t xml:space="preserve">Guard </t>
  </si>
  <si>
    <t>Match 37</t>
  </si>
  <si>
    <t>Flagg</t>
  </si>
  <si>
    <t>T 2-2</t>
  </si>
  <si>
    <t>Mr. Jingles</t>
  </si>
  <si>
    <t>Mappy</t>
  </si>
  <si>
    <t>Play Off</t>
  </si>
  <si>
    <t>Round 1</t>
  </si>
  <si>
    <t>Linerat x2</t>
  </si>
  <si>
    <t>Round 2</t>
  </si>
  <si>
    <t>L4 - 1</t>
  </si>
  <si>
    <t>Winnins</t>
  </si>
  <si>
    <t>Touch down</t>
  </si>
  <si>
    <t>Casualties</t>
  </si>
  <si>
    <t>Game Played</t>
  </si>
  <si>
    <t>Daniel Connors</t>
  </si>
  <si>
    <t>ASSISTANT COACHES</t>
  </si>
  <si>
    <t>Barnaby</t>
  </si>
  <si>
    <t>Bonobo</t>
  </si>
  <si>
    <t>Extra Arms</t>
  </si>
  <si>
    <t>Wilbur</t>
  </si>
  <si>
    <t>Banjo</t>
  </si>
  <si>
    <t>Chappelle</t>
  </si>
  <si>
    <t>Nostradamus</t>
  </si>
  <si>
    <t>Orangutan</t>
  </si>
  <si>
    <t>Extra Arms, Strong Arm</t>
  </si>
  <si>
    <t>Waffles</t>
  </si>
  <si>
    <t>Leader</t>
  </si>
  <si>
    <t>Mr. Peepers</t>
  </si>
  <si>
    <t>Chimpanzee</t>
  </si>
  <si>
    <t>Extra Arms, Wrestle</t>
  </si>
  <si>
    <t>Dodge, +MA</t>
  </si>
  <si>
    <t>Bobo</t>
  </si>
  <si>
    <t>Gorilla</t>
  </si>
  <si>
    <t>Extra Arms, Grab</t>
  </si>
  <si>
    <t>Cosmo</t>
  </si>
  <si>
    <t>Mighty Blow</t>
  </si>
  <si>
    <t>Bongo</t>
  </si>
  <si>
    <t>Mojo died Game 8 of team season 1 (season 2) to Troy (Baby Boomerang)</t>
  </si>
  <si>
    <t>Simyin</t>
  </si>
  <si>
    <t>Chris Thomason</t>
  </si>
  <si>
    <t>Don Quixote</t>
  </si>
  <si>
    <t>Blitzer</t>
  </si>
  <si>
    <t>Block, Dauntless, Catch</t>
  </si>
  <si>
    <t>AG, Dodge, Nerves of Steel</t>
  </si>
  <si>
    <t>Don Guerrero</t>
  </si>
  <si>
    <t>AG, Dodge, Sidestep</t>
  </si>
  <si>
    <t>Alonso Quijana</t>
  </si>
  <si>
    <t>Yeoman</t>
  </si>
  <si>
    <t>Wrestle</t>
  </si>
  <si>
    <t>MIghty Blow</t>
  </si>
  <si>
    <t>L 1-2</t>
  </si>
  <si>
    <t>W 2-1</t>
  </si>
  <si>
    <t>Sancho Panza</t>
  </si>
  <si>
    <t>Dirty player</t>
  </si>
  <si>
    <t>m</t>
  </si>
  <si>
    <t>Moist</t>
  </si>
  <si>
    <t>L 0-2</t>
  </si>
  <si>
    <t>Matteo Ricci</t>
  </si>
  <si>
    <t>Mort</t>
  </si>
  <si>
    <t>Tackle</t>
  </si>
  <si>
    <t>Watch out for the POPO</t>
  </si>
  <si>
    <t>Filth</t>
  </si>
  <si>
    <t>Bilge</t>
  </si>
  <si>
    <t>Blood Mountain Berzerkers</t>
  </si>
  <si>
    <t>W 2-0</t>
  </si>
  <si>
    <t>El Cid</t>
  </si>
  <si>
    <t>Bretonnian</t>
  </si>
  <si>
    <t>Matthew Quinn</t>
  </si>
  <si>
    <t>000 gp</t>
  </si>
  <si>
    <t>Peace</t>
  </si>
  <si>
    <t>Wardancer</t>
  </si>
  <si>
    <t>block,dodge, leap</t>
  </si>
  <si>
    <t>Love</t>
  </si>
  <si>
    <t>Block, dodge, leap</t>
  </si>
  <si>
    <t>Catcher</t>
  </si>
  <si>
    <t>Player Name</t>
  </si>
  <si>
    <t>Starting Skills</t>
  </si>
  <si>
    <t>Stat Injuries    MA ST AG AV</t>
  </si>
  <si>
    <t>Shane Foulco</t>
  </si>
  <si>
    <t>Thrower</t>
  </si>
  <si>
    <t xml:space="preserve">Accurate </t>
  </si>
  <si>
    <t>After Team Build:</t>
  </si>
  <si>
    <t>MATCH #</t>
  </si>
  <si>
    <t>Purchased</t>
  </si>
  <si>
    <t>Running Total</t>
  </si>
  <si>
    <t xml:space="preserve">Earl Wilkinson </t>
  </si>
  <si>
    <t>AGL+1, Guard</t>
  </si>
  <si>
    <t>Danny Bateman</t>
  </si>
  <si>
    <t>Guard, Mighty Blow</t>
  </si>
  <si>
    <t>Cyprus Copperbeard</t>
  </si>
  <si>
    <t>Blocker</t>
  </si>
  <si>
    <t>Block, Tackle, Thick Skull</t>
  </si>
  <si>
    <t>Guard</t>
  </si>
  <si>
    <t>Axle Anvilbeard</t>
  </si>
  <si>
    <t>Brian Murphy</t>
  </si>
  <si>
    <t>Farley Forgebeard</t>
  </si>
  <si>
    <t>Jumbo Fumiko, Jr.</t>
  </si>
  <si>
    <t>Groum Slatebeard</t>
  </si>
  <si>
    <t>Block, Break Tackle</t>
  </si>
  <si>
    <t>W 1-0</t>
  </si>
  <si>
    <t>-</t>
  </si>
  <si>
    <t>Dern Ironbeard</t>
  </si>
  <si>
    <t>Andre Jackson</t>
  </si>
  <si>
    <t>Orin Hammerbeard</t>
  </si>
  <si>
    <t xml:space="preserve">Run! It's The PO PO </t>
  </si>
  <si>
    <t>L 1-0</t>
  </si>
  <si>
    <t>Reroll</t>
  </si>
  <si>
    <t>Tarth Fizzbrew</t>
  </si>
  <si>
    <t>Runner</t>
  </si>
  <si>
    <t>Sure Hands, Thick Skull</t>
  </si>
  <si>
    <t>Block, Kick Off Return, Kick</t>
  </si>
  <si>
    <t>Argus Dumbledwarf</t>
  </si>
  <si>
    <t>Block, Thick Skull</t>
  </si>
  <si>
    <t>Jamal Jackson</t>
  </si>
  <si>
    <t>Thorkun Gandwarf</t>
  </si>
  <si>
    <t>Karn Shincleaver</t>
  </si>
  <si>
    <t>Troll Slayer</t>
  </si>
  <si>
    <t>Block, Frenzy, Dauntless, Thick Skull</t>
  </si>
  <si>
    <t>Quixotic Crusaders</t>
  </si>
  <si>
    <t>Fimbur Kneecracker</t>
  </si>
  <si>
    <t>Mighty Blow, Pro</t>
  </si>
  <si>
    <t>Dwight Edwards</t>
  </si>
  <si>
    <t>Joe</t>
  </si>
  <si>
    <t>Cheerleader</t>
  </si>
  <si>
    <t>Beldin Goldenlaager</t>
  </si>
  <si>
    <t>G9</t>
  </si>
  <si>
    <t>G10</t>
  </si>
  <si>
    <t>G11</t>
  </si>
  <si>
    <t>David J Harshman</t>
  </si>
  <si>
    <t>SEASON 1 MATCH RECORD TRACKING</t>
  </si>
  <si>
    <t>Nigel Gruff</t>
  </si>
  <si>
    <t>Kick, Accurate</t>
  </si>
  <si>
    <t>Fan Factor</t>
  </si>
  <si>
    <t>Record</t>
  </si>
  <si>
    <t>Necromantic</t>
  </si>
  <si>
    <t>W0-L1 -T0</t>
  </si>
  <si>
    <t>W0-L1 -T1</t>
  </si>
  <si>
    <t>Human</t>
  </si>
  <si>
    <t>Blood Mtn Berserkers</t>
  </si>
  <si>
    <t>W0-L1 -T2</t>
  </si>
  <si>
    <t>Isinwen</t>
  </si>
  <si>
    <t>Trever Leikam</t>
  </si>
  <si>
    <t>W1-L1 -T2</t>
  </si>
  <si>
    <t>Artenel</t>
  </si>
  <si>
    <t>Kick</t>
  </si>
  <si>
    <t>Umerchiel</t>
  </si>
  <si>
    <t>Veronica Lodge</t>
  </si>
  <si>
    <t>Dark Elf Renegade</t>
  </si>
  <si>
    <t>Riasen</t>
  </si>
  <si>
    <t>Tatooine technographers</t>
  </si>
  <si>
    <t>Joe (JR2)</t>
  </si>
  <si>
    <t>W1-L1 -T3</t>
  </si>
  <si>
    <t>Animosity</t>
  </si>
  <si>
    <t>Dodge, Block, +ST</t>
  </si>
  <si>
    <t>The Flying Circus</t>
  </si>
  <si>
    <t>Nithariel</t>
  </si>
  <si>
    <t>Turtle Island Typhoons</t>
  </si>
  <si>
    <t>Dionan</t>
  </si>
  <si>
    <t>W2-L1-T3</t>
  </si>
  <si>
    <t>Hyandur</t>
  </si>
  <si>
    <t>Dilton Doiley</t>
  </si>
  <si>
    <t>Goblin Renegade</t>
  </si>
  <si>
    <t>Animosity, Stunty, Dodge, Right Stuff</t>
  </si>
  <si>
    <t>Adaerion</t>
  </si>
  <si>
    <t>Catch</t>
  </si>
  <si>
    <t>Redhelwar</t>
  </si>
  <si>
    <t>Archibald Andrews</t>
  </si>
  <si>
    <t xml:space="preserve">Phillip </t>
  </si>
  <si>
    <t>W2-L1-T4</t>
  </si>
  <si>
    <t>Jermayan</t>
  </si>
  <si>
    <t>Forsythe "The Jug" Jones</t>
  </si>
  <si>
    <t>Regeneration</t>
  </si>
  <si>
    <t>Not Played</t>
  </si>
  <si>
    <t>INJURY TRACKING</t>
  </si>
  <si>
    <t>Reginald Mantle</t>
  </si>
  <si>
    <t>Playoffs</t>
  </si>
  <si>
    <t>Jumbo Fumiko Sr. Lost Strength to Sancho from Quixotic Crushers in Game 4 and fired for his injuries.</t>
  </si>
  <si>
    <t>Betty Cooper</t>
  </si>
  <si>
    <t>Bye</t>
  </si>
  <si>
    <t>Block, Mighty Blow</t>
  </si>
  <si>
    <t>Clifford Franklin Died to Shark'zug from Population Orc in Game 7</t>
  </si>
  <si>
    <t>Hiram Lodge</t>
  </si>
  <si>
    <t>Don Wieters Lost Strength due to injury from Homzar from Population Orc in Game 7 and fired for his injuries.</t>
  </si>
  <si>
    <t>Terry "Poppa" Tate</t>
  </si>
  <si>
    <t>Andoreniel</t>
  </si>
  <si>
    <t>Pass, Safe Throw</t>
  </si>
  <si>
    <t>Walter Cochran died to Hulk Hogan from Run! It's the PoPo in Quarter Finals.</t>
  </si>
  <si>
    <t>Total Treasury</t>
  </si>
  <si>
    <t>G6 (PO1)</t>
  </si>
  <si>
    <t>Elmer Flutesnoot</t>
  </si>
  <si>
    <t>Brian Murphy Lost Agility to Luke SCheinder from Komodo Sinodons in Semi-Finals.</t>
  </si>
  <si>
    <t>G7 (PO2)</t>
  </si>
  <si>
    <t>Patton Howitzer</t>
  </si>
  <si>
    <t>Silver Tower Guardians</t>
  </si>
  <si>
    <t>"The Moose" Mason</t>
  </si>
  <si>
    <t>Loner, Bonehead, TTM, Mighty Blow, Thick Skull</t>
  </si>
  <si>
    <t>Guard, Claw</t>
  </si>
  <si>
    <t>"Hot" Dog</t>
  </si>
  <si>
    <t>Mista Weatherby</t>
  </si>
  <si>
    <t>Troll</t>
  </si>
  <si>
    <t>Loner, Bone Head, Mighty Blow, Thick Skull, TTM</t>
  </si>
  <si>
    <t>Loner, Really Stupid, Always Hungry, Regeneration, TTM, Mighty Blow</t>
  </si>
  <si>
    <t>Sure Hands, Pass</t>
  </si>
  <si>
    <t>Catch, Dodge</t>
  </si>
  <si>
    <t>Joe Roberts</t>
  </si>
  <si>
    <t>7R0LL-1</t>
  </si>
  <si>
    <t>Loner, Always Hungry, Really Stupid, Throw Team-Mate, Mighty Blow, Regeneration</t>
  </si>
  <si>
    <t>7R0LL-2</t>
  </si>
  <si>
    <t>Tteel</t>
  </si>
  <si>
    <t>Stunty, Right Stuff, Dodge</t>
  </si>
  <si>
    <t>Side Step, Catch</t>
  </si>
  <si>
    <t>Het</t>
  </si>
  <si>
    <t>Wittin</t>
  </si>
  <si>
    <t>Java</t>
  </si>
  <si>
    <t>Iasa</t>
  </si>
  <si>
    <t>MATCH TRACKING</t>
  </si>
  <si>
    <t>Sad'zug</t>
  </si>
  <si>
    <t>Jik'Tal</t>
  </si>
  <si>
    <t>Aved</t>
  </si>
  <si>
    <t>Jek</t>
  </si>
  <si>
    <t>Blizz</t>
  </si>
  <si>
    <t>Betty Cass</t>
  </si>
  <si>
    <t>Kroxigor</t>
  </si>
  <si>
    <t>Loner, Bone-headed, Mighty Blow, Prehensile Tail, Thick Skull</t>
  </si>
  <si>
    <t>P0G0-1</t>
  </si>
  <si>
    <t>Pogoer</t>
  </si>
  <si>
    <t>Stunty, Dodge, Leap, Very Long Legs</t>
  </si>
  <si>
    <t>B1GB4LL-1</t>
  </si>
  <si>
    <t>Fanatic</t>
  </si>
  <si>
    <t>Secret Weapons, Stunty, No Hands, Ball &amp; Chain</t>
  </si>
  <si>
    <t>BL4D35-1</t>
  </si>
  <si>
    <t>Looney</t>
  </si>
  <si>
    <t>Secret Weapon, Stunty, Chainsaw</t>
  </si>
  <si>
    <t>Luke Schneider</t>
  </si>
  <si>
    <t>Saurus</t>
  </si>
  <si>
    <t>B00M3R-2</t>
  </si>
  <si>
    <t>Secret Weapon, Stunty, Bombadier, Dodge</t>
  </si>
  <si>
    <t>Deon Dahlgren</t>
  </si>
  <si>
    <t>Jake Dahlgren</t>
  </si>
  <si>
    <t>Jeremy Oswald</t>
  </si>
  <si>
    <t>Block, Tackle</t>
  </si>
  <si>
    <t>L 0-1</t>
  </si>
  <si>
    <t>Ben Barylski</t>
  </si>
  <si>
    <t>Prev Season</t>
  </si>
  <si>
    <t>1-0-6</t>
  </si>
  <si>
    <t>W 3-0</t>
  </si>
  <si>
    <t>Coach'zug</t>
  </si>
  <si>
    <t>Sam Rhody</t>
  </si>
  <si>
    <t>Population Orc`</t>
  </si>
  <si>
    <t>Skink</t>
  </si>
  <si>
    <t>Collin Williams</t>
  </si>
  <si>
    <t>Dodge, Stunty</t>
  </si>
  <si>
    <t>MA, Block</t>
  </si>
  <si>
    <t>Touchdowns</t>
  </si>
  <si>
    <t>Match Type</t>
  </si>
  <si>
    <t>Homzar</t>
  </si>
  <si>
    <t>Mathew</t>
  </si>
  <si>
    <t>Neil Barylski</t>
  </si>
  <si>
    <t>?</t>
  </si>
  <si>
    <t>Skink, RR</t>
  </si>
  <si>
    <t>Josh Sheffield</t>
  </si>
  <si>
    <t>MA, Sure Feet</t>
  </si>
  <si>
    <t>Ethan Lutz</t>
  </si>
  <si>
    <t>Sure Feet</t>
  </si>
  <si>
    <t>NA</t>
  </si>
  <si>
    <t>Doesh</t>
  </si>
  <si>
    <t>Espensive Mistakes</t>
  </si>
  <si>
    <t>2-0</t>
  </si>
  <si>
    <t>+1</t>
  </si>
  <si>
    <t>Regular</t>
  </si>
  <si>
    <t>Trogdor</t>
  </si>
  <si>
    <t>W 4-1</t>
  </si>
  <si>
    <t>0-1</t>
  </si>
  <si>
    <t>Championship</t>
  </si>
  <si>
    <t>Rivendale Ravagers</t>
  </si>
  <si>
    <t>1-2</t>
  </si>
  <si>
    <t>-1</t>
  </si>
  <si>
    <t>Goldberg</t>
  </si>
  <si>
    <t xml:space="preserve">Ogre </t>
  </si>
  <si>
    <t>Bonehead, TTM, Mighty Blow, Thick Skull</t>
  </si>
  <si>
    <t>2-1</t>
  </si>
  <si>
    <t>King'zug</t>
  </si>
  <si>
    <t>Sting</t>
  </si>
  <si>
    <t>Piling On</t>
  </si>
  <si>
    <t>Diamond Dallas Page</t>
  </si>
  <si>
    <t>Piling On, Block</t>
  </si>
  <si>
    <t>Randy Cummins</t>
  </si>
  <si>
    <t>Hulk Hogan</t>
  </si>
  <si>
    <t>1-3</t>
  </si>
  <si>
    <t xml:space="preserve">Vinny The Towel Boy </t>
  </si>
  <si>
    <t xml:space="preserve">Snotling </t>
  </si>
  <si>
    <t>Stunty, Titchy, Dodge, Sidestep</t>
  </si>
  <si>
    <t>Cheat'zug</t>
  </si>
  <si>
    <t>Jimmy The Towel Boy</t>
  </si>
  <si>
    <t xml:space="preserve">Miny The Towel Boy </t>
  </si>
  <si>
    <t xml:space="preserve">Timmy The Towel Boy </t>
  </si>
  <si>
    <t>Lenny The Towel Boy</t>
  </si>
  <si>
    <t>Remmy The Towel Boy</t>
  </si>
  <si>
    <t>Diving Tackle</t>
  </si>
  <si>
    <t xml:space="preserve">Slimmy The Towel Boy </t>
  </si>
  <si>
    <t xml:space="preserve">The Rock </t>
  </si>
  <si>
    <t xml:space="preserve">Break Tackle </t>
  </si>
  <si>
    <t>&lt;--DEAD</t>
  </si>
  <si>
    <t>1-1</t>
  </si>
  <si>
    <t>Bad'zug</t>
  </si>
  <si>
    <t xml:space="preserve"> x</t>
  </si>
  <si>
    <t>Dodge, Jump Up</t>
  </si>
  <si>
    <t>1-0</t>
  </si>
  <si>
    <t>Post-Season</t>
  </si>
  <si>
    <t>Home'zug</t>
  </si>
  <si>
    <t>Marzi'zug</t>
  </si>
  <si>
    <t>Shark'zug</t>
  </si>
  <si>
    <t>Black Orc</t>
  </si>
  <si>
    <t>Block, Guard</t>
  </si>
  <si>
    <t>Bub'zug</t>
  </si>
  <si>
    <t>Totals</t>
  </si>
  <si>
    <t>This Season</t>
  </si>
  <si>
    <t>4-1-4</t>
  </si>
  <si>
    <t>Poop'zug</t>
  </si>
  <si>
    <t>Team Record</t>
  </si>
  <si>
    <t>Dugald the Howler</t>
  </si>
  <si>
    <t>Frenzy</t>
  </si>
  <si>
    <t>Mad'zug</t>
  </si>
  <si>
    <t>Ulver the Hunter</t>
  </si>
  <si>
    <t>Driftastein</t>
  </si>
  <si>
    <t>Block, Dauntless</t>
  </si>
  <si>
    <t>Eyesteinfriar</t>
  </si>
  <si>
    <t>Sveinn Grettisson</t>
  </si>
  <si>
    <t>Next Season Starting Treasury</t>
  </si>
  <si>
    <t>Abfriar</t>
  </si>
  <si>
    <t>Olaf Siguroarson</t>
  </si>
  <si>
    <t>Snorre Halfdannarson</t>
  </si>
  <si>
    <t>Lil' Wheezy</t>
  </si>
  <si>
    <t>Loner, Bone-Head, Throw Team-Mate, Mighty Blow, Thick Skull</t>
  </si>
  <si>
    <t>Guard, Grab</t>
  </si>
  <si>
    <t>Thorrfriar</t>
  </si>
  <si>
    <t>Ending Treasury</t>
  </si>
  <si>
    <t>BabyBoomerang</t>
  </si>
  <si>
    <t>Kate Tastrophe</t>
  </si>
  <si>
    <t>Lavender Menace</t>
  </si>
  <si>
    <t>Eyestengerar</t>
  </si>
  <si>
    <t>Block, Frenzy, Jump Up</t>
  </si>
  <si>
    <t>Grettirgautr</t>
  </si>
  <si>
    <t>Miley Virus</t>
  </si>
  <si>
    <t>Love Tequilya</t>
  </si>
  <si>
    <t>Games Played</t>
  </si>
  <si>
    <t>Accurate, Block</t>
  </si>
  <si>
    <t>Polly Morphic</t>
  </si>
  <si>
    <t>RIP Unzel</t>
  </si>
  <si>
    <t>Orc</t>
  </si>
  <si>
    <t>Blunt Force Drama</t>
  </si>
  <si>
    <t>Ruthless Bader Ginsburg</t>
  </si>
  <si>
    <t>Sparkle Motion</t>
  </si>
  <si>
    <t>Udder Chaos</t>
  </si>
  <si>
    <t>Phillip Ponzer</t>
  </si>
  <si>
    <t>Joe Hudgens</t>
  </si>
  <si>
    <t>Really Stupid, Always Hungry, Mighty Blow, Loner, Throw Teammate, Regeneration</t>
  </si>
  <si>
    <t>Right Stuff, Dodge, Stunty</t>
  </si>
  <si>
    <t>Elvis</t>
  </si>
  <si>
    <t>Mummy</t>
  </si>
  <si>
    <t>Mighty Blow, Regeneration</t>
  </si>
  <si>
    <t>Cash</t>
  </si>
  <si>
    <t>Hendrix</t>
  </si>
  <si>
    <t>Wight</t>
  </si>
  <si>
    <t>Block, Regeneration</t>
  </si>
  <si>
    <t>comp</t>
  </si>
  <si>
    <t>td</t>
  </si>
  <si>
    <t>cas</t>
  </si>
  <si>
    <t>mvp</t>
  </si>
  <si>
    <t>Farrund Runbeck</t>
  </si>
  <si>
    <t>Bolin</t>
  </si>
  <si>
    <t>Drake</t>
  </si>
  <si>
    <t>Ghoul</t>
  </si>
  <si>
    <t>Sudden</t>
  </si>
  <si>
    <t>Hutchence</t>
  </si>
  <si>
    <t>Zombie</t>
  </si>
  <si>
    <t>Thunders</t>
  </si>
  <si>
    <t>Thar Runbek</t>
  </si>
  <si>
    <t>Block, Tackle, Thick Skulld</t>
  </si>
  <si>
    <t>guard</t>
  </si>
  <si>
    <t>Cobain</t>
  </si>
  <si>
    <t>Skeleton</t>
  </si>
  <si>
    <t>Thick Skull, Regeneration</t>
  </si>
  <si>
    <t>Barlin Runbek</t>
  </si>
  <si>
    <t xml:space="preserve">Block, Tackle, Thick Skull, </t>
  </si>
  <si>
    <t>Match</t>
  </si>
  <si>
    <t>Clark</t>
  </si>
  <si>
    <t>Thorri Runbek</t>
  </si>
  <si>
    <t>Lemmy</t>
  </si>
  <si>
    <t>Dorin Redkin (Dwarf)</t>
  </si>
  <si>
    <t>Dodge, Block, Fend</t>
  </si>
  <si>
    <t>Mal</t>
  </si>
  <si>
    <t>Monzad Kiai</t>
  </si>
  <si>
    <t>Malfred Kiai</t>
  </si>
  <si>
    <t>block tackle thick Skull</t>
  </si>
  <si>
    <t>Don Guerrerfo (Brets)</t>
  </si>
  <si>
    <t>AG+, Dodge, Sidestep</t>
  </si>
  <si>
    <t>Dorund Klzad</t>
  </si>
  <si>
    <t>Tarth Fizzbrew (Dwarf)</t>
  </si>
  <si>
    <t>Bilur Runia</t>
  </si>
  <si>
    <t>Ougrim Runia</t>
  </si>
  <si>
    <t>block frenzy dauntles thick skull</t>
  </si>
  <si>
    <t xml:space="preserve">Strengh </t>
  </si>
  <si>
    <t>Don Quivote (Bret)</t>
  </si>
  <si>
    <t>AG+, Dodge, Nerves of Steel</t>
  </si>
  <si>
    <t>Aldin Kia</t>
  </si>
  <si>
    <t>Duantless, block Frenzy, Thick Skull</t>
  </si>
  <si>
    <t>Veronica Lodge (Chaos)</t>
  </si>
  <si>
    <t>Dark Elf</t>
  </si>
  <si>
    <t>Dorin Redkin</t>
  </si>
  <si>
    <t>Mr. Peepers (Syminis)</t>
  </si>
  <si>
    <t>Chimpanze</t>
  </si>
  <si>
    <t>Block, Dodge Fend</t>
  </si>
  <si>
    <t>Poop'Zug (Orc)</t>
  </si>
  <si>
    <t>Fimbur Kneecracker (Dwarf)</t>
  </si>
  <si>
    <t>Block, Frenzy, Dauntless, Think Skull</t>
  </si>
  <si>
    <t>Alonso Quijana (Bret)</t>
  </si>
  <si>
    <t>Yenmon</t>
  </si>
  <si>
    <t>"Hot" Dog (Chaos)</t>
  </si>
  <si>
    <t>Menator</t>
  </si>
  <si>
    <t>Loner, Wild Animal, Horns, Frenzy, Mighty Blow, Thick Skull</t>
  </si>
  <si>
    <t>Juggernaut</t>
  </si>
  <si>
    <t>Trogdor (Orc)</t>
  </si>
  <si>
    <t>Loner, Really Stupid, Always Hungry, Mighty Blow, Throw Teammate, Regeneration</t>
  </si>
  <si>
    <t>King'Zug (Orc)</t>
  </si>
  <si>
    <t>Thar Runbeck (Dwarf)</t>
  </si>
  <si>
    <t>Bongo (Syminis)</t>
  </si>
  <si>
    <t>Flagg Thorin</t>
  </si>
  <si>
    <t>"The Moose" Mason (Chaos)</t>
  </si>
  <si>
    <t>Loner, Bonehead, Throw Team Mate, Mighty Blow, Thick Skull</t>
  </si>
  <si>
    <t>Team A</t>
  </si>
  <si>
    <t>All Star</t>
  </si>
  <si>
    <t>Joe Roberts or Phillip Ponzer</t>
  </si>
  <si>
    <t>Interception</t>
  </si>
  <si>
    <t>Completions</t>
  </si>
  <si>
    <t>Touchdowns Allowed</t>
  </si>
  <si>
    <t>Touchdown Diffrential</t>
  </si>
  <si>
    <t>Most SPP</t>
  </si>
  <si>
    <t>Teams:</t>
  </si>
  <si>
    <t>Nigel Gruff (Humans)</t>
  </si>
  <si>
    <t>Brain (Skaven)</t>
  </si>
  <si>
    <t>Love Tequilya (Humans)</t>
  </si>
  <si>
    <t>Pinky (Skaven)</t>
  </si>
  <si>
    <t>Collin Williams (Lizard)</t>
  </si>
  <si>
    <t>Polly Morphic (Human)</t>
  </si>
  <si>
    <t>Brian Murphy (Human)</t>
  </si>
  <si>
    <t>Jeremy Oswald (Lizard)</t>
  </si>
  <si>
    <t>Sauras</t>
  </si>
  <si>
    <t>Laveder Menace (Humans)</t>
  </si>
  <si>
    <t>Might Blow</t>
  </si>
  <si>
    <t>Splinter (Skaven)</t>
  </si>
  <si>
    <t>Loner, Frenzy, Mighty Blow, Prehensil Tail, Wild Animial</t>
  </si>
  <si>
    <t>Juggernaught, Block</t>
  </si>
  <si>
    <t>Dimond Dallas Page (Ogre)</t>
  </si>
  <si>
    <t>Bonehead, Throw Team Mate, Mighty Blow, Thick Skull</t>
  </si>
  <si>
    <t>Piling on, Block</t>
  </si>
  <si>
    <t>Slimmy Towl Boy (Ogre)</t>
  </si>
  <si>
    <t>Snottling</t>
  </si>
  <si>
    <t>Ttell (Goblin)</t>
  </si>
  <si>
    <t>Remy (Skaven)</t>
  </si>
  <si>
    <t>Linerat</t>
  </si>
  <si>
    <t>Jumbo Fumiko, Jr (Humans)</t>
  </si>
  <si>
    <t>Loner, Bonehead, Mighty Blow, Thick Skull, Thorw Teammate</t>
  </si>
  <si>
    <t>Fighting Mongooses</t>
  </si>
  <si>
    <t>Allstar Team</t>
  </si>
  <si>
    <t>Randy Cummings</t>
  </si>
  <si>
    <t xml:space="preserve">Teams: </t>
  </si>
  <si>
    <t>Run! It's the PO PO's</t>
  </si>
  <si>
    <t>Tatoonie Technographers</t>
  </si>
  <si>
    <t>Completions per game</t>
  </si>
  <si>
    <t>TD per game</t>
  </si>
  <si>
    <t>Casualties per game</t>
  </si>
  <si>
    <t>TD Allowed per Game</t>
  </si>
  <si>
    <t>SPP per Game</t>
  </si>
  <si>
    <t>Agility</t>
  </si>
  <si>
    <t>Pass</t>
  </si>
  <si>
    <t>Strangth</t>
  </si>
  <si>
    <t>Big Guy</t>
  </si>
  <si>
    <t>N/A</t>
  </si>
  <si>
    <t>Tarth Fizzbrew (Runner) 32</t>
  </si>
  <si>
    <t>Fimbur Kneecracker (TS) 16</t>
  </si>
  <si>
    <t>All Stars</t>
  </si>
  <si>
    <t>Pinky (Gutter Runner) 33</t>
  </si>
  <si>
    <t>Brain (Thrower) 18</t>
  </si>
  <si>
    <t>Remy (Linerat) 10</t>
  </si>
  <si>
    <t>Splinter (Rat Ogre) 21</t>
  </si>
  <si>
    <t>Passing</t>
  </si>
  <si>
    <t>Strength</t>
  </si>
  <si>
    <t>Big Guys</t>
  </si>
  <si>
    <t>Dorin Redkin (Runner) 35</t>
  </si>
  <si>
    <t>Thar Runbeck (Blocker) 9</t>
  </si>
  <si>
    <t>Don Quivote 36</t>
  </si>
  <si>
    <t>Dorin Redkin 35</t>
  </si>
  <si>
    <t>Brian Murphy 22</t>
  </si>
  <si>
    <t>Splinter 21</t>
  </si>
  <si>
    <t>Polly Morphic (Catcher) 10</t>
  </si>
  <si>
    <t>Tove Tequilya (Thrower) 17</t>
  </si>
  <si>
    <t>Laveder Menace (Blitzer) 12</t>
  </si>
  <si>
    <t>Little Wheezy (Ogre) 16</t>
  </si>
  <si>
    <t>Pinky 33</t>
  </si>
  <si>
    <t>Don Guerrerfo 33</t>
  </si>
  <si>
    <t>Jeremy Oswald 19</t>
  </si>
  <si>
    <t>Dimond Dallas Page 20</t>
  </si>
  <si>
    <t>Collin Williams (Skink) 21</t>
  </si>
  <si>
    <t>Jeremy Oswald (Saurus) 19</t>
  </si>
  <si>
    <t>Betty Cass (Kroxigor) 13</t>
  </si>
  <si>
    <t>Veronic Lodge 32</t>
  </si>
  <si>
    <t>Tarth Fizzbrew 32</t>
  </si>
  <si>
    <t>Poop'Zug 19</t>
  </si>
  <si>
    <t>Jumbo Fumiko, Jr 18</t>
  </si>
  <si>
    <t>King'Zug (Thrower) 22</t>
  </si>
  <si>
    <t>Poop'Zug (Block Orc) 19</t>
  </si>
  <si>
    <t>Trogdor (Troll) 9</t>
  </si>
  <si>
    <t>Mr. Peppers 17</t>
  </si>
  <si>
    <t>Love Tequilya 17</t>
  </si>
  <si>
    <t>Don Quivote (Blitzer) 36</t>
  </si>
  <si>
    <t>Don Guerrerfo (Blitzer) 33</t>
  </si>
  <si>
    <t>Alonso Quijana (Yeoman) 11</t>
  </si>
  <si>
    <t>Nigel Gruff (Thrower) 19</t>
  </si>
  <si>
    <t>Brian Murphy (Blitzer) 22</t>
  </si>
  <si>
    <t>Jumbo Fumiko, Jr (Ogre) 18</t>
  </si>
  <si>
    <t>Veronica Lodge (Dark Elf) 32</t>
  </si>
  <si>
    <t>"Hot" Dog (Minotaur) 10</t>
  </si>
  <si>
    <t>Tteel (Goblin) 16</t>
  </si>
  <si>
    <t>7toll-1 (Troll) 10</t>
  </si>
  <si>
    <t>Mr. Peepers (Chimp) 17</t>
  </si>
  <si>
    <t>Waffles (Orangatang) 9</t>
  </si>
  <si>
    <t>Bongo (Gorilla) 10</t>
  </si>
  <si>
    <t>Slimmy Towl Boy (Snotling) 9</t>
  </si>
  <si>
    <t>Dimond Dallas Page (Ogre) 20</t>
  </si>
  <si>
    <t>High Elf</t>
  </si>
  <si>
    <t>Lizardman</t>
  </si>
  <si>
    <t>Marauder</t>
  </si>
  <si>
    <t>Bombardier</t>
  </si>
  <si>
    <t>Berserker</t>
  </si>
  <si>
    <t>Black Orc Blocker</t>
  </si>
  <si>
    <t>Ulfwerener</t>
  </si>
</sst>
</file>

<file path=xl/styles.xml><?xml version="1.0" encoding="utf-8"?>
<styleSheet xmlns="http://schemas.openxmlformats.org/spreadsheetml/2006/main">
  <numFmts count="2">
    <numFmt numFmtId="164" formatCode="&quot;$&quot;#,##0"/>
    <numFmt numFmtId="165" formatCode="m\-d\-yy"/>
  </numFmts>
  <fonts count="41">
    <font>
      <sz val="10"/>
      <color rgb="FF000000"/>
      <name val="Arial"/>
    </font>
    <font>
      <sz val="8"/>
      <name val="Arial"/>
    </font>
    <font>
      <b/>
      <sz val="12"/>
      <name val="Arial"/>
    </font>
    <font>
      <sz val="10"/>
      <name val="Arial"/>
    </font>
    <font>
      <sz val="6"/>
      <name val="Arial"/>
    </font>
    <font>
      <sz val="6"/>
      <color rgb="FF333333"/>
      <name val="Arial"/>
    </font>
    <font>
      <b/>
      <sz val="10"/>
      <name val="Arial"/>
    </font>
    <font>
      <b/>
      <sz val="8"/>
      <name val="Arial"/>
    </font>
    <font>
      <sz val="7"/>
      <name val="Arial"/>
    </font>
    <font>
      <sz val="7"/>
      <color rgb="FF006200"/>
      <name val="Arial"/>
    </font>
    <font>
      <b/>
      <sz val="7"/>
      <color rgb="FF0000FF"/>
      <name val="Arial"/>
    </font>
    <font>
      <sz val="6"/>
      <color rgb="FF808080"/>
      <name val="Arial"/>
    </font>
    <font>
      <b/>
      <sz val="7"/>
      <color rgb="FF800000"/>
      <name val="Arial"/>
    </font>
    <font>
      <sz val="8"/>
      <color rgb="FF333333"/>
      <name val="Arial"/>
    </font>
    <font>
      <sz val="7"/>
      <color rgb="FF333333"/>
      <name val="Arial"/>
    </font>
    <font>
      <b/>
      <sz val="10"/>
      <name val="Arial"/>
    </font>
    <font>
      <sz val="7"/>
      <color rgb="FF808080"/>
      <name val="Arial"/>
    </font>
    <font>
      <u/>
      <sz val="7"/>
      <color rgb="FF808080"/>
      <name val="Arial"/>
    </font>
    <font>
      <sz val="10"/>
      <name val="Arial"/>
    </font>
    <font>
      <b/>
      <sz val="8"/>
      <color rgb="FFFF0000"/>
      <name val="Arial"/>
    </font>
    <font>
      <b/>
      <sz val="8"/>
      <color rgb="FF000000"/>
      <name val="Arial"/>
    </font>
    <font>
      <sz val="8"/>
      <name val="Arial"/>
    </font>
    <font>
      <b/>
      <sz val="8"/>
      <color rgb="FF38761D"/>
      <name val="Arial"/>
    </font>
    <font>
      <b/>
      <sz val="10"/>
      <color rgb="FF000000"/>
      <name val="Arial"/>
    </font>
    <font>
      <u/>
      <sz val="7"/>
      <color rgb="FF808080"/>
      <name val="Arial"/>
    </font>
    <font>
      <b/>
      <i/>
      <sz val="10"/>
      <name val="Arial"/>
    </font>
    <font>
      <b/>
      <sz val="7"/>
      <color rgb="FF006200"/>
      <name val="Arial"/>
    </font>
    <font>
      <u/>
      <sz val="8"/>
      <color rgb="FF0000FF"/>
      <name val="Arial"/>
    </font>
    <font>
      <u/>
      <sz val="7"/>
      <color rgb="FF808080"/>
      <name val="Arial"/>
    </font>
    <font>
      <sz val="7"/>
      <name val="Arial"/>
    </font>
    <font>
      <u/>
      <sz val="8"/>
      <color rgb="FF0000FF"/>
      <name val="Arial"/>
    </font>
    <font>
      <sz val="8"/>
      <color rgb="FF000000"/>
      <name val="Arial"/>
    </font>
    <font>
      <u/>
      <sz val="8"/>
      <color rgb="FF0000FF"/>
      <name val="Arial"/>
    </font>
    <font>
      <strike/>
      <sz val="8"/>
      <name val="Arial"/>
    </font>
    <font>
      <b/>
      <strike/>
      <sz val="8"/>
      <name val="Arial"/>
    </font>
    <font>
      <strike/>
      <sz val="7"/>
      <name val="Arial"/>
    </font>
    <font>
      <strike/>
      <sz val="6"/>
      <color rgb="FF808080"/>
      <name val="Arial"/>
    </font>
    <font>
      <b/>
      <strike/>
      <sz val="7"/>
      <color rgb="FF800000"/>
      <name val="Arial"/>
    </font>
    <font>
      <strike/>
      <sz val="6"/>
      <name val="Arial"/>
    </font>
    <font>
      <sz val="8"/>
      <name val="Arial"/>
      <family val="2"/>
    </font>
    <font>
      <b/>
      <sz val="10"/>
      <name val="Arial"/>
      <family val="2"/>
    </font>
  </fonts>
  <fills count="26">
    <fill>
      <patternFill patternType="none"/>
    </fill>
    <fill>
      <patternFill patternType="gray125"/>
    </fill>
    <fill>
      <patternFill patternType="solid">
        <fgColor rgb="FFFFFFFF"/>
        <bgColor rgb="FFFFFFFF"/>
      </patternFill>
    </fill>
    <fill>
      <patternFill patternType="solid">
        <fgColor rgb="FFADADAD"/>
        <bgColor rgb="FFADADAD"/>
      </patternFill>
    </fill>
    <fill>
      <patternFill patternType="solid">
        <fgColor rgb="FF99CCFF"/>
        <bgColor rgb="FF99CCFF"/>
      </patternFill>
    </fill>
    <fill>
      <patternFill patternType="solid">
        <fgColor rgb="FFEBFFFF"/>
        <bgColor rgb="FFEBFFFF"/>
      </patternFill>
    </fill>
    <fill>
      <patternFill patternType="solid">
        <fgColor rgb="FFD5D5D5"/>
        <bgColor rgb="FFD5D5D5"/>
      </patternFill>
    </fill>
    <fill>
      <patternFill patternType="solid">
        <fgColor rgb="FFE06666"/>
        <bgColor rgb="FFE06666"/>
      </patternFill>
    </fill>
    <fill>
      <patternFill patternType="solid">
        <fgColor rgb="FFCFF4FD"/>
        <bgColor rgb="FFCFF4FD"/>
      </patternFill>
    </fill>
    <fill>
      <patternFill patternType="solid">
        <fgColor rgb="FFCCCCCC"/>
        <bgColor rgb="FFCCCCCC"/>
      </patternFill>
    </fill>
    <fill>
      <patternFill patternType="solid">
        <fgColor rgb="FFC9DAF8"/>
        <bgColor rgb="FFC9DAF8"/>
      </patternFill>
    </fill>
    <fill>
      <patternFill patternType="solid">
        <fgColor rgb="FFB7B7B7"/>
        <bgColor rgb="FFB7B7B7"/>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D9D9"/>
        <bgColor rgb="FFD9D9D9"/>
      </patternFill>
    </fill>
    <fill>
      <patternFill patternType="solid">
        <fgColor rgb="FFF4C7C3"/>
        <bgColor rgb="FFF4C7C3"/>
      </patternFill>
    </fill>
    <fill>
      <patternFill patternType="solid">
        <fgColor rgb="FFFFFF00"/>
        <bgColor rgb="FFFFFF00"/>
      </patternFill>
    </fill>
    <fill>
      <patternFill patternType="solid">
        <fgColor rgb="FF00FF00"/>
        <bgColor rgb="FF00FF00"/>
      </patternFill>
    </fill>
    <fill>
      <patternFill patternType="solid">
        <fgColor rgb="FFCFE2F3"/>
        <bgColor rgb="FFCFE2F3"/>
      </patternFill>
    </fill>
    <fill>
      <patternFill patternType="solid">
        <fgColor rgb="FFF3F3F3"/>
        <bgColor rgb="FFF3F3F3"/>
      </patternFill>
    </fill>
    <fill>
      <patternFill patternType="solid">
        <fgColor rgb="FFBF9000"/>
        <bgColor rgb="FFBF9000"/>
      </patternFill>
    </fill>
    <fill>
      <patternFill patternType="solid">
        <fgColor rgb="FFCC0000"/>
        <bgColor rgb="FFCC0000"/>
      </patternFill>
    </fill>
    <fill>
      <patternFill patternType="solid">
        <fgColor rgb="FF006200"/>
        <bgColor rgb="FF006200"/>
      </patternFill>
    </fill>
    <fill>
      <patternFill patternType="solid">
        <fgColor rgb="FFD9EAD3"/>
        <bgColor rgb="FFD9EAD3"/>
      </patternFill>
    </fill>
    <fill>
      <patternFill patternType="solid">
        <fgColor rgb="FF000000"/>
        <bgColor rgb="FF000000"/>
      </patternFill>
    </fill>
  </fills>
  <borders count="7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6200"/>
      </bottom>
      <diagonal/>
    </border>
    <border>
      <left style="thin">
        <color rgb="FF000000"/>
      </left>
      <right style="medium">
        <color rgb="FF000000"/>
      </right>
      <top style="thin">
        <color rgb="FF000000"/>
      </top>
      <bottom style="medium">
        <color rgb="FF0062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diagonal/>
    </border>
  </borders>
  <cellStyleXfs count="1">
    <xf numFmtId="0" fontId="0" fillId="0" borderId="0"/>
  </cellStyleXfs>
  <cellXfs count="574">
    <xf numFmtId="0" fontId="0" fillId="0" borderId="0" xfId="0" applyFont="1" applyAlignment="1"/>
    <xf numFmtId="0" fontId="1" fillId="2" borderId="0" xfId="0" applyFont="1" applyFill="1" applyBorder="1"/>
    <xf numFmtId="0" fontId="1" fillId="2" borderId="0" xfId="0" applyFont="1" applyFill="1" applyBorder="1" applyAlignment="1">
      <alignment vertical="center"/>
    </xf>
    <xf numFmtId="0" fontId="1" fillId="2" borderId="0" xfId="0" applyFont="1" applyFill="1" applyBorder="1" applyAlignment="1">
      <alignment horizontal="center" vertical="center" shrinkToFit="1"/>
    </xf>
    <xf numFmtId="0" fontId="2" fillId="0" borderId="0" xfId="0" applyFont="1" applyAlignment="1">
      <alignment horizontal="center"/>
    </xf>
    <xf numFmtId="0" fontId="1" fillId="2" borderId="0" xfId="0" applyFont="1" applyFill="1" applyBorder="1" applyAlignment="1">
      <alignment vertical="center"/>
    </xf>
    <xf numFmtId="0" fontId="3" fillId="0" borderId="0" xfId="0" applyFont="1" applyAlignment="1">
      <alignment horizontal="center"/>
    </xf>
    <xf numFmtId="0" fontId="1" fillId="0" borderId="0" xfId="0" applyFont="1"/>
    <xf numFmtId="0" fontId="2" fillId="0" borderId="1"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shrinkToFit="1"/>
    </xf>
    <xf numFmtId="0" fontId="3" fillId="0" borderId="5" xfId="0" applyFont="1" applyBorder="1" applyAlignment="1">
      <alignment horizontal="center"/>
    </xf>
    <xf numFmtId="0" fontId="1" fillId="3" borderId="6" xfId="0" applyFont="1" applyFill="1" applyBorder="1" applyAlignment="1">
      <alignment horizontal="center" vertical="center"/>
    </xf>
    <xf numFmtId="1" fontId="3" fillId="0" borderId="5" xfId="0" applyNumberFormat="1" applyFont="1" applyBorder="1" applyAlignment="1">
      <alignment horizont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0" xfId="0" applyFont="1" applyFill="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1" fontId="3" fillId="0" borderId="5" xfId="0" applyNumberFormat="1" applyFont="1" applyBorder="1" applyAlignment="1">
      <alignment horizontal="center"/>
    </xf>
    <xf numFmtId="0" fontId="4" fillId="3" borderId="6" xfId="0" applyFont="1" applyFill="1" applyBorder="1" applyAlignment="1">
      <alignment horizontal="center" vertical="center"/>
    </xf>
    <xf numFmtId="0" fontId="4" fillId="3" borderId="3" xfId="0" applyFont="1" applyFill="1" applyBorder="1" applyAlignment="1">
      <alignment horizontal="center" vertical="center"/>
    </xf>
    <xf numFmtId="0" fontId="3" fillId="0" borderId="11" xfId="0" applyFont="1" applyBorder="1" applyAlignment="1">
      <alignment horizontal="center"/>
    </xf>
    <xf numFmtId="0" fontId="5" fillId="3" borderId="3" xfId="0" applyFont="1" applyFill="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4" fillId="3" borderId="9" xfId="0" applyFont="1" applyFill="1" applyBorder="1" applyAlignment="1">
      <alignment horizontal="center" vertical="center"/>
    </xf>
    <xf numFmtId="1" fontId="3" fillId="0" borderId="13" xfId="0" applyNumberFormat="1" applyFont="1" applyBorder="1" applyAlignment="1">
      <alignment horizontal="center"/>
    </xf>
    <xf numFmtId="0" fontId="1" fillId="0" borderId="0" xfId="0" applyFont="1" applyAlignment="1">
      <alignment vertical="center"/>
    </xf>
    <xf numFmtId="1" fontId="3" fillId="0" borderId="13" xfId="0" applyNumberFormat="1" applyFont="1" applyBorder="1" applyAlignment="1">
      <alignment horizontal="center"/>
    </xf>
    <xf numFmtId="0" fontId="3" fillId="0" borderId="14" xfId="0" applyFont="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0" xfId="0" applyFont="1" applyAlignment="1">
      <alignment vertical="center"/>
    </xf>
    <xf numFmtId="0" fontId="1" fillId="4" borderId="1" xfId="0" applyFont="1" applyFill="1" applyBorder="1" applyAlignment="1">
      <alignment horizontal="center" vertical="center"/>
    </xf>
    <xf numFmtId="0" fontId="7" fillId="5" borderId="6" xfId="0" applyFont="1" applyFill="1" applyBorder="1" applyAlignment="1">
      <alignment vertical="center" shrinkToFit="1"/>
    </xf>
    <xf numFmtId="0" fontId="1" fillId="0" borderId="4" xfId="0" applyFont="1" applyBorder="1" applyAlignment="1">
      <alignment horizontal="center" vertical="center" shrinkToFit="1"/>
    </xf>
    <xf numFmtId="0" fontId="1" fillId="0" borderId="4" xfId="0" applyFont="1" applyBorder="1" applyAlignment="1">
      <alignment horizontal="center" vertical="center" shrinkToFit="1"/>
    </xf>
    <xf numFmtId="0" fontId="7" fillId="6" borderId="6"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4"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1" fillId="0" borderId="9" xfId="0" applyFont="1" applyBorder="1" applyAlignment="1">
      <alignment horizontal="center" vertical="center"/>
    </xf>
    <xf numFmtId="0" fontId="12" fillId="4" borderId="15" xfId="0" applyFont="1" applyFill="1" applyBorder="1" applyAlignment="1">
      <alignment horizontal="center" vertical="center"/>
    </xf>
    <xf numFmtId="0" fontId="3" fillId="7" borderId="12" xfId="0" applyFont="1" applyFill="1" applyBorder="1" applyAlignment="1">
      <alignment horizontal="center"/>
    </xf>
    <xf numFmtId="0" fontId="12" fillId="4" borderId="15" xfId="0" applyFont="1" applyFill="1" applyBorder="1" applyAlignment="1">
      <alignment horizontal="center" vertical="center"/>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3" fillId="7" borderId="21" xfId="0" applyFont="1" applyFill="1" applyBorder="1" applyAlignment="1">
      <alignment horizontal="center"/>
    </xf>
    <xf numFmtId="0" fontId="4" fillId="8" borderId="20" xfId="0" applyFont="1" applyFill="1" applyBorder="1" applyAlignment="1">
      <alignment horizontal="center" vertical="center" shrinkToFit="1"/>
    </xf>
    <xf numFmtId="0" fontId="3" fillId="0" borderId="22" xfId="0" applyFont="1" applyBorder="1" applyAlignment="1">
      <alignment horizontal="center"/>
    </xf>
    <xf numFmtId="0" fontId="1" fillId="5" borderId="23" xfId="0" applyFont="1" applyFill="1" applyBorder="1" applyAlignment="1">
      <alignment horizontal="center" vertical="center" shrinkToFit="1"/>
    </xf>
    <xf numFmtId="1" fontId="3" fillId="0" borderId="22" xfId="0" applyNumberFormat="1" applyFont="1" applyBorder="1" applyAlignment="1">
      <alignment horizontal="center"/>
    </xf>
    <xf numFmtId="0" fontId="1" fillId="6" borderId="15" xfId="0" applyFont="1" applyFill="1" applyBorder="1" applyAlignment="1">
      <alignment horizontal="center" vertical="center" shrinkToFit="1"/>
    </xf>
    <xf numFmtId="1" fontId="3" fillId="0" borderId="24" xfId="0" applyNumberFormat="1" applyFont="1" applyBorder="1" applyAlignment="1">
      <alignment horizontal="center"/>
    </xf>
    <xf numFmtId="1" fontId="3" fillId="0" borderId="24" xfId="0" applyNumberFormat="1" applyFont="1" applyBorder="1" applyAlignment="1">
      <alignment horizontal="center"/>
    </xf>
    <xf numFmtId="0" fontId="3" fillId="0" borderId="25" xfId="0" applyFont="1" applyBorder="1" applyAlignment="1">
      <alignment horizontal="center"/>
    </xf>
    <xf numFmtId="0" fontId="3" fillId="0" borderId="0" xfId="0" applyFont="1" applyAlignment="1"/>
    <xf numFmtId="3" fontId="1" fillId="6" borderId="15" xfId="0" applyNumberFormat="1" applyFont="1" applyFill="1" applyBorder="1" applyAlignment="1">
      <alignment horizontal="right" vertical="center" shrinkToFit="1"/>
    </xf>
    <xf numFmtId="3" fontId="1" fillId="6"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0" fontId="1" fillId="9" borderId="1" xfId="0" applyFont="1" applyFill="1" applyBorder="1" applyAlignment="1">
      <alignment vertical="center"/>
    </xf>
    <xf numFmtId="0" fontId="1" fillId="10" borderId="1" xfId="0" applyFont="1" applyFill="1" applyBorder="1" applyAlignment="1"/>
    <xf numFmtId="0" fontId="1" fillId="4" borderId="26" xfId="0" applyFont="1" applyFill="1" applyBorder="1" applyAlignment="1">
      <alignment horizontal="center" vertical="center"/>
    </xf>
    <xf numFmtId="0" fontId="1" fillId="11" borderId="1" xfId="0" applyFont="1" applyFill="1" applyBorder="1" applyAlignment="1">
      <alignment horizontal="center" vertical="center"/>
    </xf>
    <xf numFmtId="0" fontId="12" fillId="4"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4" fillId="8" borderId="6" xfId="0" applyFont="1" applyFill="1" applyBorder="1" applyAlignment="1">
      <alignment horizontal="center" vertical="center" shrinkToFit="1"/>
    </xf>
    <xf numFmtId="0" fontId="4" fillId="8" borderId="10" xfId="0" applyFont="1" applyFill="1" applyBorder="1" applyAlignment="1">
      <alignment horizontal="center" vertical="center" shrinkToFit="1"/>
    </xf>
    <xf numFmtId="0" fontId="4" fillId="8" borderId="7"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1" fillId="5" borderId="7"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 fillId="5" borderId="4" xfId="0" applyFont="1" applyFill="1" applyBorder="1" applyAlignment="1">
      <alignment horizontal="center" vertical="center" shrinkToFit="1"/>
    </xf>
    <xf numFmtId="0" fontId="13" fillId="6" borderId="15" xfId="0" applyFont="1" applyFill="1" applyBorder="1" applyAlignment="1">
      <alignment horizontal="center" vertical="center" shrinkToFit="1"/>
    </xf>
    <xf numFmtId="0" fontId="1" fillId="0" borderId="0" xfId="0" applyFont="1" applyAlignment="1"/>
    <xf numFmtId="0" fontId="1" fillId="12" borderId="1" xfId="0" applyFont="1" applyFill="1" applyBorder="1" applyAlignment="1">
      <alignment horizontal="center" vertical="center"/>
    </xf>
    <xf numFmtId="0" fontId="10"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5" borderId="4" xfId="0" applyFont="1" applyFill="1" applyBorder="1" applyAlignment="1">
      <alignment horizontal="center" vertical="center" shrinkToFit="1"/>
    </xf>
    <xf numFmtId="0" fontId="1" fillId="13" borderId="1" xfId="0" applyFont="1" applyFill="1" applyBorder="1" applyAlignment="1">
      <alignment horizontal="center" vertical="center"/>
    </xf>
    <xf numFmtId="3" fontId="1" fillId="6" borderId="15" xfId="0" applyNumberFormat="1" applyFont="1" applyFill="1" applyBorder="1" applyAlignment="1">
      <alignment horizontal="center" vertical="center" shrinkToFit="1"/>
    </xf>
    <xf numFmtId="0" fontId="1" fillId="14" borderId="1" xfId="0" applyFont="1" applyFill="1" applyBorder="1" applyAlignment="1">
      <alignment horizontal="center" vertical="center"/>
    </xf>
    <xf numFmtId="0" fontId="1" fillId="11" borderId="0" xfId="0" applyFont="1" applyFill="1" applyAlignment="1">
      <alignment horizontal="center" vertical="center" wrapText="1"/>
    </xf>
    <xf numFmtId="0" fontId="1" fillId="10"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0" xfId="0" applyFont="1" applyFill="1" applyAlignment="1">
      <alignment horizontal="center" vertical="center"/>
    </xf>
    <xf numFmtId="0" fontId="1" fillId="2"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6" xfId="0" applyFont="1" applyFill="1" applyBorder="1" applyAlignment="1">
      <alignment horizontal="right" vertical="center" shrinkToFit="1"/>
    </xf>
    <xf numFmtId="0" fontId="13" fillId="3" borderId="6" xfId="0" applyFont="1" applyFill="1" applyBorder="1" applyAlignment="1">
      <alignment vertical="center"/>
    </xf>
    <xf numFmtId="0" fontId="13"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right" vertical="center"/>
    </xf>
    <xf numFmtId="3" fontId="13" fillId="3" borderId="9" xfId="0" applyNumberFormat="1" applyFont="1" applyFill="1" applyBorder="1" applyAlignment="1">
      <alignment horizontal="right" vertical="center" shrinkToFit="1"/>
    </xf>
    <xf numFmtId="0" fontId="1" fillId="3" borderId="26" xfId="0" applyFont="1" applyFill="1" applyBorder="1" applyAlignment="1">
      <alignment horizontal="center" vertical="center"/>
    </xf>
    <xf numFmtId="0" fontId="1" fillId="5" borderId="38" xfId="0" applyFont="1" applyFill="1" applyBorder="1" applyAlignment="1">
      <alignment horizontal="center" vertical="center" shrinkToFit="1"/>
    </xf>
    <xf numFmtId="0" fontId="1" fillId="3" borderId="39" xfId="0" applyFont="1" applyFill="1" applyBorder="1" applyAlignment="1">
      <alignment horizontal="right" vertical="center"/>
    </xf>
    <xf numFmtId="3" fontId="8" fillId="3" borderId="36" xfId="0" applyNumberFormat="1" applyFont="1" applyFill="1" applyBorder="1" applyAlignment="1">
      <alignment horizontal="center" vertical="center"/>
    </xf>
    <xf numFmtId="3" fontId="1" fillId="6" borderId="36" xfId="0" applyNumberFormat="1" applyFont="1" applyFill="1" applyBorder="1" applyAlignment="1">
      <alignment horizontal="right" vertical="center" shrinkToFit="1"/>
    </xf>
    <xf numFmtId="3" fontId="8" fillId="3" borderId="35" xfId="0" applyNumberFormat="1" applyFont="1" applyFill="1" applyBorder="1" applyAlignment="1">
      <alignment vertical="center"/>
    </xf>
    <xf numFmtId="0" fontId="15" fillId="0" borderId="0" xfId="0" applyFont="1" applyAlignment="1">
      <alignment horizontal="center"/>
    </xf>
    <xf numFmtId="3" fontId="1" fillId="6" borderId="40" xfId="0" applyNumberFormat="1" applyFont="1" applyFill="1" applyBorder="1" applyAlignment="1">
      <alignment horizontal="right" vertical="center" shrinkToFit="1"/>
    </xf>
    <xf numFmtId="0" fontId="15" fillId="0" borderId="0" xfId="0" applyFont="1" applyAlignment="1">
      <alignment horizontal="center" wrapText="1"/>
    </xf>
    <xf numFmtId="0" fontId="1" fillId="6" borderId="41" xfId="0" applyFont="1" applyFill="1" applyBorder="1" applyAlignment="1">
      <alignment vertical="center"/>
    </xf>
    <xf numFmtId="0" fontId="1" fillId="6" borderId="42" xfId="0" applyFont="1" applyFill="1" applyBorder="1" applyAlignment="1">
      <alignment vertical="center"/>
    </xf>
    <xf numFmtId="0" fontId="1" fillId="6" borderId="43" xfId="0" applyFont="1" applyFill="1" applyBorder="1" applyAlignment="1">
      <alignment vertical="center"/>
    </xf>
    <xf numFmtId="0" fontId="1" fillId="5" borderId="13" xfId="0" applyFont="1" applyFill="1" applyBorder="1" applyAlignment="1">
      <alignment horizontal="center"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0" fontId="8" fillId="3" borderId="43" xfId="0" applyFont="1" applyFill="1" applyBorder="1" applyAlignment="1">
      <alignment horizontal="center" vertical="center"/>
    </xf>
    <xf numFmtId="3" fontId="1" fillId="6" borderId="45" xfId="0" applyNumberFormat="1" applyFont="1" applyFill="1" applyBorder="1" applyAlignment="1">
      <alignment horizontal="right"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3" fontId="1" fillId="6" borderId="41" xfId="0" applyNumberFormat="1" applyFont="1" applyFill="1" applyBorder="1" applyAlignment="1">
      <alignment horizontal="right" vertical="center"/>
    </xf>
    <xf numFmtId="3" fontId="1" fillId="6" borderId="42" xfId="0" applyNumberFormat="1" applyFont="1" applyFill="1" applyBorder="1" applyAlignment="1">
      <alignment horizontal="left" vertical="center"/>
    </xf>
    <xf numFmtId="3" fontId="1" fillId="6" borderId="43" xfId="0" applyNumberFormat="1" applyFont="1" applyFill="1" applyBorder="1" applyAlignment="1">
      <alignment horizontal="lef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3" fontId="1" fillId="5" borderId="47" xfId="0" applyNumberFormat="1" applyFont="1" applyFill="1" applyBorder="1" applyAlignment="1">
      <alignment horizontal="center" vertical="center"/>
    </xf>
    <xf numFmtId="0" fontId="1" fillId="5" borderId="22" xfId="0" applyFont="1" applyFill="1" applyBorder="1" applyAlignment="1">
      <alignment horizontal="center" vertical="center" shrinkToFit="1"/>
    </xf>
    <xf numFmtId="3" fontId="1" fillId="6" borderId="49" xfId="0" applyNumberFormat="1" applyFont="1" applyFill="1" applyBorder="1" applyAlignment="1">
      <alignment horizontal="right" vertical="center" shrinkToFit="1"/>
    </xf>
    <xf numFmtId="0" fontId="1" fillId="3" borderId="15" xfId="0" applyFont="1" applyFill="1" applyBorder="1" applyAlignment="1">
      <alignment horizontal="center" vertical="center"/>
    </xf>
    <xf numFmtId="0" fontId="5" fillId="3" borderId="16"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17" fillId="3" borderId="20" xfId="0" applyFont="1" applyFill="1" applyBorder="1" applyAlignment="1">
      <alignment vertical="top"/>
    </xf>
    <xf numFmtId="0" fontId="13" fillId="3" borderId="3" xfId="0" applyFont="1" applyFill="1" applyBorder="1" applyAlignment="1">
      <alignment horizontal="center" vertical="center"/>
    </xf>
    <xf numFmtId="0" fontId="5" fillId="3"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9" xfId="0" applyFont="1" applyFill="1" applyBorder="1" applyAlignment="1">
      <alignment horizontal="center" vertical="center"/>
    </xf>
    <xf numFmtId="3" fontId="1" fillId="2" borderId="39" xfId="0" applyNumberFormat="1" applyFont="1" applyFill="1" applyBorder="1" applyAlignment="1">
      <alignment horizontal="right" vertical="center"/>
    </xf>
    <xf numFmtId="3" fontId="1" fillId="2" borderId="39" xfId="0" applyNumberFormat="1" applyFont="1" applyFill="1" applyBorder="1" applyAlignment="1">
      <alignment vertical="center"/>
    </xf>
    <xf numFmtId="3" fontId="1" fillId="2" borderId="39" xfId="0" applyNumberFormat="1" applyFont="1" applyFill="1" applyBorder="1" applyAlignment="1">
      <alignment horizontal="center" vertical="center"/>
    </xf>
    <xf numFmtId="0" fontId="13" fillId="2" borderId="39" xfId="0" applyFont="1" applyFill="1" applyBorder="1" applyAlignment="1">
      <alignment horizontal="center" vertical="center" shrinkToFit="1"/>
    </xf>
    <xf numFmtId="0" fontId="13" fillId="2" borderId="39" xfId="0" applyFont="1" applyFill="1" applyBorder="1" applyAlignment="1">
      <alignment horizontal="center" vertical="center"/>
    </xf>
    <xf numFmtId="0" fontId="14" fillId="2" borderId="39" xfId="0" applyFont="1" applyFill="1" applyBorder="1" applyAlignment="1">
      <alignment horizontal="left" vertical="center"/>
    </xf>
    <xf numFmtId="0" fontId="5" fillId="2" borderId="39" xfId="0" applyFont="1" applyFill="1" applyBorder="1" applyAlignment="1">
      <alignment horizontal="center" vertical="center"/>
    </xf>
    <xf numFmtId="3" fontId="13" fillId="3" borderId="9" xfId="0" applyNumberFormat="1" applyFont="1" applyFill="1" applyBorder="1" applyAlignment="1">
      <alignment horizontal="right" vertical="center" shrinkToFit="1"/>
    </xf>
    <xf numFmtId="0" fontId="13" fillId="2" borderId="39" xfId="0" applyFont="1" applyFill="1" applyBorder="1" applyAlignment="1">
      <alignment vertical="center"/>
    </xf>
    <xf numFmtId="0" fontId="14" fillId="2" borderId="39" xfId="0" applyFont="1" applyFill="1" applyBorder="1" applyAlignment="1">
      <alignment horizontal="right" vertical="center"/>
    </xf>
    <xf numFmtId="0" fontId="1" fillId="0" borderId="0" xfId="0" applyFont="1" applyBorder="1"/>
    <xf numFmtId="3" fontId="13" fillId="2" borderId="39" xfId="0" applyNumberFormat="1" applyFont="1" applyFill="1" applyBorder="1" applyAlignment="1">
      <alignment horizontal="right" vertical="center" shrinkToFit="1"/>
    </xf>
    <xf numFmtId="0" fontId="1" fillId="0" borderId="0" xfId="0" applyFont="1" applyBorder="1" applyAlignment="1">
      <alignment horizontal="center" vertical="center"/>
    </xf>
    <xf numFmtId="0" fontId="18" fillId="2" borderId="0" xfId="0" applyFont="1" applyFill="1" applyBorder="1"/>
    <xf numFmtId="0" fontId="1" fillId="0" borderId="0" xfId="0" applyFont="1" applyBorder="1" applyAlignment="1">
      <alignment horizontal="center" vertical="center" shrinkToFit="1"/>
    </xf>
    <xf numFmtId="3" fontId="1" fillId="2" borderId="0" xfId="0" applyNumberFormat="1" applyFont="1" applyFill="1" applyBorder="1" applyAlignment="1">
      <alignment horizontal="right" vertical="center" shrinkToFit="1"/>
    </xf>
    <xf numFmtId="0" fontId="1" fillId="0" borderId="39" xfId="0" applyFont="1" applyBorder="1" applyAlignment="1">
      <alignment horizontal="center" vertical="center"/>
    </xf>
    <xf numFmtId="3" fontId="1" fillId="0" borderId="39" xfId="0" applyNumberFormat="1" applyFont="1" applyBorder="1" applyAlignment="1">
      <alignment horizontal="right" vertical="center"/>
    </xf>
    <xf numFmtId="3" fontId="1" fillId="0" borderId="39" xfId="0" applyNumberFormat="1" applyFont="1" applyBorder="1" applyAlignment="1">
      <alignment vertical="center"/>
    </xf>
    <xf numFmtId="3" fontId="1" fillId="0" borderId="39" xfId="0" applyNumberFormat="1" applyFont="1" applyBorder="1" applyAlignment="1">
      <alignment horizontal="center" vertical="center"/>
    </xf>
    <xf numFmtId="0" fontId="13" fillId="0" borderId="39" xfId="0" applyFont="1" applyBorder="1" applyAlignment="1">
      <alignment horizontal="center" vertical="center" shrinkToFit="1"/>
    </xf>
    <xf numFmtId="0" fontId="13" fillId="0" borderId="39" xfId="0" applyFont="1" applyBorder="1" applyAlignment="1">
      <alignment horizontal="center" vertical="center"/>
    </xf>
    <xf numFmtId="0" fontId="14" fillId="0" borderId="39" xfId="0" applyFont="1" applyBorder="1" applyAlignment="1">
      <alignment horizontal="left" vertical="center"/>
    </xf>
    <xf numFmtId="0" fontId="5" fillId="0" borderId="39" xfId="0" applyFont="1" applyBorder="1" applyAlignment="1">
      <alignment horizontal="center" vertical="center"/>
    </xf>
    <xf numFmtId="0" fontId="13" fillId="0" borderId="39" xfId="0" applyFont="1" applyBorder="1" applyAlignment="1">
      <alignment vertical="center"/>
    </xf>
    <xf numFmtId="0" fontId="18" fillId="0" borderId="0" xfId="0" applyFont="1"/>
    <xf numFmtId="0" fontId="14" fillId="0" borderId="39" xfId="0" applyFont="1" applyBorder="1" applyAlignment="1">
      <alignment horizontal="right" vertical="center"/>
    </xf>
    <xf numFmtId="0" fontId="18" fillId="0" borderId="0" xfId="0" applyFont="1" applyAlignment="1">
      <alignment horizontal="center" shrinkToFit="1"/>
    </xf>
    <xf numFmtId="3" fontId="13" fillId="0" borderId="39" xfId="0" applyNumberFormat="1" applyFont="1" applyBorder="1" applyAlignment="1">
      <alignment horizontal="right" vertical="center" shrinkToFit="1"/>
    </xf>
    <xf numFmtId="0" fontId="1" fillId="3" borderId="3" xfId="0" applyFont="1" applyFill="1" applyBorder="1" applyAlignment="1">
      <alignment vertical="center"/>
    </xf>
    <xf numFmtId="0" fontId="18" fillId="0" borderId="0" xfId="0" applyFont="1" applyBorder="1"/>
    <xf numFmtId="0" fontId="1" fillId="0" borderId="0" xfId="0" applyFont="1" applyBorder="1" applyAlignment="1">
      <alignment vertical="center"/>
    </xf>
    <xf numFmtId="3" fontId="1" fillId="0" borderId="0" xfId="0" applyNumberFormat="1" applyFont="1" applyBorder="1" applyAlignment="1">
      <alignment horizontal="right" vertical="center" shrinkToFit="1"/>
    </xf>
    <xf numFmtId="0" fontId="4" fillId="0" borderId="0" xfId="0" applyFont="1"/>
    <xf numFmtId="0" fontId="7" fillId="5" borderId="6" xfId="0" applyFont="1" applyFill="1" applyBorder="1" applyAlignment="1">
      <alignment vertical="center" shrinkToFit="1"/>
    </xf>
    <xf numFmtId="0" fontId="19" fillId="17" borderId="7" xfId="0" applyFont="1" applyFill="1" applyBorder="1" applyAlignment="1">
      <alignment horizontal="center" vertical="center"/>
    </xf>
    <xf numFmtId="0" fontId="20" fillId="6" borderId="8"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3" fontId="1" fillId="6" borderId="15" xfId="0" applyNumberFormat="1" applyFont="1" applyFill="1" applyBorder="1" applyAlignment="1">
      <alignment horizontal="right" vertical="center" shrinkToFit="1"/>
    </xf>
    <xf numFmtId="0" fontId="20" fillId="18" borderId="6" xfId="0" applyFont="1" applyFill="1" applyBorder="1" applyAlignment="1">
      <alignment horizontal="center" vertical="center"/>
    </xf>
    <xf numFmtId="0" fontId="1" fillId="5" borderId="7"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2" fillId="4" borderId="1" xfId="0" applyFont="1" applyFill="1" applyBorder="1" applyAlignment="1">
      <alignment horizontal="center" vertical="center"/>
    </xf>
    <xf numFmtId="0" fontId="1" fillId="11" borderId="6" xfId="0" applyFont="1" applyFill="1" applyBorder="1" applyAlignment="1">
      <alignment horizontal="center" vertical="center" wrapText="1"/>
    </xf>
    <xf numFmtId="0" fontId="1" fillId="9"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1" fillId="13" borderId="6" xfId="0" applyNumberFormat="1" applyFont="1" applyFill="1" applyBorder="1" applyAlignment="1">
      <alignment horizontal="center" vertical="center"/>
    </xf>
    <xf numFmtId="0" fontId="1" fillId="0" borderId="1" xfId="0" applyFont="1" applyBorder="1" applyAlignment="1">
      <alignment horizontal="center" vertical="center"/>
    </xf>
    <xf numFmtId="0" fontId="8" fillId="2" borderId="6" xfId="0" applyFont="1" applyFill="1" applyBorder="1" applyAlignment="1">
      <alignment horizontal="center" vertical="center" wrapText="1"/>
    </xf>
    <xf numFmtId="0" fontId="19" fillId="17" borderId="4" xfId="0" applyFont="1" applyFill="1" applyBorder="1" applyAlignment="1">
      <alignment horizontal="center" vertical="center"/>
    </xf>
    <xf numFmtId="0" fontId="4" fillId="8" borderId="6"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9" fillId="17" borderId="6"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164" fontId="1" fillId="13" borderId="1" xfId="0" applyNumberFormat="1" applyFont="1" applyFill="1" applyBorder="1" applyAlignment="1">
      <alignment horizontal="center" vertical="center"/>
    </xf>
    <xf numFmtId="0" fontId="1" fillId="19"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1" fillId="12" borderId="1"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13" borderId="1" xfId="0" applyNumberFormat="1" applyFont="1" applyFill="1" applyBorder="1" applyAlignment="1">
      <alignment horizontal="center" vertical="center"/>
    </xf>
    <xf numFmtId="0" fontId="21" fillId="0" borderId="1" xfId="0" applyFont="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xf>
    <xf numFmtId="0" fontId="1" fillId="5" borderId="38" xfId="0" applyFont="1" applyFill="1" applyBorder="1" applyAlignment="1">
      <alignment horizontal="center" vertical="center" shrinkToFit="1"/>
    </xf>
    <xf numFmtId="0" fontId="1" fillId="6" borderId="41" xfId="0" applyFont="1" applyFill="1" applyBorder="1" applyAlignment="1">
      <alignment vertical="center"/>
    </xf>
    <xf numFmtId="0" fontId="1" fillId="5" borderId="13" xfId="0" applyFont="1" applyFill="1" applyBorder="1" applyAlignment="1">
      <alignment horizontal="center" vertical="center" shrinkToFit="1"/>
    </xf>
    <xf numFmtId="164" fontId="1" fillId="2" borderId="1" xfId="0" applyNumberFormat="1" applyFont="1" applyFill="1" applyBorder="1" applyAlignment="1">
      <alignment horizontal="center" vertical="center"/>
    </xf>
    <xf numFmtId="164" fontId="1" fillId="20" borderId="1" xfId="0" applyNumberFormat="1" applyFont="1" applyFill="1" applyBorder="1" applyAlignment="1">
      <alignment horizontal="center" vertical="center"/>
    </xf>
    <xf numFmtId="0" fontId="1" fillId="3" borderId="42" xfId="0" applyFont="1" applyFill="1" applyBorder="1" applyAlignment="1">
      <alignment horizontal="left" vertical="center"/>
    </xf>
    <xf numFmtId="0" fontId="13" fillId="3" borderId="20" xfId="0" applyFont="1" applyFill="1" applyBorder="1" applyAlignment="1">
      <alignment vertical="center"/>
    </xf>
    <xf numFmtId="0" fontId="18" fillId="0" borderId="0" xfId="0" applyFont="1" applyAlignment="1"/>
    <xf numFmtId="0" fontId="18" fillId="0" borderId="0" xfId="0" applyFont="1" applyAlignment="1">
      <alignment horizontal="center" shrinkToFit="1"/>
    </xf>
    <xf numFmtId="0" fontId="19" fillId="6" borderId="6" xfId="0" applyFont="1" applyFill="1" applyBorder="1" applyAlignment="1">
      <alignment horizontal="center" vertical="center"/>
    </xf>
    <xf numFmtId="0" fontId="4" fillId="8" borderId="17" xfId="0" applyFont="1" applyFill="1" applyBorder="1" applyAlignment="1">
      <alignment horizontal="center" vertical="center" shrinkToFit="1"/>
    </xf>
    <xf numFmtId="0" fontId="19" fillId="6" borderId="8" xfId="0" applyFont="1" applyFill="1" applyBorder="1" applyAlignment="1">
      <alignment horizontal="center" vertical="center"/>
    </xf>
    <xf numFmtId="0" fontId="4" fillId="8" borderId="7" xfId="0" applyFont="1" applyFill="1" applyBorder="1" applyAlignment="1">
      <alignment horizontal="center" vertical="center" shrinkToFit="1"/>
    </xf>
    <xf numFmtId="0" fontId="22" fillId="0" borderId="6" xfId="0" applyFont="1" applyBorder="1" applyAlignment="1">
      <alignment horizontal="center" vertical="center"/>
    </xf>
    <xf numFmtId="3" fontId="1" fillId="5" borderId="48" xfId="0" applyNumberFormat="1" applyFont="1" applyFill="1" applyBorder="1" applyAlignment="1">
      <alignment horizontal="center" vertical="center"/>
    </xf>
    <xf numFmtId="0" fontId="7" fillId="18" borderId="8" xfId="0" applyFont="1" applyFill="1" applyBorder="1" applyAlignment="1">
      <alignment horizontal="center" vertical="center"/>
    </xf>
    <xf numFmtId="0" fontId="4" fillId="8" borderId="20" xfId="0" applyFont="1" applyFill="1" applyBorder="1" applyAlignment="1">
      <alignment horizontal="center" vertical="center" shrinkToFit="1"/>
    </xf>
    <xf numFmtId="0" fontId="1" fillId="13" borderId="6" xfId="0" applyFont="1" applyFill="1" applyBorder="1" applyAlignment="1">
      <alignment horizontal="center" vertical="center"/>
    </xf>
    <xf numFmtId="0" fontId="23" fillId="5" borderId="0" xfId="0" applyFont="1" applyFill="1" applyAlignment="1">
      <alignment horizontal="center"/>
    </xf>
    <xf numFmtId="0" fontId="9" fillId="2" borderId="8" xfId="0" applyFont="1" applyFill="1" applyBorder="1" applyAlignment="1">
      <alignment horizontal="center" vertical="center"/>
    </xf>
    <xf numFmtId="0" fontId="1" fillId="4" borderId="26" xfId="0" applyFont="1" applyFill="1" applyBorder="1" applyAlignment="1">
      <alignment horizontal="center" vertical="center"/>
    </xf>
    <xf numFmtId="3" fontId="1" fillId="6" borderId="41" xfId="0" applyNumberFormat="1" applyFont="1" applyFill="1" applyBorder="1" applyAlignment="1">
      <alignment horizontal="righ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1" fillId="0" borderId="0" xfId="0" applyFont="1" applyAlignment="1">
      <alignment horizontal="center" vertical="center"/>
    </xf>
    <xf numFmtId="0" fontId="7" fillId="0" borderId="0" xfId="0" applyFont="1" applyAlignment="1">
      <alignment vertical="center" shrinkToFit="1"/>
    </xf>
    <xf numFmtId="0" fontId="5" fillId="0" borderId="0" xfId="0" applyFont="1"/>
    <xf numFmtId="0" fontId="16" fillId="0" borderId="0" xfId="0" applyFont="1" applyAlignment="1">
      <alignment horizontal="right"/>
    </xf>
    <xf numFmtId="0" fontId="24" fillId="0" borderId="0" xfId="0" applyFont="1" applyAlignment="1">
      <alignment vertical="top"/>
    </xf>
    <xf numFmtId="0" fontId="13" fillId="0" borderId="0" xfId="0" applyFont="1" applyAlignment="1">
      <alignment horizontal="center" vertical="center" shrinkToFit="1"/>
    </xf>
    <xf numFmtId="0" fontId="13" fillId="0" borderId="0" xfId="0" applyFont="1" applyAlignment="1">
      <alignment horizontal="center" vertical="center"/>
    </xf>
    <xf numFmtId="0" fontId="14" fillId="0" borderId="0" xfId="0" applyFont="1" applyAlignment="1">
      <alignment horizontal="left" vertical="center"/>
    </xf>
    <xf numFmtId="0" fontId="5" fillId="0" borderId="0" xfId="0" applyFont="1" applyAlignment="1">
      <alignment horizontal="center" vertical="center"/>
    </xf>
    <xf numFmtId="0" fontId="13" fillId="0" borderId="0" xfId="0" applyFont="1" applyAlignment="1">
      <alignment vertical="center"/>
    </xf>
    <xf numFmtId="0" fontId="14" fillId="0" borderId="0" xfId="0" applyFont="1" applyAlignment="1">
      <alignment horizontal="right" vertical="center"/>
    </xf>
    <xf numFmtId="3" fontId="13" fillId="0" borderId="0" xfId="0" applyNumberFormat="1" applyFont="1" applyAlignment="1">
      <alignment horizontal="right" vertical="center" shrinkToFit="1"/>
    </xf>
    <xf numFmtId="0" fontId="1" fillId="2" borderId="0" xfId="0" applyFont="1" applyFill="1" applyBorder="1" applyAlignment="1"/>
    <xf numFmtId="0" fontId="1" fillId="2" borderId="0" xfId="0" applyFont="1" applyFill="1" applyBorder="1" applyAlignment="1">
      <alignment horizontal="center" vertical="center" shrinkToFit="1"/>
    </xf>
    <xf numFmtId="0" fontId="1" fillId="2" borderId="0" xfId="0" applyFont="1" applyFill="1" applyBorder="1"/>
    <xf numFmtId="0" fontId="1" fillId="3" borderId="1" xfId="0" applyFont="1" applyFill="1" applyBorder="1" applyAlignment="1">
      <alignment horizontal="center" vertical="center" shrinkToFit="1"/>
    </xf>
    <xf numFmtId="0" fontId="1" fillId="3" borderId="1" xfId="0" applyFont="1" applyFill="1" applyBorder="1" applyAlignment="1">
      <alignment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50" xfId="0" applyFont="1" applyFill="1" applyBorder="1" applyAlignment="1">
      <alignment horizontal="center" vertical="center"/>
    </xf>
    <xf numFmtId="0" fontId="7" fillId="5" borderId="38" xfId="0" applyFont="1" applyFill="1" applyBorder="1" applyAlignment="1">
      <alignment vertical="center" shrinkToFit="1"/>
    </xf>
    <xf numFmtId="0" fontId="1" fillId="0" borderId="38" xfId="0" applyFont="1" applyBorder="1" applyAlignment="1">
      <alignment horizontal="center" vertical="center" shrinkToFit="1"/>
    </xf>
    <xf numFmtId="0" fontId="7" fillId="6" borderId="38" xfId="0" applyFont="1" applyFill="1" applyBorder="1" applyAlignment="1">
      <alignment horizontal="center" vertical="center"/>
    </xf>
    <xf numFmtId="0" fontId="8" fillId="2" borderId="38" xfId="0" applyFont="1" applyFill="1" applyBorder="1" applyAlignment="1">
      <alignment horizontal="center" vertical="center" wrapText="1"/>
    </xf>
    <xf numFmtId="0" fontId="9" fillId="2" borderId="51" xfId="0" applyFont="1" applyFill="1" applyBorder="1" applyAlignment="1">
      <alignment horizontal="center" vertical="center" wrapText="1"/>
    </xf>
    <xf numFmtId="0" fontId="11" fillId="0" borderId="38" xfId="0" applyFont="1" applyBorder="1" applyAlignment="1">
      <alignment horizontal="center" vertical="center"/>
    </xf>
    <xf numFmtId="0" fontId="12" fillId="4" borderId="38" xfId="0" applyFont="1" applyFill="1" applyBorder="1" applyAlignment="1">
      <alignment horizontal="center" vertical="center"/>
    </xf>
    <xf numFmtId="0" fontId="12" fillId="4" borderId="52" xfId="0" applyFont="1" applyFill="1" applyBorder="1" applyAlignment="1">
      <alignment horizontal="center" vertical="center"/>
    </xf>
    <xf numFmtId="0" fontId="4" fillId="8" borderId="52" xfId="0" applyFont="1" applyFill="1" applyBorder="1" applyAlignment="1">
      <alignment horizontal="center" vertical="center" shrinkToFit="1"/>
    </xf>
    <xf numFmtId="0" fontId="1" fillId="5" borderId="0" xfId="0" applyFont="1" applyFill="1" applyBorder="1" applyAlignment="1">
      <alignment horizontal="center" vertical="center" shrinkToFit="1"/>
    </xf>
    <xf numFmtId="0" fontId="1" fillId="5" borderId="53" xfId="0" applyFont="1" applyFill="1" applyBorder="1" applyAlignment="1">
      <alignment horizontal="center" vertical="center" shrinkToFit="1"/>
    </xf>
    <xf numFmtId="0" fontId="4" fillId="8" borderId="0" xfId="0" applyFont="1" applyFill="1" applyBorder="1" applyAlignment="1">
      <alignment horizontal="center" vertical="center" shrinkToFit="1"/>
    </xf>
    <xf numFmtId="0" fontId="1" fillId="5" borderId="54" xfId="0" applyFont="1" applyFill="1" applyBorder="1" applyAlignment="1">
      <alignment horizontal="center" vertical="center" shrinkToFit="1"/>
    </xf>
    <xf numFmtId="0" fontId="1" fillId="6" borderId="52" xfId="0" applyFont="1" applyFill="1" applyBorder="1" applyAlignment="1">
      <alignment horizontal="center" vertical="center" shrinkToFit="1"/>
    </xf>
    <xf numFmtId="0" fontId="1" fillId="6" borderId="55" xfId="0" applyNumberFormat="1" applyFont="1" applyFill="1" applyBorder="1" applyAlignment="1">
      <alignment horizontal="right" vertical="center" shrinkToFit="1"/>
    </xf>
    <xf numFmtId="0" fontId="1" fillId="9"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12" xfId="0" applyFont="1" applyFill="1" applyBorder="1" applyAlignment="1">
      <alignment horizontal="center" vertical="center"/>
    </xf>
    <xf numFmtId="0" fontId="7" fillId="5" borderId="13" xfId="0" applyFont="1" applyFill="1" applyBorder="1" applyAlignment="1">
      <alignment vertical="center" shrinkToFit="1"/>
    </xf>
    <xf numFmtId="0" fontId="1" fillId="0" borderId="13" xfId="0" applyFont="1" applyBorder="1" applyAlignment="1">
      <alignment horizontal="center" vertical="center" shrinkToFit="1"/>
    </xf>
    <xf numFmtId="0" fontId="7" fillId="6" borderId="13" xfId="0" applyFont="1" applyFill="1" applyBorder="1" applyAlignment="1">
      <alignment horizontal="center" vertical="center"/>
    </xf>
    <xf numFmtId="0" fontId="8" fillId="2" borderId="13"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1" fillId="0" borderId="13" xfId="0"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6" borderId="13" xfId="0" applyFont="1" applyFill="1" applyBorder="1" applyAlignment="1">
      <alignment horizontal="center" vertical="center" shrinkToFit="1"/>
    </xf>
    <xf numFmtId="0" fontId="1" fillId="6" borderId="14" xfId="0" applyNumberFormat="1" applyFont="1" applyFill="1" applyBorder="1" applyAlignment="1">
      <alignment horizontal="right" vertical="center" shrinkToFit="1"/>
    </xf>
    <xf numFmtId="0" fontId="1" fillId="0" borderId="0" xfId="0" applyFont="1" applyAlignment="1">
      <alignment horizontal="right"/>
    </xf>
    <xf numFmtId="0" fontId="7" fillId="18"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12" borderId="34" xfId="0" applyFont="1" applyFill="1" applyBorder="1" applyAlignment="1">
      <alignment horizontal="center" vertical="center"/>
    </xf>
    <xf numFmtId="0" fontId="1" fillId="10" borderId="5" xfId="0" applyFont="1" applyFill="1" applyBorder="1" applyAlignment="1">
      <alignment horizontal="center" vertical="center"/>
    </xf>
    <xf numFmtId="0" fontId="1" fillId="2" borderId="5" xfId="0" applyFont="1" applyFill="1" applyBorder="1" applyAlignment="1">
      <alignment horizontal="center" vertical="center"/>
    </xf>
    <xf numFmtId="0" fontId="1" fillId="13" borderId="37" xfId="0" applyNumberFormat="1" applyFont="1" applyFill="1" applyBorder="1" applyAlignment="1">
      <alignment horizontal="center" vertical="center"/>
    </xf>
    <xf numFmtId="0" fontId="1" fillId="0" borderId="11" xfId="0" applyNumberFormat="1"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1" fillId="12" borderId="41" xfId="0" applyFont="1" applyFill="1" applyBorder="1" applyAlignment="1">
      <alignment horizontal="center" vertical="center"/>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13" borderId="44" xfId="0" applyNumberFormat="1" applyFont="1" applyFill="1" applyBorder="1" applyAlignment="1">
      <alignment horizontal="center" vertical="center"/>
    </xf>
    <xf numFmtId="0" fontId="1" fillId="0" borderId="14" xfId="0" applyNumberFormat="1" applyFont="1" applyBorder="1" applyAlignment="1">
      <alignment horizontal="center" vertical="center"/>
    </xf>
    <xf numFmtId="0" fontId="7" fillId="21" borderId="6" xfId="0" applyFont="1" applyFill="1" applyBorder="1" applyAlignment="1">
      <alignment horizontal="center" vertical="center"/>
    </xf>
    <xf numFmtId="0" fontId="1" fillId="2" borderId="13" xfId="0" applyFont="1" applyFill="1" applyBorder="1" applyAlignment="1">
      <alignment horizontal="center" vertical="center"/>
    </xf>
    <xf numFmtId="0" fontId="7" fillId="15" borderId="13" xfId="0" applyFont="1" applyFill="1" applyBorder="1" applyAlignment="1">
      <alignment horizontal="center" vertical="center"/>
    </xf>
    <xf numFmtId="0" fontId="9" fillId="2" borderId="13" xfId="0" applyFont="1" applyFill="1" applyBorder="1" applyAlignment="1">
      <alignment horizontal="center" vertical="center" wrapText="1"/>
    </xf>
    <xf numFmtId="0" fontId="1" fillId="12" borderId="12" xfId="0" applyFont="1" applyFill="1" applyBorder="1" applyAlignment="1">
      <alignment horizontal="center" vertical="center"/>
    </xf>
    <xf numFmtId="0" fontId="1" fillId="10" borderId="5"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10"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0" fontId="7" fillId="5" borderId="13" xfId="0" applyFont="1" applyFill="1" applyBorder="1" applyAlignment="1">
      <alignment vertical="center" shrinkToFit="1"/>
    </xf>
    <xf numFmtId="0" fontId="1" fillId="10"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13" borderId="22" xfId="0" applyNumberFormat="1" applyFont="1" applyFill="1" applyBorder="1" applyAlignment="1">
      <alignment horizontal="center" vertical="center"/>
    </xf>
    <xf numFmtId="0" fontId="1" fillId="0" borderId="57" xfId="0" applyNumberFormat="1" applyFont="1" applyBorder="1" applyAlignment="1">
      <alignment horizontal="center" vertical="center"/>
    </xf>
    <xf numFmtId="0" fontId="1" fillId="15"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21" xfId="0" applyFont="1" applyFill="1" applyBorder="1" applyAlignment="1">
      <alignment horizontal="center" vertical="center"/>
    </xf>
    <xf numFmtId="3" fontId="1" fillId="2" borderId="47" xfId="0" applyNumberFormat="1" applyFont="1" applyFill="1" applyBorder="1" applyAlignment="1">
      <alignment vertical="center"/>
    </xf>
    <xf numFmtId="0" fontId="7" fillId="5" borderId="22" xfId="0" applyFont="1" applyFill="1" applyBorder="1" applyAlignment="1">
      <alignment vertical="center" shrinkToFit="1"/>
    </xf>
    <xf numFmtId="3" fontId="1" fillId="2" borderId="47" xfId="0" applyNumberFormat="1" applyFont="1" applyFill="1" applyBorder="1" applyAlignment="1">
      <alignment horizontal="center" vertical="center"/>
    </xf>
    <xf numFmtId="0" fontId="1" fillId="0" borderId="18" xfId="0" applyFont="1" applyBorder="1" applyAlignment="1">
      <alignment horizontal="center" vertical="center" shrinkToFit="1"/>
    </xf>
    <xf numFmtId="0" fontId="7" fillId="6" borderId="22" xfId="0" applyFont="1" applyFill="1" applyBorder="1" applyAlignment="1">
      <alignment horizontal="center" vertical="center"/>
    </xf>
    <xf numFmtId="0" fontId="8" fillId="2" borderId="22" xfId="0" applyFont="1" applyFill="1" applyBorder="1" applyAlignment="1">
      <alignment horizontal="center" vertical="center" wrapText="1"/>
    </xf>
    <xf numFmtId="0" fontId="9" fillId="2" borderId="58" xfId="0" applyFont="1" applyFill="1" applyBorder="1" applyAlignment="1">
      <alignment horizontal="center" vertical="center" wrapText="1"/>
    </xf>
    <xf numFmtId="0" fontId="11" fillId="0" borderId="22" xfId="0" applyFont="1" applyBorder="1" applyAlignment="1">
      <alignment horizontal="center" vertical="center"/>
    </xf>
    <xf numFmtId="0" fontId="12" fillId="4" borderId="22" xfId="0" applyFont="1" applyFill="1" applyBorder="1" applyAlignment="1">
      <alignment horizontal="center" vertical="center"/>
    </xf>
    <xf numFmtId="0" fontId="12" fillId="4" borderId="18" xfId="0" applyFont="1" applyFill="1" applyBorder="1" applyAlignment="1">
      <alignment horizontal="center" vertical="center"/>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4" fillId="8" borderId="59" xfId="0" applyFont="1" applyFill="1" applyBorder="1" applyAlignment="1">
      <alignment horizontal="center" vertical="center" shrinkToFit="1"/>
    </xf>
    <xf numFmtId="0" fontId="1" fillId="5" borderId="59" xfId="0" applyFont="1" applyFill="1" applyBorder="1" applyAlignment="1">
      <alignment horizontal="center" vertical="center" shrinkToFit="1"/>
    </xf>
    <xf numFmtId="0" fontId="1" fillId="6" borderId="59" xfId="0" applyFont="1" applyFill="1" applyBorder="1" applyAlignment="1">
      <alignment horizontal="center" vertical="center" shrinkToFit="1"/>
    </xf>
    <xf numFmtId="0" fontId="1" fillId="6" borderId="23" xfId="0" applyNumberFormat="1" applyFont="1" applyFill="1" applyBorder="1" applyAlignment="1">
      <alignment horizontal="right" vertical="center" shrinkToFit="1"/>
    </xf>
    <xf numFmtId="0" fontId="1" fillId="3" borderId="28" xfId="0" applyFont="1" applyFill="1" applyBorder="1" applyAlignment="1">
      <alignment horizontal="center" vertical="center"/>
    </xf>
    <xf numFmtId="0" fontId="13" fillId="3" borderId="9" xfId="0" applyNumberFormat="1" applyFont="1" applyFill="1" applyBorder="1" applyAlignment="1">
      <alignment horizontal="right" vertical="center" shrinkToFit="1"/>
    </xf>
    <xf numFmtId="0" fontId="1" fillId="12" borderId="50" xfId="0" applyFont="1" applyFill="1" applyBorder="1" applyAlignment="1">
      <alignment horizontal="center" vertical="center"/>
    </xf>
    <xf numFmtId="0" fontId="1" fillId="3" borderId="30" xfId="0" applyFont="1" applyFill="1" applyBorder="1" applyAlignment="1">
      <alignment horizontal="center" vertical="center"/>
    </xf>
    <xf numFmtId="0" fontId="1" fillId="3" borderId="39" xfId="0" applyFont="1" applyFill="1" applyBorder="1" applyAlignment="1">
      <alignment horizontal="center" vertical="center"/>
    </xf>
    <xf numFmtId="0" fontId="1" fillId="6" borderId="40" xfId="0" applyNumberFormat="1" applyFont="1" applyFill="1" applyBorder="1" applyAlignment="1">
      <alignment horizontal="right" vertical="center" shrinkToFit="1"/>
    </xf>
    <xf numFmtId="0" fontId="1" fillId="3" borderId="42" xfId="0" applyFont="1" applyFill="1" applyBorder="1" applyAlignment="1">
      <alignment horizontal="center" vertical="center"/>
    </xf>
    <xf numFmtId="0" fontId="1" fillId="3" borderId="42" xfId="0" applyFont="1" applyFill="1" applyBorder="1" applyAlignment="1">
      <alignment horizontal="center" vertical="center"/>
    </xf>
    <xf numFmtId="0" fontId="7" fillId="18" borderId="7" xfId="0" applyFont="1" applyFill="1" applyBorder="1" applyAlignment="1">
      <alignment horizontal="center" vertical="center"/>
    </xf>
    <xf numFmtId="0" fontId="26" fillId="2" borderId="8" xfId="0" applyFont="1" applyFill="1" applyBorder="1" applyAlignment="1">
      <alignment horizontal="center" vertical="center" wrapText="1"/>
    </xf>
    <xf numFmtId="0" fontId="27" fillId="12" borderId="1" xfId="0" applyFont="1" applyFill="1" applyBorder="1" applyAlignment="1">
      <alignment horizontal="center" vertical="center"/>
    </xf>
    <xf numFmtId="0" fontId="1" fillId="3" borderId="16" xfId="0" applyFont="1" applyFill="1" applyBorder="1" applyAlignment="1">
      <alignment horizontal="center" vertical="center"/>
    </xf>
    <xf numFmtId="0" fontId="5" fillId="3" borderId="20"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26" fillId="2" borderId="8" xfId="0" applyFont="1" applyFill="1" applyBorder="1" applyAlignment="1">
      <alignment horizontal="center" vertical="center" wrapText="1"/>
    </xf>
    <xf numFmtId="0" fontId="28" fillId="3" borderId="20" xfId="0" applyFont="1" applyFill="1" applyBorder="1" applyAlignment="1">
      <alignment vertical="top"/>
    </xf>
    <xf numFmtId="0" fontId="13" fillId="3" borderId="9" xfId="0" applyNumberFormat="1" applyFont="1" applyFill="1" applyBorder="1" applyAlignment="1">
      <alignment horizontal="right" vertical="center" shrinkToFit="1"/>
    </xf>
    <xf numFmtId="0" fontId="18" fillId="0" borderId="0" xfId="0" applyFont="1" applyAlignment="1">
      <alignment horizontal="right"/>
    </xf>
    <xf numFmtId="0" fontId="15" fillId="0" borderId="27" xfId="0" applyFont="1" applyBorder="1" applyAlignment="1"/>
    <xf numFmtId="0" fontId="18" fillId="0" borderId="0" xfId="0" applyFont="1" applyAlignment="1">
      <alignment horizontal="right"/>
    </xf>
    <xf numFmtId="0" fontId="1" fillId="2"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0" fontId="29"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center" vertical="center"/>
    </xf>
    <xf numFmtId="0" fontId="7" fillId="0" borderId="8" xfId="0" applyFont="1" applyBorder="1" applyAlignment="1">
      <alignment horizontal="center" vertical="center"/>
    </xf>
    <xf numFmtId="0" fontId="8" fillId="5" borderId="38" xfId="0" applyFont="1" applyFill="1" applyBorder="1" applyAlignment="1">
      <alignment horizontal="center" vertical="center" shrinkToFit="1"/>
    </xf>
    <xf numFmtId="164" fontId="1" fillId="10" borderId="1" xfId="0" applyNumberFormat="1" applyFont="1" applyFill="1" applyBorder="1" applyAlignment="1"/>
    <xf numFmtId="0" fontId="12" fillId="4" borderId="38" xfId="0" applyFont="1" applyFill="1" applyBorder="1" applyAlignment="1">
      <alignment horizontal="center" vertical="center"/>
    </xf>
    <xf numFmtId="0" fontId="4" fillId="8" borderId="38" xfId="0" applyFont="1" applyFill="1" applyBorder="1" applyAlignment="1">
      <alignment horizontal="center" vertical="center" shrinkToFit="1"/>
    </xf>
    <xf numFmtId="0" fontId="1" fillId="6" borderId="38" xfId="0" applyFont="1" applyFill="1" applyBorder="1" applyAlignment="1">
      <alignment horizontal="center" vertical="center" shrinkToFit="1"/>
    </xf>
    <xf numFmtId="0" fontId="7" fillId="22" borderId="6" xfId="0" applyFont="1" applyFill="1" applyBorder="1" applyAlignment="1">
      <alignment horizontal="center" vertical="center"/>
    </xf>
    <xf numFmtId="0" fontId="1" fillId="6" borderId="63" xfId="0" applyNumberFormat="1" applyFont="1" applyFill="1" applyBorder="1" applyAlignment="1">
      <alignment horizontal="right" vertical="center" shrinkToFit="1"/>
    </xf>
    <xf numFmtId="0" fontId="1" fillId="0" borderId="62" xfId="0" applyFont="1" applyBorder="1"/>
    <xf numFmtId="0" fontId="1" fillId="0" borderId="0" xfId="0" applyFont="1" applyAlignment="1">
      <alignment horizontal="right" vertical="center"/>
    </xf>
    <xf numFmtId="0" fontId="1" fillId="10" borderId="1" xfId="0" applyFont="1" applyFill="1" applyBorder="1" applyAlignment="1">
      <alignment horizontal="center" vertical="center"/>
    </xf>
    <xf numFmtId="0" fontId="8" fillId="5" borderId="13" xfId="0" applyFont="1" applyFill="1" applyBorder="1" applyAlignment="1">
      <alignment horizontal="center" vertical="center" shrinkToFit="1"/>
    </xf>
    <xf numFmtId="0" fontId="7" fillId="23" borderId="6" xfId="0" applyFont="1" applyFill="1" applyBorder="1" applyAlignment="1">
      <alignment horizontal="center" vertical="center"/>
    </xf>
    <xf numFmtId="0" fontId="1" fillId="11" borderId="64" xfId="0" applyFont="1" applyFill="1" applyBorder="1" applyAlignment="1">
      <alignment horizontal="center" vertical="center"/>
    </xf>
    <xf numFmtId="0" fontId="1" fillId="11" borderId="9"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0" borderId="0" xfId="0" applyFont="1" applyAlignment="1">
      <alignment horizontal="center" vertical="center"/>
    </xf>
    <xf numFmtId="0" fontId="8" fillId="5" borderId="13" xfId="0" applyFont="1" applyFill="1" applyBorder="1" applyAlignment="1">
      <alignment horizontal="center" vertical="center" shrinkToFit="1"/>
    </xf>
    <xf numFmtId="0" fontId="30" fillId="12" borderId="50" xfId="0" applyFont="1" applyFill="1" applyBorder="1" applyAlignment="1">
      <alignment horizontal="center" vertical="center"/>
    </xf>
    <xf numFmtId="0" fontId="1" fillId="10"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xf>
    <xf numFmtId="0" fontId="1" fillId="13" borderId="38" xfId="0" applyNumberFormat="1" applyFont="1" applyFill="1" applyBorder="1" applyAlignment="1">
      <alignment horizontal="center" vertical="center"/>
    </xf>
    <xf numFmtId="0" fontId="1" fillId="24"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24" borderId="38" xfId="0" applyFont="1" applyFill="1" applyBorder="1" applyAlignment="1">
      <alignment horizontal="center" vertical="center"/>
    </xf>
    <xf numFmtId="0" fontId="31" fillId="0" borderId="1" xfId="0" applyFont="1" applyBorder="1" applyAlignment="1">
      <alignment horizontal="center" vertical="center"/>
    </xf>
    <xf numFmtId="0" fontId="1" fillId="2" borderId="38" xfId="0" applyFont="1" applyFill="1" applyBorder="1" applyAlignment="1">
      <alignment horizontal="center" vertical="center"/>
    </xf>
    <xf numFmtId="0" fontId="1" fillId="0" borderId="14" xfId="0" applyFont="1" applyBorder="1" applyAlignment="1">
      <alignment horizontal="center" vertical="center"/>
    </xf>
    <xf numFmtId="0" fontId="32" fillId="12" borderId="12"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wrapText="1"/>
    </xf>
    <xf numFmtId="0" fontId="1" fillId="13" borderId="13" xfId="0" applyFont="1" applyFill="1" applyBorder="1" applyAlignment="1">
      <alignment horizontal="center" vertical="center"/>
    </xf>
    <xf numFmtId="0" fontId="1" fillId="12" borderId="1" xfId="0" applyFont="1" applyFill="1" applyBorder="1" applyAlignment="1">
      <alignment horizontal="center" vertical="center"/>
    </xf>
    <xf numFmtId="164" fontId="1" fillId="0" borderId="0" xfId="0" applyNumberFormat="1" applyFont="1"/>
    <xf numFmtId="0" fontId="1" fillId="2" borderId="13"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13"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1" xfId="0" applyFont="1" applyFill="1" applyBorder="1" applyAlignment="1">
      <alignment horizontal="center" vertical="center"/>
    </xf>
    <xf numFmtId="0" fontId="7" fillId="5" borderId="3" xfId="0" applyFont="1" applyFill="1" applyBorder="1" applyAlignment="1">
      <alignment vertical="center" shrinkToFit="1"/>
    </xf>
    <xf numFmtId="0" fontId="1" fillId="4" borderId="26" xfId="0" applyFont="1" applyFill="1" applyBorder="1" applyAlignment="1">
      <alignment horizontal="center" vertical="center"/>
    </xf>
    <xf numFmtId="3" fontId="7" fillId="6" borderId="41" xfId="0" applyNumberFormat="1" applyFont="1" applyFill="1" applyBorder="1" applyAlignment="1">
      <alignment horizontal="right" vertical="center"/>
    </xf>
    <xf numFmtId="0" fontId="33" fillId="4" borderId="12" xfId="0" applyFont="1" applyFill="1" applyBorder="1" applyAlignment="1">
      <alignment horizontal="center" vertical="center"/>
    </xf>
    <xf numFmtId="0" fontId="34" fillId="5" borderId="13" xfId="0" applyFont="1" applyFill="1" applyBorder="1" applyAlignment="1">
      <alignment vertical="center" shrinkToFit="1"/>
    </xf>
    <xf numFmtId="0" fontId="33" fillId="0" borderId="13" xfId="0" applyFont="1" applyBorder="1" applyAlignment="1">
      <alignment horizontal="center" vertical="center" shrinkToFit="1"/>
    </xf>
    <xf numFmtId="0" fontId="34" fillId="22" borderId="13" xfId="0" applyFont="1" applyFill="1" applyBorder="1" applyAlignment="1">
      <alignment horizontal="center" vertical="center"/>
    </xf>
    <xf numFmtId="0" fontId="34" fillId="6" borderId="13" xfId="0" applyFont="1" applyFill="1" applyBorder="1" applyAlignment="1">
      <alignment horizontal="center" vertical="center"/>
    </xf>
    <xf numFmtId="0" fontId="35" fillId="2" borderId="13" xfId="0" applyFont="1" applyFill="1" applyBorder="1" applyAlignment="1">
      <alignment horizontal="center" vertical="center" wrapText="1"/>
    </xf>
    <xf numFmtId="0" fontId="35" fillId="5" borderId="13" xfId="0" applyFont="1" applyFill="1" applyBorder="1" applyAlignment="1">
      <alignment horizontal="center" vertical="center" shrinkToFit="1"/>
    </xf>
    <xf numFmtId="0" fontId="36" fillId="0" borderId="13" xfId="0" applyFont="1" applyBorder="1" applyAlignment="1">
      <alignment horizontal="center" vertical="center"/>
    </xf>
    <xf numFmtId="0" fontId="12" fillId="4" borderId="13" xfId="0" applyFont="1" applyFill="1" applyBorder="1" applyAlignment="1">
      <alignment horizontal="center" vertical="center"/>
    </xf>
    <xf numFmtId="0" fontId="37" fillId="4" borderId="13" xfId="0" applyFont="1" applyFill="1" applyBorder="1" applyAlignment="1">
      <alignment horizontal="center" vertical="center"/>
    </xf>
    <xf numFmtId="0" fontId="38" fillId="8" borderId="13" xfId="0" applyFont="1" applyFill="1" applyBorder="1" applyAlignment="1">
      <alignment horizontal="center" vertical="center" shrinkToFit="1"/>
    </xf>
    <xf numFmtId="3" fontId="1" fillId="10" borderId="1" xfId="0" applyNumberFormat="1" applyFont="1" applyFill="1" applyBorder="1" applyAlignment="1">
      <alignment horizontal="center" vertical="center"/>
    </xf>
    <xf numFmtId="0" fontId="38" fillId="8"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6" borderId="13" xfId="0" applyFont="1" applyFill="1" applyBorder="1" applyAlignment="1">
      <alignment horizontal="center" vertical="center" shrinkToFit="1"/>
    </xf>
    <xf numFmtId="0" fontId="33" fillId="6" borderId="14" xfId="0" applyNumberFormat="1" applyFont="1" applyFill="1" applyBorder="1" applyAlignment="1">
      <alignment horizontal="right" vertical="center" shrinkToFit="1"/>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0" borderId="14" xfId="0" applyFont="1" applyBorder="1" applyAlignment="1">
      <alignment horizontal="center" vertical="center"/>
    </xf>
    <xf numFmtId="0" fontId="1" fillId="12" borderId="21" xfId="0" applyFont="1" applyFill="1" applyBorder="1" applyAlignment="1">
      <alignment horizontal="center" vertical="center"/>
    </xf>
    <xf numFmtId="0" fontId="1" fillId="24"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wrapText="1"/>
    </xf>
    <xf numFmtId="0" fontId="1" fillId="2" borderId="22" xfId="0" applyFont="1" applyFill="1" applyBorder="1" applyAlignment="1">
      <alignment horizontal="center" vertical="center"/>
    </xf>
    <xf numFmtId="0" fontId="1" fillId="2" borderId="22" xfId="0" applyFont="1" applyFill="1" applyBorder="1" applyAlignment="1">
      <alignment horizontal="center" vertical="center"/>
    </xf>
    <xf numFmtId="3" fontId="1" fillId="5" borderId="47" xfId="0" applyNumberFormat="1" applyFont="1" applyFill="1" applyBorder="1" applyAlignment="1">
      <alignment horizontal="left" vertical="center"/>
    </xf>
    <xf numFmtId="0" fontId="1" fillId="0" borderId="57" xfId="0" applyFont="1" applyBorder="1" applyAlignment="1">
      <alignment horizontal="center" vertical="center"/>
    </xf>
    <xf numFmtId="0" fontId="1" fillId="2" borderId="0" xfId="0" applyNumberFormat="1" applyFont="1" applyFill="1" applyAlignment="1">
      <alignment horizontal="center" vertical="center"/>
    </xf>
    <xf numFmtId="0" fontId="1" fillId="10" borderId="40" xfId="0" applyFont="1" applyFill="1" applyBorder="1" applyAlignment="1">
      <alignment horizontal="center" vertical="center"/>
    </xf>
    <xf numFmtId="0" fontId="1" fillId="10" borderId="27" xfId="0" applyFont="1" applyFill="1" applyBorder="1" applyAlignment="1">
      <alignment horizontal="center" vertical="center"/>
    </xf>
    <xf numFmtId="165" fontId="1" fillId="10" borderId="65" xfId="0" applyNumberFormat="1" applyFont="1" applyFill="1" applyBorder="1" applyAlignment="1">
      <alignment horizontal="center" vertical="center"/>
    </xf>
    <xf numFmtId="0" fontId="1" fillId="10" borderId="65" xfId="0" applyFont="1" applyFill="1" applyBorder="1" applyAlignment="1">
      <alignment horizontal="center" vertical="center"/>
    </xf>
    <xf numFmtId="0" fontId="8" fillId="5" borderId="22" xfId="0" applyFont="1" applyFill="1" applyBorder="1" applyAlignment="1">
      <alignment horizontal="center" vertical="center" shrinkToFit="1"/>
    </xf>
    <xf numFmtId="0" fontId="4" fillId="8" borderId="22" xfId="0" applyFont="1" applyFill="1" applyBorder="1" applyAlignment="1">
      <alignment horizontal="center" vertical="center" shrinkToFit="1"/>
    </xf>
    <xf numFmtId="0" fontId="1" fillId="5" borderId="22" xfId="0" applyFont="1" applyFill="1" applyBorder="1" applyAlignment="1">
      <alignment horizontal="center" vertical="center" shrinkToFit="1"/>
    </xf>
    <xf numFmtId="0" fontId="1" fillId="6" borderId="22" xfId="0" applyFont="1" applyFill="1" applyBorder="1" applyAlignment="1">
      <alignment horizontal="center" vertical="center" shrinkToFit="1"/>
    </xf>
    <xf numFmtId="0" fontId="7" fillId="0" borderId="0" xfId="0" applyFont="1" applyAlignment="1">
      <alignment horizontal="center" vertical="center"/>
    </xf>
    <xf numFmtId="0" fontId="1" fillId="12" borderId="2" xfId="0" applyFont="1" applyFill="1" applyBorder="1" applyAlignment="1">
      <alignment horizontal="center" vertical="center"/>
    </xf>
    <xf numFmtId="0" fontId="1" fillId="10" borderId="11" xfId="0" applyNumberFormat="1" applyFont="1" applyFill="1" applyBorder="1" applyAlignment="1">
      <alignment horizontal="center" vertical="center"/>
    </xf>
    <xf numFmtId="0" fontId="1" fillId="0" borderId="0" xfId="0" applyNumberFormat="1" applyFont="1" applyAlignment="1">
      <alignment horizontal="center" vertical="center"/>
    </xf>
    <xf numFmtId="0" fontId="1" fillId="10" borderId="14"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0" fontId="7" fillId="5" borderId="6" xfId="0" applyFont="1" applyFill="1" applyBorder="1" applyAlignment="1">
      <alignment vertical="center" wrapText="1"/>
    </xf>
    <xf numFmtId="0" fontId="1" fillId="12" borderId="66" xfId="0" applyFont="1" applyFill="1" applyBorder="1" applyAlignment="1">
      <alignment horizontal="center" vertical="center"/>
    </xf>
    <xf numFmtId="0" fontId="1" fillId="10" borderId="67" xfId="0" applyNumberFormat="1" applyFont="1" applyFill="1" applyBorder="1" applyAlignment="1">
      <alignment horizontal="center" vertical="center"/>
    </xf>
    <xf numFmtId="3" fontId="18" fillId="6" borderId="43" xfId="0" applyNumberFormat="1" applyFont="1" applyFill="1" applyBorder="1" applyAlignment="1">
      <alignment horizontal="center" vertical="center"/>
    </xf>
    <xf numFmtId="0" fontId="1" fillId="15" borderId="64" xfId="0" applyFont="1" applyFill="1" applyBorder="1" applyAlignment="1">
      <alignment horizontal="right" vertical="center"/>
    </xf>
    <xf numFmtId="0" fontId="1" fillId="10" borderId="9" xfId="0" applyNumberFormat="1" applyFont="1" applyFill="1" applyBorder="1" applyAlignment="1">
      <alignment horizontal="center" vertical="center"/>
    </xf>
    <xf numFmtId="0" fontId="18" fillId="0" borderId="0" xfId="0" applyFont="1" applyAlignment="1">
      <alignment wrapText="1"/>
    </xf>
    <xf numFmtId="0" fontId="18" fillId="0" borderId="0" xfId="0" applyFont="1"/>
    <xf numFmtId="0" fontId="18" fillId="0" borderId="0" xfId="0" applyFont="1" applyAlignment="1">
      <alignment horizontal="center" vertical="center"/>
    </xf>
    <xf numFmtId="3" fontId="1" fillId="2" borderId="47" xfId="0" applyNumberFormat="1" applyFont="1" applyFill="1" applyBorder="1" applyAlignment="1">
      <alignment vertical="center"/>
    </xf>
    <xf numFmtId="0" fontId="8" fillId="0" borderId="0" xfId="0" applyFont="1" applyAlignment="1">
      <alignment horizontal="center"/>
    </xf>
    <xf numFmtId="3" fontId="1" fillId="10" borderId="1" xfId="0" applyNumberFormat="1" applyFont="1" applyFill="1" applyBorder="1" applyAlignment="1"/>
    <xf numFmtId="0" fontId="1" fillId="17" borderId="0" xfId="0" applyFont="1" applyFill="1" applyAlignment="1"/>
    <xf numFmtId="3" fontId="1" fillId="10" borderId="1" xfId="0" applyNumberFormat="1" applyFont="1" applyFill="1" applyBorder="1" applyAlignment="1">
      <alignment horizontal="center" vertical="center"/>
    </xf>
    <xf numFmtId="0" fontId="3" fillId="0" borderId="68" xfId="0" applyFont="1" applyBorder="1" applyAlignment="1"/>
    <xf numFmtId="0" fontId="3" fillId="0" borderId="69" xfId="0" applyFont="1" applyBorder="1" applyAlignment="1"/>
    <xf numFmtId="0" fontId="4" fillId="8" borderId="17" xfId="0" applyFont="1" applyFill="1" applyBorder="1" applyAlignment="1">
      <alignment horizontal="center" vertical="center" shrinkToFit="1"/>
    </xf>
    <xf numFmtId="0" fontId="8" fillId="2" borderId="6" xfId="0" applyFont="1" applyFill="1" applyBorder="1" applyAlignment="1">
      <alignment horizontal="center" vertical="center" wrapText="1"/>
    </xf>
    <xf numFmtId="10" fontId="3" fillId="0" borderId="68" xfId="0" applyNumberFormat="1" applyFont="1" applyBorder="1" applyAlignment="1"/>
    <xf numFmtId="4" fontId="3" fillId="0" borderId="0" xfId="0" applyNumberFormat="1" applyFont="1"/>
    <xf numFmtId="2" fontId="3" fillId="0" borderId="0" xfId="0" applyNumberFormat="1" applyFont="1" applyAlignment="1">
      <alignment horizontal="right"/>
    </xf>
    <xf numFmtId="0" fontId="3" fillId="0" borderId="70" xfId="0" applyFont="1" applyBorder="1" applyAlignment="1"/>
    <xf numFmtId="0" fontId="3" fillId="0" borderId="5" xfId="0" applyFont="1" applyBorder="1" applyAlignment="1"/>
    <xf numFmtId="0" fontId="3" fillId="0" borderId="13" xfId="0" applyFont="1" applyBorder="1" applyAlignment="1"/>
    <xf numFmtId="0" fontId="3" fillId="0" borderId="13" xfId="0" applyFont="1" applyBorder="1"/>
    <xf numFmtId="3" fontId="8" fillId="3" borderId="47" xfId="0" applyNumberFormat="1" applyFont="1" applyFill="1" applyBorder="1" applyAlignment="1">
      <alignment horizontal="center" vertical="center"/>
    </xf>
    <xf numFmtId="0" fontId="3" fillId="0" borderId="47" xfId="0" applyFont="1" applyBorder="1"/>
    <xf numFmtId="0" fontId="1" fillId="3" borderId="46" xfId="0" applyFont="1" applyFill="1" applyBorder="1" applyAlignment="1">
      <alignment horizontal="center" vertical="center" shrinkToFit="1"/>
    </xf>
    <xf numFmtId="0" fontId="1" fillId="3" borderId="42" xfId="0" applyFont="1" applyFill="1" applyBorder="1" applyAlignment="1">
      <alignment horizontal="center" vertical="center" shrinkToFit="1"/>
    </xf>
    <xf numFmtId="0" fontId="3" fillId="0" borderId="42" xfId="0" applyFont="1" applyBorder="1"/>
    <xf numFmtId="0" fontId="3" fillId="0" borderId="44" xfId="0" applyFont="1" applyBorder="1"/>
    <xf numFmtId="0" fontId="14" fillId="3" borderId="3" xfId="0" applyFont="1" applyFill="1" applyBorder="1" applyAlignment="1">
      <alignment horizontal="right" vertical="center"/>
    </xf>
    <xf numFmtId="0" fontId="3" fillId="0" borderId="3" xfId="0" applyFont="1" applyBorder="1"/>
    <xf numFmtId="0" fontId="3" fillId="0" borderId="9" xfId="0" applyFont="1" applyBorder="1"/>
    <xf numFmtId="0" fontId="13" fillId="3" borderId="3" xfId="0" applyFont="1" applyFill="1" applyBorder="1" applyAlignment="1">
      <alignment horizontal="center" vertical="center" shrinkToFit="1"/>
    </xf>
    <xf numFmtId="0" fontId="1" fillId="3" borderId="3" xfId="0" applyFont="1" applyFill="1" applyBorder="1" applyAlignment="1">
      <alignment vertical="center" shrinkToFit="1"/>
    </xf>
    <xf numFmtId="0" fontId="6" fillId="5" borderId="34" xfId="0" applyFont="1" applyFill="1" applyBorder="1" applyAlignment="1">
      <alignment horizontal="center" vertical="center"/>
    </xf>
    <xf numFmtId="0" fontId="3" fillId="0" borderId="35" xfId="0" applyFont="1" applyBorder="1"/>
    <xf numFmtId="0" fontId="3" fillId="0" borderId="36" xfId="0" applyFont="1" applyBorder="1"/>
    <xf numFmtId="0" fontId="1" fillId="5" borderId="41" xfId="0" applyFont="1" applyFill="1" applyBorder="1" applyAlignment="1">
      <alignment horizontal="left" vertical="center"/>
    </xf>
    <xf numFmtId="0" fontId="3" fillId="0" borderId="43" xfId="0" applyFont="1" applyBorder="1"/>
    <xf numFmtId="3" fontId="8" fillId="3" borderId="42" xfId="0" applyNumberFormat="1" applyFont="1" applyFill="1" applyBorder="1" applyAlignment="1">
      <alignment horizontal="center" vertical="center"/>
    </xf>
    <xf numFmtId="0" fontId="1" fillId="3" borderId="41" xfId="0" applyFont="1" applyFill="1" applyBorder="1" applyAlignment="1">
      <alignment horizontal="center" vertical="center"/>
    </xf>
    <xf numFmtId="0" fontId="7" fillId="5" borderId="28" xfId="0" applyFont="1" applyFill="1" applyBorder="1" applyAlignment="1">
      <alignment vertical="center" shrinkToFit="1"/>
    </xf>
    <xf numFmtId="0" fontId="3" fillId="0" borderId="29" xfId="0" applyFont="1" applyBorder="1"/>
    <xf numFmtId="0" fontId="3" fillId="0" borderId="30" xfId="0" applyFont="1" applyBorder="1"/>
    <xf numFmtId="0" fontId="3" fillId="0" borderId="31" xfId="0" applyFont="1" applyBorder="1"/>
    <xf numFmtId="0" fontId="3" fillId="0" borderId="16" xfId="0" applyFont="1" applyBorder="1"/>
    <xf numFmtId="0" fontId="3" fillId="0" borderId="19" xfId="0" applyFont="1" applyBorder="1"/>
    <xf numFmtId="0" fontId="1" fillId="3" borderId="46" xfId="0" applyFont="1" applyFill="1" applyBorder="1" applyAlignment="1">
      <alignment horizontal="center" vertical="center"/>
    </xf>
    <xf numFmtId="0" fontId="3" fillId="0" borderId="48" xfId="0" applyFont="1" applyBorder="1"/>
    <xf numFmtId="0" fontId="4" fillId="3" borderId="6" xfId="0" applyFont="1" applyFill="1" applyBorder="1" applyAlignment="1">
      <alignment horizontal="center" vertical="center"/>
    </xf>
    <xf numFmtId="0" fontId="1" fillId="3" borderId="32" xfId="0" applyFont="1" applyFill="1" applyBorder="1" applyAlignment="1">
      <alignment horizontal="center" vertical="center"/>
    </xf>
    <xf numFmtId="0" fontId="3" fillId="0" borderId="33" xfId="0" applyFont="1" applyBorder="1"/>
    <xf numFmtId="0" fontId="8" fillId="3" borderId="3" xfId="0" applyFont="1" applyFill="1" applyBorder="1" applyAlignment="1">
      <alignment horizontal="center" vertical="center" shrinkToFit="1"/>
    </xf>
    <xf numFmtId="0" fontId="6"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3" fontId="8" fillId="3" borderId="35" xfId="0" applyNumberFormat="1" applyFont="1" applyFill="1" applyBorder="1" applyAlignment="1">
      <alignment horizontal="center" vertical="center"/>
    </xf>
    <xf numFmtId="3" fontId="13" fillId="3" borderId="3" xfId="0" applyNumberFormat="1" applyFont="1" applyFill="1" applyBorder="1" applyAlignment="1">
      <alignment horizontal="right" vertical="center" shrinkToFit="1"/>
    </xf>
    <xf numFmtId="0" fontId="1" fillId="3" borderId="35" xfId="0" applyFont="1" applyFill="1" applyBorder="1" applyAlignment="1">
      <alignment horizontal="center" vertical="center" shrinkToFit="1"/>
    </xf>
    <xf numFmtId="0" fontId="3" fillId="0" borderId="37" xfId="0" applyFont="1" applyBorder="1"/>
    <xf numFmtId="3" fontId="8" fillId="3" borderId="42" xfId="0" applyNumberFormat="1" applyFont="1" applyFill="1" applyBorder="1" applyAlignment="1">
      <alignment horizontal="right" vertical="center"/>
    </xf>
    <xf numFmtId="3" fontId="8" fillId="3" borderId="47" xfId="0" applyNumberFormat="1" applyFont="1" applyFill="1" applyBorder="1" applyAlignment="1">
      <alignment horizontal="right" vertical="center"/>
    </xf>
    <xf numFmtId="3" fontId="8" fillId="3" borderId="35" xfId="0" applyNumberFormat="1" applyFont="1" applyFill="1" applyBorder="1" applyAlignment="1">
      <alignment horizontal="right" vertical="center"/>
    </xf>
    <xf numFmtId="3" fontId="1" fillId="3" borderId="47"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7" fillId="2" borderId="28" xfId="0" applyFont="1" applyFill="1" applyBorder="1" applyAlignment="1">
      <alignment vertical="center" shrinkToFit="1"/>
    </xf>
    <xf numFmtId="0" fontId="7" fillId="0" borderId="28" xfId="0" applyFont="1" applyBorder="1" applyAlignment="1">
      <alignment vertical="center" shrinkToFit="1"/>
    </xf>
    <xf numFmtId="0" fontId="1" fillId="3" borderId="47" xfId="0" applyFont="1" applyFill="1" applyBorder="1" applyAlignment="1">
      <alignment horizontal="center" vertical="center" shrinkToFit="1"/>
    </xf>
    <xf numFmtId="0" fontId="18" fillId="0" borderId="30" xfId="0" applyFont="1" applyBorder="1" applyAlignment="1"/>
    <xf numFmtId="0" fontId="18" fillId="0" borderId="16" xfId="0" applyFont="1" applyBorder="1" applyAlignment="1"/>
    <xf numFmtId="0" fontId="3" fillId="0" borderId="20" xfId="0" applyFont="1" applyBorder="1"/>
    <xf numFmtId="0" fontId="18" fillId="0" borderId="28" xfId="0" applyFont="1" applyBorder="1" applyAlignment="1"/>
    <xf numFmtId="0" fontId="3" fillId="0" borderId="39" xfId="0" applyFont="1" applyBorder="1"/>
    <xf numFmtId="0" fontId="18" fillId="6" borderId="56" xfId="0" applyNumberFormat="1" applyFont="1" applyFill="1" applyBorder="1" applyAlignment="1">
      <alignment horizontal="center" vertical="center"/>
    </xf>
    <xf numFmtId="0" fontId="18" fillId="0" borderId="0" xfId="0" applyFont="1"/>
    <xf numFmtId="0" fontId="1" fillId="3" borderId="42" xfId="0" applyFont="1" applyFill="1" applyBorder="1" applyAlignment="1">
      <alignment horizontal="center" vertical="center"/>
    </xf>
    <xf numFmtId="0" fontId="7" fillId="0" borderId="28" xfId="0" applyFont="1" applyBorder="1" applyAlignment="1">
      <alignment vertical="center" wrapText="1"/>
    </xf>
    <xf numFmtId="0" fontId="14" fillId="3" borderId="6" xfId="0" applyFont="1" applyFill="1" applyBorder="1" applyAlignment="1">
      <alignment horizontal="right" vertical="center"/>
    </xf>
    <xf numFmtId="0" fontId="1" fillId="3" borderId="33" xfId="0" applyFont="1" applyFill="1" applyBorder="1" applyAlignment="1">
      <alignment horizontal="center" vertical="center"/>
    </xf>
    <xf numFmtId="0" fontId="3" fillId="0" borderId="60" xfId="0" applyFont="1" applyBorder="1"/>
    <xf numFmtId="0" fontId="1" fillId="3" borderId="42" xfId="0" applyNumberFormat="1" applyFont="1" applyFill="1" applyBorder="1" applyAlignment="1">
      <alignment horizontal="left" vertical="center"/>
    </xf>
    <xf numFmtId="0" fontId="25" fillId="2" borderId="61" xfId="0" applyFont="1" applyFill="1" applyBorder="1" applyAlignment="1">
      <alignment horizontal="center" vertical="center"/>
    </xf>
    <xf numFmtId="0" fontId="18" fillId="5" borderId="56" xfId="0" applyFont="1" applyFill="1" applyBorder="1" applyAlignment="1">
      <alignment horizontal="center" vertical="center"/>
    </xf>
    <xf numFmtId="0" fontId="1" fillId="3" borderId="42" xfId="0" applyFont="1" applyFill="1" applyBorder="1" applyAlignment="1">
      <alignment horizontal="right" vertical="center" shrinkToFit="1"/>
    </xf>
    <xf numFmtId="0" fontId="1" fillId="3" borderId="35" xfId="0" applyFont="1" applyFill="1" applyBorder="1" applyAlignment="1">
      <alignment horizontal="right" vertical="center" shrinkToFit="1"/>
    </xf>
    <xf numFmtId="0" fontId="1" fillId="3" borderId="47" xfId="0" applyFont="1" applyFill="1" applyBorder="1" applyAlignment="1">
      <alignment horizontal="right" vertical="center" shrinkToFit="1"/>
    </xf>
    <xf numFmtId="0" fontId="1" fillId="3" borderId="35" xfId="0" applyNumberFormat="1" applyFont="1" applyFill="1" applyBorder="1" applyAlignment="1">
      <alignment horizontal="left" vertical="center"/>
    </xf>
    <xf numFmtId="0" fontId="7" fillId="25" borderId="28" xfId="0" applyFont="1" applyFill="1" applyBorder="1" applyAlignment="1">
      <alignment vertical="center" wrapText="1"/>
    </xf>
    <xf numFmtId="0" fontId="18" fillId="6" borderId="41" xfId="0" applyNumberFormat="1" applyFont="1" applyFill="1" applyBorder="1" applyAlignment="1">
      <alignment horizontal="center" vertical="center"/>
    </xf>
    <xf numFmtId="0" fontId="18" fillId="5" borderId="41" xfId="0" applyFont="1" applyFill="1" applyBorder="1" applyAlignment="1">
      <alignment horizontal="center" vertical="center"/>
    </xf>
    <xf numFmtId="0" fontId="1" fillId="3" borderId="41" xfId="0" applyFont="1" applyFill="1" applyBorder="1" applyAlignment="1">
      <alignment horizontal="center" vertical="center" shrinkToFit="1"/>
    </xf>
    <xf numFmtId="0" fontId="1" fillId="3" borderId="34" xfId="0" applyFont="1" applyFill="1" applyBorder="1" applyAlignment="1">
      <alignment horizontal="center" vertical="center" shrinkToFit="1"/>
    </xf>
    <xf numFmtId="0" fontId="7" fillId="11" borderId="6" xfId="0" applyFont="1" applyFill="1" applyBorder="1" applyAlignment="1">
      <alignment horizontal="center" vertical="center"/>
    </xf>
    <xf numFmtId="0" fontId="3" fillId="0" borderId="62" xfId="0" applyFont="1" applyBorder="1"/>
    <xf numFmtId="0" fontId="7" fillId="5" borderId="28" xfId="0" applyFont="1" applyFill="1" applyBorder="1" applyAlignment="1">
      <alignment vertical="center"/>
    </xf>
    <xf numFmtId="0" fontId="1" fillId="6" borderId="41" xfId="0" applyFont="1" applyFill="1" applyBorder="1" applyAlignment="1">
      <alignment horizontal="left" vertical="center"/>
    </xf>
    <xf numFmtId="0" fontId="1" fillId="3" borderId="41" xfId="0" applyFont="1" applyFill="1" applyBorder="1" applyAlignment="1">
      <alignment horizontal="left" vertical="center"/>
    </xf>
    <xf numFmtId="0" fontId="1" fillId="3" borderId="32" xfId="0" applyFont="1" applyFill="1" applyBorder="1" applyAlignment="1">
      <alignment horizontal="left" vertical="center"/>
    </xf>
    <xf numFmtId="0" fontId="1" fillId="3" borderId="46" xfId="0" applyFont="1" applyFill="1" applyBorder="1" applyAlignment="1">
      <alignment horizontal="left" vertical="center"/>
    </xf>
    <xf numFmtId="3" fontId="7" fillId="2" borderId="47" xfId="0" applyNumberFormat="1" applyFont="1" applyFill="1" applyBorder="1" applyAlignment="1">
      <alignment vertical="center"/>
    </xf>
    <xf numFmtId="3" fontId="7" fillId="6" borderId="42" xfId="0" applyNumberFormat="1" applyFont="1" applyFill="1" applyBorder="1" applyAlignment="1">
      <alignment horizontal="left" vertical="center"/>
    </xf>
    <xf numFmtId="0" fontId="1" fillId="6" borderId="41" xfId="0" applyFont="1" applyFill="1" applyBorder="1" applyAlignment="1">
      <alignment horizontal="center" vertical="center"/>
    </xf>
    <xf numFmtId="0" fontId="1" fillId="6" borderId="42" xfId="0" applyFont="1" applyFill="1" applyBorder="1" applyAlignment="1">
      <alignment horizontal="center" vertical="center"/>
    </xf>
    <xf numFmtId="0" fontId="1" fillId="6" borderId="43" xfId="0" applyFont="1" applyFill="1" applyBorder="1" applyAlignment="1">
      <alignment horizontal="center" vertical="center"/>
    </xf>
    <xf numFmtId="0" fontId="3" fillId="0" borderId="0" xfId="0" applyFont="1" applyAlignment="1">
      <alignment horizontal="center" shrinkToFit="1"/>
    </xf>
    <xf numFmtId="0" fontId="39" fillId="0" borderId="4" xfId="0" applyFont="1" applyBorder="1" applyAlignment="1">
      <alignment horizontal="center" vertical="center" shrinkToFit="1"/>
    </xf>
    <xf numFmtId="0" fontId="40" fillId="5" borderId="34" xfId="0" applyFont="1" applyFill="1" applyBorder="1" applyAlignment="1">
      <alignment horizontal="center" vertical="center"/>
    </xf>
  </cellXfs>
  <cellStyles count="1">
    <cellStyle name="Normal" xfId="0" builtinId="0"/>
  </cellStyles>
  <dxfs count="323">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B7E1CD"/>
          <bgColor rgb="FFB7E1CD"/>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AU1000"/>
  <sheetViews>
    <sheetView workbookViewId="0">
      <selection activeCell="D245" sqref="D24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22" t="s">
        <v>23</v>
      </c>
      <c r="Q2" s="497"/>
      <c r="R2" s="497"/>
      <c r="S2" s="497"/>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20" t="s">
        <v>46</v>
      </c>
      <c r="AM2" s="521"/>
      <c r="AN2" s="33"/>
      <c r="AO2" s="33"/>
      <c r="AP2" s="33"/>
      <c r="AQ2" s="520" t="s">
        <v>47</v>
      </c>
      <c r="AR2" s="521"/>
      <c r="AS2" s="33"/>
      <c r="AT2" s="33"/>
      <c r="AU2" s="33"/>
    </row>
    <row r="3" spans="1:47" ht="18" customHeight="1">
      <c r="A3" s="1"/>
      <c r="B3" s="39">
        <v>1</v>
      </c>
      <c r="C3" s="40"/>
      <c r="D3" s="41"/>
      <c r="E3" s="43"/>
      <c r="F3" s="45"/>
      <c r="G3" s="47"/>
      <c r="H3" s="49"/>
      <c r="I3" s="51"/>
      <c r="J3" s="52"/>
      <c r="K3" s="54">
        <f t="shared" ref="K3:K18" si="0">IF(Z3&gt;175,6,IF(Z3&gt;75,5,IF(Z3&gt;50,4,IF(Z3&gt;30,3,IF(Z3&gt;15,2,IF(Z3&gt;5,1,0))))))</f>
        <v>0</v>
      </c>
      <c r="L3" s="57"/>
      <c r="M3" s="57"/>
      <c r="N3" s="57"/>
      <c r="O3" s="57"/>
      <c r="P3" s="58"/>
      <c r="Q3" s="59"/>
      <c r="R3" s="60"/>
      <c r="S3" s="61"/>
      <c r="T3" s="63"/>
      <c r="U3" s="65"/>
      <c r="V3" s="66"/>
      <c r="W3" s="64"/>
      <c r="X3" s="68"/>
      <c r="Y3" s="70"/>
      <c r="Z3" s="72"/>
      <c r="AA3" s="77">
        <f t="shared" ref="AA3:AA18" si="1">IF(N3=1,0,AC3+(20000*AD3)+(30000*AE3)+(30000*AF3)+(40000*AG3)+(50000*AH3)+AI3)</f>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40"/>
      <c r="D4" s="41"/>
      <c r="E4" s="43"/>
      <c r="F4" s="45"/>
      <c r="G4" s="47"/>
      <c r="H4" s="49"/>
      <c r="I4" s="51"/>
      <c r="J4" s="52"/>
      <c r="K4" s="54">
        <f t="shared" si="0"/>
        <v>0</v>
      </c>
      <c r="L4" s="85"/>
      <c r="M4" s="85"/>
      <c r="N4" s="85"/>
      <c r="O4" s="85"/>
      <c r="P4" s="87"/>
      <c r="Q4" s="88"/>
      <c r="R4" s="89"/>
      <c r="S4" s="90"/>
      <c r="T4" s="91"/>
      <c r="U4" s="92"/>
      <c r="V4" s="93"/>
      <c r="W4" s="92"/>
      <c r="X4" s="94"/>
      <c r="Y4" s="95"/>
      <c r="Z4" s="72"/>
      <c r="AA4" s="77">
        <f t="shared" si="1"/>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40"/>
      <c r="D5" s="41"/>
      <c r="E5" s="43"/>
      <c r="F5" s="45"/>
      <c r="G5" s="47"/>
      <c r="H5" s="49"/>
      <c r="I5" s="51"/>
      <c r="J5" s="52"/>
      <c r="K5" s="54">
        <f t="shared" si="0"/>
        <v>0</v>
      </c>
      <c r="L5" s="85"/>
      <c r="M5" s="85"/>
      <c r="N5" s="85"/>
      <c r="O5" s="85"/>
      <c r="P5" s="87"/>
      <c r="Q5" s="88"/>
      <c r="R5" s="89"/>
      <c r="S5" s="90"/>
      <c r="T5" s="91"/>
      <c r="U5" s="92"/>
      <c r="V5" s="91"/>
      <c r="W5" s="92"/>
      <c r="X5" s="94"/>
      <c r="Y5" s="95"/>
      <c r="Z5" s="72">
        <f t="shared" ref="Z5:Z18" si="2">2*T5+U5+3*V5+2*W5+5*Y5</f>
        <v>0</v>
      </c>
      <c r="AA5" s="77">
        <f t="shared" si="1"/>
        <v>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40"/>
      <c r="D6" s="41"/>
      <c r="E6" s="43"/>
      <c r="F6" s="45"/>
      <c r="G6" s="47"/>
      <c r="H6" s="49"/>
      <c r="I6" s="51"/>
      <c r="J6" s="52"/>
      <c r="K6" s="54">
        <f t="shared" si="0"/>
        <v>0</v>
      </c>
      <c r="L6" s="85"/>
      <c r="M6" s="85"/>
      <c r="N6" s="85"/>
      <c r="O6" s="85"/>
      <c r="P6" s="87"/>
      <c r="Q6" s="88"/>
      <c r="R6" s="89"/>
      <c r="S6" s="90"/>
      <c r="T6" s="91"/>
      <c r="U6" s="92"/>
      <c r="V6" s="91"/>
      <c r="W6" s="92"/>
      <c r="X6" s="94"/>
      <c r="Y6" s="102"/>
      <c r="Z6" s="72">
        <f t="shared" si="2"/>
        <v>0</v>
      </c>
      <c r="AA6" s="77">
        <f t="shared" si="1"/>
        <v>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40"/>
      <c r="D7" s="41"/>
      <c r="E7" s="43"/>
      <c r="F7" s="45"/>
      <c r="G7" s="47"/>
      <c r="H7" s="49"/>
      <c r="I7" s="51"/>
      <c r="J7" s="52"/>
      <c r="K7" s="54">
        <f t="shared" si="0"/>
        <v>0</v>
      </c>
      <c r="L7" s="85"/>
      <c r="M7" s="85"/>
      <c r="N7" s="85"/>
      <c r="O7" s="85"/>
      <c r="P7" s="87"/>
      <c r="Q7" s="88"/>
      <c r="R7" s="89"/>
      <c r="S7" s="90"/>
      <c r="T7" s="91"/>
      <c r="U7" s="92"/>
      <c r="V7" s="91"/>
      <c r="W7" s="92"/>
      <c r="X7" s="94"/>
      <c r="Y7" s="102"/>
      <c r="Z7" s="72">
        <f t="shared" si="2"/>
        <v>0</v>
      </c>
      <c r="AA7" s="77">
        <f t="shared" si="1"/>
        <v>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40"/>
      <c r="D8" s="41"/>
      <c r="E8" s="43"/>
      <c r="F8" s="45"/>
      <c r="G8" s="47"/>
      <c r="H8" s="49"/>
      <c r="I8" s="51"/>
      <c r="J8" s="52"/>
      <c r="K8" s="54">
        <f t="shared" si="0"/>
        <v>0</v>
      </c>
      <c r="L8" s="85"/>
      <c r="M8" s="85"/>
      <c r="N8" s="85"/>
      <c r="O8" s="85"/>
      <c r="P8" s="87"/>
      <c r="Q8" s="88"/>
      <c r="R8" s="89"/>
      <c r="S8" s="90"/>
      <c r="T8" s="91"/>
      <c r="U8" s="92"/>
      <c r="V8" s="91"/>
      <c r="W8" s="92"/>
      <c r="X8" s="94"/>
      <c r="Y8" s="102"/>
      <c r="Z8" s="72">
        <f t="shared" si="2"/>
        <v>0</v>
      </c>
      <c r="AA8" s="77">
        <f t="shared" si="1"/>
        <v>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40"/>
      <c r="D9" s="41"/>
      <c r="E9" s="43"/>
      <c r="F9" s="45"/>
      <c r="G9" s="47"/>
      <c r="H9" s="49"/>
      <c r="I9" s="51"/>
      <c r="J9" s="52"/>
      <c r="K9" s="54">
        <f t="shared" si="0"/>
        <v>0</v>
      </c>
      <c r="L9" s="85"/>
      <c r="M9" s="85"/>
      <c r="N9" s="85"/>
      <c r="O9" s="85"/>
      <c r="P9" s="87"/>
      <c r="Q9" s="88"/>
      <c r="R9" s="89"/>
      <c r="S9" s="90"/>
      <c r="T9" s="91"/>
      <c r="U9" s="92"/>
      <c r="V9" s="91"/>
      <c r="W9" s="92"/>
      <c r="X9" s="94"/>
      <c r="Y9" s="102"/>
      <c r="Z9" s="72">
        <f t="shared" si="2"/>
        <v>0</v>
      </c>
      <c r="AA9" s="77">
        <f t="shared" si="1"/>
        <v>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40"/>
      <c r="D10" s="41"/>
      <c r="E10" s="43"/>
      <c r="F10" s="45"/>
      <c r="G10" s="47"/>
      <c r="H10" s="49"/>
      <c r="I10" s="51"/>
      <c r="J10" s="52"/>
      <c r="K10" s="54">
        <f t="shared" si="0"/>
        <v>0</v>
      </c>
      <c r="L10" s="85"/>
      <c r="M10" s="85"/>
      <c r="N10" s="85"/>
      <c r="O10" s="85"/>
      <c r="P10" s="87"/>
      <c r="Q10" s="88"/>
      <c r="R10" s="89"/>
      <c r="S10" s="90"/>
      <c r="T10" s="91"/>
      <c r="U10" s="92"/>
      <c r="V10" s="91"/>
      <c r="W10" s="92"/>
      <c r="X10" s="94"/>
      <c r="Y10" s="102"/>
      <c r="Z10" s="72">
        <f t="shared" si="2"/>
        <v>0</v>
      </c>
      <c r="AA10" s="77">
        <f t="shared" si="1"/>
        <v>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40"/>
      <c r="D11" s="41"/>
      <c r="E11" s="43"/>
      <c r="F11" s="45"/>
      <c r="G11" s="47"/>
      <c r="H11" s="49"/>
      <c r="I11" s="51"/>
      <c r="J11" s="52"/>
      <c r="K11" s="54">
        <f t="shared" si="0"/>
        <v>0</v>
      </c>
      <c r="L11" s="85"/>
      <c r="M11" s="85"/>
      <c r="N11" s="85"/>
      <c r="O11" s="85"/>
      <c r="P11" s="87"/>
      <c r="Q11" s="88"/>
      <c r="R11" s="89"/>
      <c r="S11" s="90"/>
      <c r="T11" s="91"/>
      <c r="U11" s="92"/>
      <c r="V11" s="91"/>
      <c r="W11" s="92"/>
      <c r="X11" s="94"/>
      <c r="Y11" s="102"/>
      <c r="Z11" s="72">
        <f t="shared" si="2"/>
        <v>0</v>
      </c>
      <c r="AA11" s="77">
        <f t="shared" si="1"/>
        <v>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40"/>
      <c r="D12" s="41"/>
      <c r="E12" s="43"/>
      <c r="F12" s="45"/>
      <c r="G12" s="47"/>
      <c r="H12" s="49"/>
      <c r="I12" s="51"/>
      <c r="J12" s="52"/>
      <c r="K12" s="54">
        <f t="shared" si="0"/>
        <v>0</v>
      </c>
      <c r="L12" s="85"/>
      <c r="M12" s="85"/>
      <c r="N12" s="85"/>
      <c r="O12" s="85"/>
      <c r="P12" s="87"/>
      <c r="Q12" s="88"/>
      <c r="R12" s="89"/>
      <c r="S12" s="90"/>
      <c r="T12" s="91"/>
      <c r="U12" s="92"/>
      <c r="V12" s="91"/>
      <c r="W12" s="92"/>
      <c r="X12" s="94"/>
      <c r="Y12" s="102"/>
      <c r="Z12" s="72">
        <f t="shared" si="2"/>
        <v>0</v>
      </c>
      <c r="AA12" s="77">
        <f t="shared" si="1"/>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40"/>
      <c r="D13" s="41"/>
      <c r="E13" s="43"/>
      <c r="F13" s="45"/>
      <c r="G13" s="47"/>
      <c r="H13" s="49"/>
      <c r="I13" s="51"/>
      <c r="J13" s="52"/>
      <c r="K13" s="54">
        <f t="shared" si="0"/>
        <v>0</v>
      </c>
      <c r="L13" s="85"/>
      <c r="M13" s="85"/>
      <c r="N13" s="85"/>
      <c r="O13" s="85"/>
      <c r="P13" s="87"/>
      <c r="Q13" s="88"/>
      <c r="R13" s="89"/>
      <c r="S13" s="90"/>
      <c r="T13" s="91"/>
      <c r="U13" s="92"/>
      <c r="V13" s="91"/>
      <c r="W13" s="92"/>
      <c r="X13" s="94"/>
      <c r="Y13" s="102"/>
      <c r="Z13" s="72">
        <f t="shared" si="2"/>
        <v>0</v>
      </c>
      <c r="AA13" s="77">
        <f t="shared" si="1"/>
        <v>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2"/>
        <v>0</v>
      </c>
      <c r="AA14" s="77">
        <f t="shared" si="1"/>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40"/>
      <c r="D15" s="41"/>
      <c r="E15" s="43"/>
      <c r="F15" s="45"/>
      <c r="G15" s="47"/>
      <c r="H15" s="49"/>
      <c r="I15" s="51"/>
      <c r="J15" s="52"/>
      <c r="K15" s="54">
        <f t="shared" si="0"/>
        <v>0</v>
      </c>
      <c r="L15" s="85"/>
      <c r="M15" s="85"/>
      <c r="N15" s="85"/>
      <c r="O15" s="85"/>
      <c r="P15" s="87"/>
      <c r="Q15" s="88"/>
      <c r="R15" s="89"/>
      <c r="S15" s="90"/>
      <c r="T15" s="91"/>
      <c r="U15" s="92"/>
      <c r="V15" s="91"/>
      <c r="W15" s="92"/>
      <c r="X15" s="94"/>
      <c r="Y15" s="102"/>
      <c r="Z15" s="72">
        <f t="shared" si="2"/>
        <v>0</v>
      </c>
      <c r="AA15" s="77">
        <f t="shared" si="1"/>
        <v>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40"/>
      <c r="D16" s="41"/>
      <c r="E16" s="43"/>
      <c r="F16" s="45"/>
      <c r="G16" s="47"/>
      <c r="H16" s="49"/>
      <c r="I16" s="51"/>
      <c r="J16" s="52"/>
      <c r="K16" s="54">
        <f t="shared" si="0"/>
        <v>0</v>
      </c>
      <c r="L16" s="85"/>
      <c r="M16" s="85"/>
      <c r="N16" s="85"/>
      <c r="O16" s="85"/>
      <c r="P16" s="87"/>
      <c r="Q16" s="88"/>
      <c r="R16" s="89"/>
      <c r="S16" s="90"/>
      <c r="T16" s="91"/>
      <c r="U16" s="92"/>
      <c r="V16" s="91"/>
      <c r="W16" s="92"/>
      <c r="X16" s="94"/>
      <c r="Y16" s="102"/>
      <c r="Z16" s="72">
        <f t="shared" si="2"/>
        <v>0</v>
      </c>
      <c r="AA16" s="77">
        <f t="shared" si="1"/>
        <v>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40"/>
      <c r="D17" s="41"/>
      <c r="E17" s="43"/>
      <c r="F17" s="45"/>
      <c r="G17" s="47"/>
      <c r="H17" s="49"/>
      <c r="I17" s="51"/>
      <c r="J17" s="52"/>
      <c r="K17" s="54">
        <f t="shared" si="0"/>
        <v>0</v>
      </c>
      <c r="L17" s="85"/>
      <c r="M17" s="85"/>
      <c r="N17" s="85"/>
      <c r="O17" s="85"/>
      <c r="P17" s="87"/>
      <c r="Q17" s="88"/>
      <c r="R17" s="89"/>
      <c r="S17" s="90"/>
      <c r="T17" s="91"/>
      <c r="U17" s="92"/>
      <c r="V17" s="91"/>
      <c r="W17" s="92"/>
      <c r="X17" s="94"/>
      <c r="Y17" s="102"/>
      <c r="Z17" s="72">
        <f t="shared" si="2"/>
        <v>0</v>
      </c>
      <c r="AA17" s="77">
        <f t="shared" si="1"/>
        <v>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40"/>
      <c r="D18" s="41"/>
      <c r="E18" s="43"/>
      <c r="F18" s="45"/>
      <c r="G18" s="47"/>
      <c r="H18" s="49"/>
      <c r="I18" s="51"/>
      <c r="J18" s="52"/>
      <c r="K18" s="54">
        <f t="shared" si="0"/>
        <v>0</v>
      </c>
      <c r="L18" s="85"/>
      <c r="M18" s="85"/>
      <c r="N18" s="85"/>
      <c r="O18" s="85"/>
      <c r="P18" s="87"/>
      <c r="Q18" s="88"/>
      <c r="R18" s="89"/>
      <c r="S18" s="90"/>
      <c r="T18" s="91"/>
      <c r="U18" s="92"/>
      <c r="V18" s="91"/>
      <c r="W18" s="92"/>
      <c r="X18" s="94"/>
      <c r="Y18" s="102"/>
      <c r="Z18" s="72">
        <f t="shared" si="2"/>
        <v>0</v>
      </c>
      <c r="AA18" s="77">
        <f t="shared" si="1"/>
        <v>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524"/>
      <c r="Z19" s="498"/>
      <c r="AA19" s="120">
        <f>SUM(AK3:AK18)</f>
        <v>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10"/>
      <c r="D20" s="511"/>
      <c r="E20" s="517" t="s">
        <v>113</v>
      </c>
      <c r="F20" s="518"/>
      <c r="G20" s="518"/>
      <c r="H20" s="518"/>
      <c r="I20" s="501"/>
      <c r="J20" s="502"/>
      <c r="K20" s="503"/>
      <c r="L20" s="525" t="s">
        <v>114</v>
      </c>
      <c r="M20" s="502"/>
      <c r="N20" s="502"/>
      <c r="O20" s="502"/>
      <c r="P20" s="502"/>
      <c r="Q20" s="502"/>
      <c r="R20" s="502"/>
      <c r="S20" s="526"/>
      <c r="T20" s="122">
        <v>0</v>
      </c>
      <c r="U20" s="123" t="s">
        <v>115</v>
      </c>
      <c r="V20" s="523"/>
      <c r="W20" s="502"/>
      <c r="X20" s="502"/>
      <c r="Y20" s="502"/>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10"/>
      <c r="D21" s="511"/>
      <c r="E21" s="507" t="s">
        <v>119</v>
      </c>
      <c r="F21" s="494"/>
      <c r="G21" s="494"/>
      <c r="H21" s="494"/>
      <c r="I21" s="130"/>
      <c r="J21" s="131"/>
      <c r="K21" s="132"/>
      <c r="L21" s="493" t="s">
        <v>124</v>
      </c>
      <c r="M21" s="494"/>
      <c r="N21" s="494"/>
      <c r="O21" s="494"/>
      <c r="P21" s="494"/>
      <c r="Q21" s="494"/>
      <c r="R21" s="494"/>
      <c r="S21" s="495"/>
      <c r="T21" s="133">
        <v>0</v>
      </c>
      <c r="U21" s="134" t="s">
        <v>115</v>
      </c>
      <c r="V21" s="506">
        <v>10000</v>
      </c>
      <c r="W21" s="494"/>
      <c r="X21" s="494"/>
      <c r="Y21" s="494"/>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10"/>
      <c r="D22" s="511"/>
      <c r="E22" s="507" t="s">
        <v>131</v>
      </c>
      <c r="F22" s="494"/>
      <c r="G22" s="494"/>
      <c r="H22" s="494"/>
      <c r="I22" s="504"/>
      <c r="J22" s="494"/>
      <c r="K22" s="505"/>
      <c r="L22" s="493" t="s">
        <v>132</v>
      </c>
      <c r="M22" s="494"/>
      <c r="N22" s="494"/>
      <c r="O22" s="494"/>
      <c r="P22" s="494"/>
      <c r="Q22" s="494"/>
      <c r="R22" s="494"/>
      <c r="S22" s="495"/>
      <c r="T22" s="133">
        <v>0</v>
      </c>
      <c r="U22" s="138" t="s">
        <v>115</v>
      </c>
      <c r="V22" s="506">
        <v>10000</v>
      </c>
      <c r="W22" s="494"/>
      <c r="X22" s="494"/>
      <c r="Y22" s="494"/>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10"/>
      <c r="D23" s="511"/>
      <c r="E23" s="507" t="s">
        <v>133</v>
      </c>
      <c r="F23" s="494"/>
      <c r="G23" s="494"/>
      <c r="H23" s="494"/>
      <c r="I23" s="140">
        <f>(Y19+Y25)/1000</f>
        <v>0</v>
      </c>
      <c r="J23" s="141" t="s">
        <v>135</v>
      </c>
      <c r="K23" s="142"/>
      <c r="L23" s="493" t="s">
        <v>136</v>
      </c>
      <c r="M23" s="494"/>
      <c r="N23" s="494"/>
      <c r="O23" s="494"/>
      <c r="P23" s="494"/>
      <c r="Q23" s="494"/>
      <c r="R23" s="494"/>
      <c r="S23" s="495"/>
      <c r="T23" s="133">
        <v>0</v>
      </c>
      <c r="U23" s="138" t="s">
        <v>115</v>
      </c>
      <c r="V23" s="506">
        <v>10000</v>
      </c>
      <c r="W23" s="494"/>
      <c r="X23" s="494"/>
      <c r="Y23" s="494"/>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10"/>
      <c r="D24" s="511"/>
      <c r="E24" s="514" t="s">
        <v>138</v>
      </c>
      <c r="F24" s="491"/>
      <c r="G24" s="491"/>
      <c r="H24" s="515"/>
      <c r="I24" s="143">
        <f>AL15/1000</f>
        <v>0</v>
      </c>
      <c r="J24" s="144" t="s">
        <v>135</v>
      </c>
      <c r="K24" s="145"/>
      <c r="L24" s="492" t="s">
        <v>139</v>
      </c>
      <c r="M24" s="491"/>
      <c r="N24" s="491"/>
      <c r="O24" s="491"/>
      <c r="P24" s="491"/>
      <c r="Q24" s="491"/>
      <c r="R24" s="491"/>
      <c r="S24" s="491"/>
      <c r="T24" s="146">
        <v>0</v>
      </c>
      <c r="U24" s="134" t="s">
        <v>115</v>
      </c>
      <c r="V24" s="490">
        <v>50000</v>
      </c>
      <c r="W24" s="491"/>
      <c r="X24" s="491"/>
      <c r="Y24" s="491"/>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496" t="s">
        <v>142</v>
      </c>
      <c r="X25" s="497"/>
      <c r="Y25" s="497"/>
      <c r="Z25" s="498"/>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7.25" hidden="1" customHeight="1">
      <c r="A27" s="167"/>
      <c r="B27" s="169"/>
      <c r="C27" s="171"/>
      <c r="D27" s="171"/>
      <c r="E27" s="187"/>
      <c r="F27" s="187"/>
      <c r="G27" s="187"/>
      <c r="H27" s="187"/>
      <c r="I27" s="187"/>
      <c r="J27" s="187"/>
      <c r="K27" s="187"/>
      <c r="L27" s="188"/>
      <c r="M27" s="169"/>
      <c r="N27" s="169"/>
      <c r="O27" s="169"/>
      <c r="P27" s="169"/>
      <c r="Q27" s="169"/>
      <c r="R27" s="169"/>
      <c r="S27" s="169"/>
      <c r="T27" s="169"/>
      <c r="U27" s="169"/>
      <c r="V27" s="169"/>
      <c r="W27" s="169"/>
      <c r="X27" s="169"/>
      <c r="Y27" s="189"/>
      <c r="Z27" s="7"/>
      <c r="AA27" s="7"/>
      <c r="AB27" s="7"/>
      <c r="AC27" s="7"/>
      <c r="AD27" s="7"/>
      <c r="AE27" s="7"/>
      <c r="AF27" s="7"/>
      <c r="AG27" s="7"/>
      <c r="AH27" s="7"/>
      <c r="AI27" s="7"/>
      <c r="AJ27" s="7"/>
      <c r="AK27" s="7"/>
      <c r="AL27" s="7"/>
      <c r="AM27" s="7"/>
      <c r="AN27" s="7"/>
      <c r="AO27" s="7"/>
      <c r="AP27" s="7"/>
      <c r="AQ27" s="7"/>
      <c r="AR27" s="7"/>
      <c r="AS27" s="7"/>
      <c r="AT27" s="7"/>
      <c r="AU27" s="7"/>
    </row>
    <row r="28" spans="1:47" ht="8.25" hidden="1" customHeight="1">
      <c r="A28" s="167"/>
      <c r="B28" s="188"/>
      <c r="C28" s="188"/>
      <c r="D28" s="171"/>
      <c r="E28" s="188"/>
      <c r="F28" s="188"/>
      <c r="G28" s="188"/>
      <c r="H28" s="188"/>
      <c r="I28" s="188"/>
      <c r="J28" s="188"/>
      <c r="K28" s="188"/>
      <c r="L28" s="188"/>
      <c r="M28" s="188"/>
      <c r="N28" s="188"/>
      <c r="O28" s="188"/>
      <c r="P28" s="188"/>
      <c r="Q28" s="188"/>
      <c r="R28" s="188"/>
      <c r="S28" s="188"/>
      <c r="T28" s="188"/>
      <c r="U28" s="188"/>
      <c r="V28" s="188"/>
      <c r="W28" s="188"/>
      <c r="X28" s="188"/>
      <c r="Y28" s="188"/>
      <c r="Z28" s="7"/>
      <c r="AA28" s="7"/>
      <c r="AB28" s="7"/>
      <c r="AC28" s="7"/>
      <c r="AD28" s="7"/>
      <c r="AE28" s="7"/>
      <c r="AF28" s="7"/>
      <c r="AG28" s="7"/>
      <c r="AH28" s="7"/>
      <c r="AI28" s="7"/>
      <c r="AJ28" s="7"/>
      <c r="AK28" s="7"/>
      <c r="AL28" s="7"/>
      <c r="AM28" s="7"/>
      <c r="AN28" s="7"/>
      <c r="AO28" s="7"/>
      <c r="AP28" s="7"/>
      <c r="AQ28" s="7"/>
      <c r="AR28" s="7"/>
      <c r="AS28" s="7"/>
      <c r="AT28" s="7"/>
      <c r="AU28" s="7"/>
    </row>
    <row r="29" spans="1:47" ht="18" hidden="1" customHeight="1">
      <c r="A29" s="167"/>
      <c r="B29" s="188"/>
      <c r="C29" s="188"/>
      <c r="D29" s="171"/>
      <c r="E29" s="188"/>
      <c r="F29" s="188"/>
      <c r="G29" s="188"/>
      <c r="H29" s="188"/>
      <c r="I29" s="188"/>
      <c r="J29" s="188"/>
      <c r="K29" s="188"/>
      <c r="L29" s="188"/>
      <c r="M29" s="188"/>
      <c r="N29" s="188"/>
      <c r="O29" s="188"/>
      <c r="P29" s="188"/>
      <c r="Q29" s="188"/>
      <c r="R29" s="188"/>
      <c r="S29" s="188"/>
      <c r="T29" s="188"/>
      <c r="U29" s="188"/>
      <c r="V29" s="188"/>
      <c r="W29" s="188"/>
      <c r="X29" s="188"/>
      <c r="Y29" s="188"/>
      <c r="Z29" s="7"/>
      <c r="AA29" s="7"/>
      <c r="AB29" s="7"/>
      <c r="AC29" s="7"/>
      <c r="AD29" s="7"/>
      <c r="AE29" s="7"/>
      <c r="AF29" s="7"/>
      <c r="AG29" s="7"/>
      <c r="AH29" s="7"/>
      <c r="AI29" s="7"/>
      <c r="AJ29" s="7"/>
      <c r="AK29" s="7"/>
      <c r="AL29" s="7"/>
      <c r="AM29" s="7"/>
      <c r="AN29" s="7"/>
      <c r="AO29" s="7"/>
      <c r="AP29" s="7"/>
      <c r="AQ29" s="7"/>
      <c r="AR29" s="7"/>
      <c r="AS29" s="7"/>
      <c r="AT29" s="7"/>
      <c r="AU29" s="7"/>
    </row>
    <row r="30" spans="1:47" ht="18" hidden="1" customHeight="1">
      <c r="A30" s="167"/>
      <c r="B30" s="188"/>
      <c r="C30" s="188"/>
      <c r="D30" s="171"/>
      <c r="E30" s="188"/>
      <c r="F30" s="188"/>
      <c r="G30" s="188"/>
      <c r="H30" s="188"/>
      <c r="I30" s="188"/>
      <c r="J30" s="188"/>
      <c r="K30" s="188"/>
      <c r="L30" s="188"/>
      <c r="M30" s="188"/>
      <c r="N30" s="188"/>
      <c r="O30" s="188"/>
      <c r="P30" s="188"/>
      <c r="Q30" s="188"/>
      <c r="R30" s="188"/>
      <c r="S30" s="188"/>
      <c r="T30" s="188"/>
      <c r="U30" s="188"/>
      <c r="V30" s="188"/>
      <c r="W30" s="188"/>
      <c r="X30" s="188"/>
      <c r="Y30" s="188"/>
      <c r="Z30" s="7"/>
      <c r="AA30" s="7"/>
      <c r="AB30" s="7"/>
      <c r="AC30" s="7"/>
      <c r="AD30" s="7"/>
      <c r="AE30" s="7"/>
      <c r="AF30" s="7"/>
      <c r="AG30" s="7"/>
      <c r="AH30" s="7"/>
      <c r="AI30" s="7"/>
      <c r="AJ30" s="7"/>
      <c r="AK30" s="7"/>
      <c r="AL30" s="7"/>
      <c r="AM30" s="7"/>
      <c r="AN30" s="7"/>
      <c r="AO30" s="7"/>
      <c r="AP30" s="7"/>
      <c r="AQ30" s="7"/>
      <c r="AR30" s="7"/>
      <c r="AS30" s="7"/>
      <c r="AT30" s="7"/>
      <c r="AU30" s="7"/>
    </row>
    <row r="31" spans="1:47" ht="18" hidden="1" customHeight="1">
      <c r="A31" s="167"/>
      <c r="B31" s="188"/>
      <c r="C31" s="188"/>
      <c r="D31" s="171"/>
      <c r="E31" s="188"/>
      <c r="F31" s="188"/>
      <c r="G31" s="188"/>
      <c r="H31" s="188"/>
      <c r="I31" s="188"/>
      <c r="J31" s="188"/>
      <c r="K31" s="188"/>
      <c r="L31" s="188"/>
      <c r="M31" s="188"/>
      <c r="N31" s="188"/>
      <c r="O31" s="188"/>
      <c r="P31" s="188"/>
      <c r="Q31" s="188"/>
      <c r="R31" s="188"/>
      <c r="S31" s="188"/>
      <c r="T31" s="188"/>
      <c r="U31" s="188"/>
      <c r="V31" s="188"/>
      <c r="W31" s="188"/>
      <c r="X31" s="188"/>
      <c r="Y31" s="188"/>
      <c r="Z31" s="7"/>
      <c r="AA31" s="7"/>
      <c r="AB31" s="7"/>
      <c r="AC31" s="7"/>
      <c r="AD31" s="7"/>
      <c r="AE31" s="7"/>
      <c r="AF31" s="7"/>
      <c r="AG31" s="7"/>
      <c r="AH31" s="7"/>
      <c r="AI31" s="7"/>
      <c r="AJ31" s="7"/>
      <c r="AK31" s="7"/>
      <c r="AL31" s="7"/>
      <c r="AM31" s="7"/>
      <c r="AN31" s="7"/>
      <c r="AO31" s="7"/>
      <c r="AP31" s="7"/>
      <c r="AQ31" s="7"/>
      <c r="AR31" s="7"/>
      <c r="AS31" s="7"/>
      <c r="AT31" s="7"/>
      <c r="AU31" s="7"/>
    </row>
    <row r="32" spans="1:47" ht="18" hidden="1" customHeight="1">
      <c r="A32" s="167"/>
      <c r="B32" s="188"/>
      <c r="C32" s="188"/>
      <c r="D32" s="171"/>
      <c r="E32" s="188"/>
      <c r="F32" s="188"/>
      <c r="G32" s="188"/>
      <c r="H32" s="188"/>
      <c r="I32" s="188"/>
      <c r="J32" s="188"/>
      <c r="K32" s="188"/>
      <c r="L32" s="188"/>
      <c r="M32" s="188"/>
      <c r="N32" s="188"/>
      <c r="O32" s="188"/>
      <c r="P32" s="188"/>
      <c r="Q32" s="188"/>
      <c r="R32" s="188"/>
      <c r="S32" s="188"/>
      <c r="T32" s="188"/>
      <c r="U32" s="188"/>
      <c r="V32" s="188"/>
      <c r="W32" s="188"/>
      <c r="X32" s="188"/>
      <c r="Y32" s="188"/>
      <c r="Z32" s="7"/>
      <c r="AA32" s="7"/>
      <c r="AB32" s="7"/>
      <c r="AC32" s="7"/>
      <c r="AD32" s="7"/>
      <c r="AE32" s="7"/>
      <c r="AF32" s="7"/>
      <c r="AG32" s="7"/>
      <c r="AH32" s="7"/>
      <c r="AI32" s="7"/>
      <c r="AJ32" s="7"/>
      <c r="AK32" s="7"/>
      <c r="AL32" s="7"/>
      <c r="AM32" s="7"/>
      <c r="AN32" s="7"/>
      <c r="AO32" s="7"/>
      <c r="AP32" s="7"/>
      <c r="AQ32" s="7"/>
      <c r="AR32" s="7"/>
      <c r="AS32" s="7"/>
      <c r="AT32" s="7"/>
      <c r="AU32" s="7"/>
    </row>
    <row r="33" spans="1:47"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row r="42" spans="1:47"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row>
    <row r="43" spans="1:47"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row>
    <row r="44" spans="1:47"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row>
    <row r="45" spans="1:47"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row>
    <row r="46" spans="1:47"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row>
    <row r="47" spans="1:47"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row>
    <row r="48" spans="1:47"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row>
    <row r="49" spans="1:47"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row>
    <row r="50" spans="1:47"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row>
    <row r="51" spans="1:47"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row>
    <row r="52" spans="1:47"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row>
    <row r="53" spans="1:47"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row>
    <row r="54" spans="1:47"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row>
    <row r="55" spans="1:47"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row>
    <row r="56" spans="1:47"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row>
    <row r="57" spans="1:47"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row>
    <row r="58" spans="1:47"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row>
    <row r="59" spans="1:47"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row>
    <row r="60" spans="1:47"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row>
    <row r="61" spans="1:47"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row>
    <row r="62" spans="1:47"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row>
    <row r="63" spans="1:47"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row>
    <row r="64" spans="1:47"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row>
    <row r="65" spans="1:47"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row>
    <row r="66" spans="1:47"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row>
    <row r="67" spans="1:47"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row>
    <row r="68" spans="1:47"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row>
    <row r="69" spans="1:47"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row>
    <row r="70" spans="1:47"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row>
    <row r="71" spans="1:47"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row>
    <row r="72" spans="1:47"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row>
    <row r="73" spans="1:47"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row>
    <row r="74" spans="1:47"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c r="AU74" s="182"/>
    </row>
    <row r="75" spans="1:47"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row>
    <row r="76" spans="1:47"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row>
    <row r="77" spans="1:47"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row>
    <row r="78" spans="1:47"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row>
    <row r="79" spans="1:47"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row>
    <row r="80" spans="1:47"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row>
    <row r="81" spans="1:47"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c r="AU81" s="182"/>
    </row>
    <row r="82" spans="1:47"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row>
    <row r="83" spans="1:47"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row>
    <row r="84" spans="1:47"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row>
    <row r="85" spans="1:47"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row>
    <row r="86" spans="1:47"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row>
    <row r="87" spans="1:47"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c r="AU87" s="182"/>
    </row>
    <row r="88" spans="1:47"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47"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47"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47"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47"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47"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47"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47"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47"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row>
    <row r="103" spans="1:47"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row>
    <row r="104" spans="1:47"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row>
    <row r="105" spans="1:47"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row>
    <row r="106" spans="1:47"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c r="AN106" s="182"/>
      <c r="AO106" s="182"/>
      <c r="AP106" s="182"/>
      <c r="AQ106" s="182"/>
      <c r="AR106" s="182"/>
      <c r="AS106" s="182"/>
      <c r="AT106" s="182"/>
      <c r="AU106" s="182"/>
    </row>
    <row r="107" spans="1:47"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row>
    <row r="108" spans="1:47"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2"/>
      <c r="AO108" s="182"/>
      <c r="AP108" s="182"/>
      <c r="AQ108" s="182"/>
      <c r="AR108" s="182"/>
      <c r="AS108" s="182"/>
      <c r="AT108" s="182"/>
      <c r="AU108" s="182"/>
    </row>
    <row r="109" spans="1:47"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c r="AN109" s="182"/>
      <c r="AO109" s="182"/>
      <c r="AP109" s="182"/>
      <c r="AQ109" s="182"/>
      <c r="AR109" s="182"/>
      <c r="AS109" s="182"/>
      <c r="AT109" s="182"/>
      <c r="AU109" s="182"/>
    </row>
    <row r="110" spans="1:47"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c r="AN110" s="182"/>
      <c r="AO110" s="182"/>
      <c r="AP110" s="182"/>
      <c r="AQ110" s="182"/>
      <c r="AR110" s="182"/>
      <c r="AS110" s="182"/>
      <c r="AT110" s="182"/>
      <c r="AU110" s="182"/>
    </row>
    <row r="111" spans="1:47"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c r="AU111" s="182"/>
    </row>
    <row r="112" spans="1:47"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row>
    <row r="113" spans="1:47"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c r="AU113" s="182"/>
    </row>
    <row r="114" spans="1:47"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c r="AN114" s="182"/>
      <c r="AO114" s="182"/>
      <c r="AP114" s="182"/>
      <c r="AQ114" s="182"/>
      <c r="AR114" s="182"/>
      <c r="AS114" s="182"/>
      <c r="AT114" s="182"/>
      <c r="AU114" s="182"/>
    </row>
    <row r="115" spans="1:47"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row>
    <row r="116" spans="1:47"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c r="AU116" s="182"/>
    </row>
    <row r="117" spans="1:47"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c r="AU117" s="182"/>
    </row>
    <row r="118" spans="1:47"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row>
    <row r="119" spans="1:47"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row>
    <row r="120" spans="1:47"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c r="AN120" s="182"/>
      <c r="AO120" s="182"/>
      <c r="AP120" s="182"/>
      <c r="AQ120" s="182"/>
      <c r="AR120" s="182"/>
      <c r="AS120" s="182"/>
      <c r="AT120" s="182"/>
      <c r="AU120" s="182"/>
    </row>
    <row r="121" spans="1:47"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row>
    <row r="122" spans="1:47"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c r="AN122" s="182"/>
      <c r="AO122" s="182"/>
      <c r="AP122" s="182"/>
      <c r="AQ122" s="182"/>
      <c r="AR122" s="182"/>
      <c r="AS122" s="182"/>
      <c r="AT122" s="182"/>
      <c r="AU122" s="182"/>
    </row>
    <row r="123" spans="1:47"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c r="AN123" s="182"/>
      <c r="AO123" s="182"/>
      <c r="AP123" s="182"/>
      <c r="AQ123" s="182"/>
      <c r="AR123" s="182"/>
      <c r="AS123" s="182"/>
      <c r="AT123" s="182"/>
      <c r="AU123" s="182"/>
    </row>
    <row r="124" spans="1:47"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row>
    <row r="125" spans="1:47"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row>
    <row r="126" spans="1:47"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row>
    <row r="127" spans="1:47"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c r="AN127" s="182"/>
      <c r="AO127" s="182"/>
      <c r="AP127" s="182"/>
      <c r="AQ127" s="182"/>
      <c r="AR127" s="182"/>
      <c r="AS127" s="182"/>
      <c r="AT127" s="182"/>
      <c r="AU127" s="182"/>
    </row>
    <row r="128" spans="1:47"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2"/>
      <c r="AT128" s="182"/>
      <c r="AU128" s="182"/>
    </row>
    <row r="129" spans="1:47"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c r="AN129" s="182"/>
      <c r="AO129" s="182"/>
      <c r="AP129" s="182"/>
      <c r="AQ129" s="182"/>
      <c r="AR129" s="182"/>
      <c r="AS129" s="182"/>
      <c r="AT129" s="182"/>
      <c r="AU129" s="182"/>
    </row>
    <row r="130" spans="1:47"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row>
    <row r="131" spans="1:47"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c r="AU131" s="182"/>
    </row>
    <row r="132" spans="1:47"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c r="AU132" s="182"/>
    </row>
    <row r="133" spans="1:47"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row>
    <row r="134" spans="1:47"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c r="AU134" s="182"/>
    </row>
    <row r="135" spans="1:47"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row>
    <row r="136" spans="1:47"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c r="AU136" s="182"/>
    </row>
    <row r="137" spans="1:47"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row>
    <row r="138" spans="1:47"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c r="AU138" s="182"/>
    </row>
    <row r="139" spans="1:47"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row>
    <row r="140" spans="1:47"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c r="AU140" s="182"/>
    </row>
    <row r="141" spans="1:47"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row>
    <row r="142" spans="1:47"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c r="AU142" s="182"/>
    </row>
    <row r="143" spans="1:47"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row>
    <row r="144" spans="1:47"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c r="AU144" s="182"/>
    </row>
    <row r="145" spans="1:47"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row>
    <row r="146" spans="1:47"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c r="AU146" s="182"/>
    </row>
    <row r="147" spans="1:47"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row>
    <row r="148" spans="1:47"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c r="AU148" s="182"/>
    </row>
    <row r="149" spans="1:47"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c r="AU149" s="182"/>
    </row>
    <row r="150" spans="1:47"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c r="AU150" s="182"/>
    </row>
    <row r="151" spans="1:47"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c r="AU151" s="182"/>
    </row>
    <row r="152" spans="1:47"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c r="AU152" s="182"/>
    </row>
    <row r="153" spans="1:47"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182"/>
    </row>
    <row r="154" spans="1:47"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c r="AU154" s="182"/>
    </row>
    <row r="155" spans="1:47"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c r="AU155" s="182"/>
    </row>
    <row r="156" spans="1:47"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c r="AU156" s="182"/>
    </row>
    <row r="157" spans="1:47"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182"/>
    </row>
    <row r="158" spans="1:47"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c r="AU158" s="182"/>
    </row>
    <row r="159" spans="1:47"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c r="AU159" s="182"/>
    </row>
    <row r="160" spans="1:47"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c r="AN160" s="182"/>
      <c r="AO160" s="182"/>
      <c r="AP160" s="182"/>
      <c r="AQ160" s="182"/>
      <c r="AR160" s="182"/>
      <c r="AS160" s="182"/>
      <c r="AT160" s="182"/>
      <c r="AU160" s="182"/>
    </row>
    <row r="161" spans="1:47"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c r="AN161" s="182"/>
      <c r="AO161" s="182"/>
      <c r="AP161" s="182"/>
      <c r="AQ161" s="182"/>
      <c r="AR161" s="182"/>
      <c r="AS161" s="182"/>
      <c r="AT161" s="182"/>
      <c r="AU161" s="182"/>
    </row>
    <row r="162" spans="1:47"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c r="AN162" s="182"/>
      <c r="AO162" s="182"/>
      <c r="AP162" s="182"/>
      <c r="AQ162" s="182"/>
      <c r="AR162" s="182"/>
      <c r="AS162" s="182"/>
      <c r="AT162" s="182"/>
      <c r="AU162" s="182"/>
    </row>
    <row r="163" spans="1:47"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c r="AN163" s="182"/>
      <c r="AO163" s="182"/>
      <c r="AP163" s="182"/>
      <c r="AQ163" s="182"/>
      <c r="AR163" s="182"/>
      <c r="AS163" s="182"/>
      <c r="AT163" s="182"/>
      <c r="AU163" s="182"/>
    </row>
    <row r="164" spans="1:47"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c r="AN164" s="182"/>
      <c r="AO164" s="182"/>
      <c r="AP164" s="182"/>
      <c r="AQ164" s="182"/>
      <c r="AR164" s="182"/>
      <c r="AS164" s="182"/>
      <c r="AT164" s="182"/>
      <c r="AU164" s="182"/>
    </row>
    <row r="165" spans="1:47"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c r="AN165" s="182"/>
      <c r="AO165" s="182"/>
      <c r="AP165" s="182"/>
      <c r="AQ165" s="182"/>
      <c r="AR165" s="182"/>
      <c r="AS165" s="182"/>
      <c r="AT165" s="182"/>
      <c r="AU165" s="182"/>
    </row>
    <row r="166" spans="1:47"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c r="AN166" s="182"/>
      <c r="AO166" s="182"/>
      <c r="AP166" s="182"/>
      <c r="AQ166" s="182"/>
      <c r="AR166" s="182"/>
      <c r="AS166" s="182"/>
      <c r="AT166" s="182"/>
      <c r="AU166" s="182"/>
    </row>
    <row r="167" spans="1:47"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c r="AN167" s="182"/>
      <c r="AO167" s="182"/>
      <c r="AP167" s="182"/>
      <c r="AQ167" s="182"/>
      <c r="AR167" s="182"/>
      <c r="AS167" s="182"/>
      <c r="AT167" s="182"/>
      <c r="AU167" s="182"/>
    </row>
    <row r="168" spans="1:47"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c r="AN168" s="182"/>
      <c r="AO168" s="182"/>
      <c r="AP168" s="182"/>
      <c r="AQ168" s="182"/>
      <c r="AR168" s="182"/>
      <c r="AS168" s="182"/>
      <c r="AT168" s="182"/>
      <c r="AU168" s="182"/>
    </row>
    <row r="169" spans="1:47"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c r="AN169" s="182"/>
      <c r="AO169" s="182"/>
      <c r="AP169" s="182"/>
      <c r="AQ169" s="182"/>
      <c r="AR169" s="182"/>
      <c r="AS169" s="182"/>
      <c r="AT169" s="182"/>
      <c r="AU169" s="182"/>
    </row>
    <row r="170" spans="1:47"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c r="AN170" s="182"/>
      <c r="AO170" s="182"/>
      <c r="AP170" s="182"/>
      <c r="AQ170" s="182"/>
      <c r="AR170" s="182"/>
      <c r="AS170" s="182"/>
      <c r="AT170" s="182"/>
      <c r="AU170" s="182"/>
    </row>
    <row r="171" spans="1:47"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c r="AN171" s="182"/>
      <c r="AO171" s="182"/>
      <c r="AP171" s="182"/>
      <c r="AQ171" s="182"/>
      <c r="AR171" s="182"/>
      <c r="AS171" s="182"/>
      <c r="AT171" s="182"/>
      <c r="AU171" s="182"/>
    </row>
    <row r="172" spans="1:47"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c r="AN172" s="182"/>
      <c r="AO172" s="182"/>
      <c r="AP172" s="182"/>
      <c r="AQ172" s="182"/>
      <c r="AR172" s="182"/>
      <c r="AS172" s="182"/>
      <c r="AT172" s="182"/>
      <c r="AU172" s="182"/>
    </row>
    <row r="173" spans="1:47"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c r="AN173" s="182"/>
      <c r="AO173" s="182"/>
      <c r="AP173" s="182"/>
      <c r="AQ173" s="182"/>
      <c r="AR173" s="182"/>
      <c r="AS173" s="182"/>
      <c r="AT173" s="182"/>
      <c r="AU173" s="182"/>
    </row>
    <row r="174" spans="1:47"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c r="AN174" s="182"/>
      <c r="AO174" s="182"/>
      <c r="AP174" s="182"/>
      <c r="AQ174" s="182"/>
      <c r="AR174" s="182"/>
      <c r="AS174" s="182"/>
      <c r="AT174" s="182"/>
      <c r="AU174" s="182"/>
    </row>
    <row r="175" spans="1:47"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c r="AN175" s="182"/>
      <c r="AO175" s="182"/>
      <c r="AP175" s="182"/>
      <c r="AQ175" s="182"/>
      <c r="AR175" s="182"/>
      <c r="AS175" s="182"/>
      <c r="AT175" s="182"/>
      <c r="AU175" s="182"/>
    </row>
    <row r="176" spans="1:47"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c r="AN176" s="182"/>
      <c r="AO176" s="182"/>
      <c r="AP176" s="182"/>
      <c r="AQ176" s="182"/>
      <c r="AR176" s="182"/>
      <c r="AS176" s="182"/>
      <c r="AT176" s="182"/>
      <c r="AU176" s="182"/>
    </row>
    <row r="177" spans="1:47"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c r="AN177" s="182"/>
      <c r="AO177" s="182"/>
      <c r="AP177" s="182"/>
      <c r="AQ177" s="182"/>
      <c r="AR177" s="182"/>
      <c r="AS177" s="182"/>
      <c r="AT177" s="182"/>
      <c r="AU177" s="182"/>
    </row>
    <row r="178" spans="1:47"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c r="AN178" s="182"/>
      <c r="AO178" s="182"/>
      <c r="AP178" s="182"/>
      <c r="AQ178" s="182"/>
      <c r="AR178" s="182"/>
      <c r="AS178" s="182"/>
      <c r="AT178" s="182"/>
      <c r="AU178" s="182"/>
    </row>
    <row r="179" spans="1:47"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c r="AN179" s="182"/>
      <c r="AO179" s="182"/>
      <c r="AP179" s="182"/>
      <c r="AQ179" s="182"/>
      <c r="AR179" s="182"/>
      <c r="AS179" s="182"/>
      <c r="AT179" s="182"/>
      <c r="AU179" s="182"/>
    </row>
    <row r="180" spans="1:47"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c r="AN180" s="182"/>
      <c r="AO180" s="182"/>
      <c r="AP180" s="182"/>
      <c r="AQ180" s="182"/>
      <c r="AR180" s="182"/>
      <c r="AS180" s="182"/>
      <c r="AT180" s="182"/>
      <c r="AU180" s="182"/>
    </row>
    <row r="181" spans="1:47"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c r="AU181" s="182"/>
    </row>
    <row r="182" spans="1:47"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c r="AN182" s="182"/>
      <c r="AO182" s="182"/>
      <c r="AP182" s="182"/>
      <c r="AQ182" s="182"/>
      <c r="AR182" s="182"/>
      <c r="AS182" s="182"/>
      <c r="AT182" s="182"/>
      <c r="AU182" s="182"/>
    </row>
    <row r="183" spans="1:47"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c r="AN183" s="182"/>
      <c r="AO183" s="182"/>
      <c r="AP183" s="182"/>
      <c r="AQ183" s="182"/>
      <c r="AR183" s="182"/>
      <c r="AS183" s="182"/>
      <c r="AT183" s="182"/>
      <c r="AU183" s="182"/>
    </row>
    <row r="184" spans="1:47"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c r="AN184" s="182"/>
      <c r="AO184" s="182"/>
      <c r="AP184" s="182"/>
      <c r="AQ184" s="182"/>
      <c r="AR184" s="182"/>
      <c r="AS184" s="182"/>
      <c r="AT184" s="182"/>
      <c r="AU184" s="182"/>
    </row>
    <row r="185" spans="1:47"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c r="AN185" s="182"/>
      <c r="AO185" s="182"/>
      <c r="AP185" s="182"/>
      <c r="AQ185" s="182"/>
      <c r="AR185" s="182"/>
      <c r="AS185" s="182"/>
      <c r="AT185" s="182"/>
      <c r="AU185" s="182"/>
    </row>
    <row r="186" spans="1:47"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c r="AN186" s="182"/>
      <c r="AO186" s="182"/>
      <c r="AP186" s="182"/>
      <c r="AQ186" s="182"/>
      <c r="AR186" s="182"/>
      <c r="AS186" s="182"/>
      <c r="AT186" s="182"/>
      <c r="AU186" s="182"/>
    </row>
    <row r="187" spans="1:47"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c r="AN187" s="182"/>
      <c r="AO187" s="182"/>
      <c r="AP187" s="182"/>
      <c r="AQ187" s="182"/>
      <c r="AR187" s="182"/>
      <c r="AS187" s="182"/>
      <c r="AT187" s="182"/>
      <c r="AU187" s="182"/>
    </row>
    <row r="188" spans="1:47"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c r="AN188" s="182"/>
      <c r="AO188" s="182"/>
      <c r="AP188" s="182"/>
      <c r="AQ188" s="182"/>
      <c r="AR188" s="182"/>
      <c r="AS188" s="182"/>
      <c r="AT188" s="182"/>
      <c r="AU188" s="182"/>
    </row>
    <row r="189" spans="1:47"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c r="AN189" s="182"/>
      <c r="AO189" s="182"/>
      <c r="AP189" s="182"/>
      <c r="AQ189" s="182"/>
      <c r="AR189" s="182"/>
      <c r="AS189" s="182"/>
      <c r="AT189" s="182"/>
      <c r="AU189" s="182"/>
    </row>
    <row r="190" spans="1:47"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c r="AN190" s="182"/>
      <c r="AO190" s="182"/>
      <c r="AP190" s="182"/>
      <c r="AQ190" s="182"/>
      <c r="AR190" s="182"/>
      <c r="AS190" s="182"/>
      <c r="AT190" s="182"/>
      <c r="AU190" s="182"/>
    </row>
    <row r="191" spans="1:47"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c r="AN191" s="182"/>
      <c r="AO191" s="182"/>
      <c r="AP191" s="182"/>
      <c r="AQ191" s="182"/>
      <c r="AR191" s="182"/>
      <c r="AS191" s="182"/>
      <c r="AT191" s="182"/>
      <c r="AU191" s="182"/>
    </row>
    <row r="192" spans="1:47"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c r="AN192" s="182"/>
      <c r="AO192" s="182"/>
      <c r="AP192" s="182"/>
      <c r="AQ192" s="182"/>
      <c r="AR192" s="182"/>
      <c r="AS192" s="182"/>
      <c r="AT192" s="182"/>
      <c r="AU192" s="182"/>
    </row>
    <row r="193" spans="1:47"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c r="AN193" s="182"/>
      <c r="AO193" s="182"/>
      <c r="AP193" s="182"/>
      <c r="AQ193" s="182"/>
      <c r="AR193" s="182"/>
      <c r="AS193" s="182"/>
      <c r="AT193" s="182"/>
      <c r="AU193" s="182"/>
    </row>
    <row r="194" spans="1:47"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c r="AN194" s="182"/>
      <c r="AO194" s="182"/>
      <c r="AP194" s="182"/>
      <c r="AQ194" s="182"/>
      <c r="AR194" s="182"/>
      <c r="AS194" s="182"/>
      <c r="AT194" s="182"/>
      <c r="AU194" s="182"/>
    </row>
    <row r="195" spans="1:47"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c r="AN195" s="182"/>
      <c r="AO195" s="182"/>
      <c r="AP195" s="182"/>
      <c r="AQ195" s="182"/>
      <c r="AR195" s="182"/>
      <c r="AS195" s="182"/>
      <c r="AT195" s="182"/>
      <c r="AU195" s="182"/>
    </row>
    <row r="196" spans="1:47"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c r="AN196" s="182"/>
      <c r="AO196" s="182"/>
      <c r="AP196" s="182"/>
      <c r="AQ196" s="182"/>
      <c r="AR196" s="182"/>
      <c r="AS196" s="182"/>
      <c r="AT196" s="182"/>
      <c r="AU196" s="182"/>
    </row>
    <row r="197" spans="1:47"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c r="AN197" s="182"/>
      <c r="AO197" s="182"/>
      <c r="AP197" s="182"/>
      <c r="AQ197" s="182"/>
      <c r="AR197" s="182"/>
      <c r="AS197" s="182"/>
      <c r="AT197" s="182"/>
      <c r="AU197" s="182"/>
    </row>
    <row r="198" spans="1:47"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c r="AN198" s="182"/>
      <c r="AO198" s="182"/>
      <c r="AP198" s="182"/>
      <c r="AQ198" s="182"/>
      <c r="AR198" s="182"/>
      <c r="AS198" s="182"/>
      <c r="AT198" s="182"/>
      <c r="AU198" s="182"/>
    </row>
    <row r="199" spans="1:47"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c r="AN199" s="182"/>
      <c r="AO199" s="182"/>
      <c r="AP199" s="182"/>
      <c r="AQ199" s="182"/>
      <c r="AR199" s="182"/>
      <c r="AS199" s="182"/>
      <c r="AT199" s="182"/>
      <c r="AU199" s="182"/>
    </row>
    <row r="200" spans="1:47"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c r="AN200" s="182"/>
      <c r="AO200" s="182"/>
      <c r="AP200" s="182"/>
      <c r="AQ200" s="182"/>
      <c r="AR200" s="182"/>
      <c r="AS200" s="182"/>
      <c r="AT200" s="182"/>
      <c r="AU200" s="182"/>
    </row>
    <row r="201" spans="1:47"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c r="AN201" s="182"/>
      <c r="AO201" s="182"/>
      <c r="AP201" s="182"/>
      <c r="AQ201" s="182"/>
      <c r="AR201" s="182"/>
      <c r="AS201" s="182"/>
      <c r="AT201" s="182"/>
      <c r="AU201" s="182"/>
    </row>
    <row r="202" spans="1:47"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c r="AN202" s="182"/>
      <c r="AO202" s="182"/>
      <c r="AP202" s="182"/>
      <c r="AQ202" s="182"/>
      <c r="AR202" s="182"/>
      <c r="AS202" s="182"/>
      <c r="AT202" s="182"/>
      <c r="AU202" s="182"/>
    </row>
    <row r="203" spans="1:47"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c r="AN203" s="182"/>
      <c r="AO203" s="182"/>
      <c r="AP203" s="182"/>
      <c r="AQ203" s="182"/>
      <c r="AR203" s="182"/>
      <c r="AS203" s="182"/>
      <c r="AT203" s="182"/>
      <c r="AU203" s="182"/>
    </row>
    <row r="204" spans="1:47"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c r="AN204" s="182"/>
      <c r="AO204" s="182"/>
      <c r="AP204" s="182"/>
      <c r="AQ204" s="182"/>
      <c r="AR204" s="182"/>
      <c r="AS204" s="182"/>
      <c r="AT204" s="182"/>
      <c r="AU204" s="182"/>
    </row>
    <row r="205" spans="1:47"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c r="AN205" s="182"/>
      <c r="AO205" s="182"/>
      <c r="AP205" s="182"/>
      <c r="AQ205" s="182"/>
      <c r="AR205" s="182"/>
      <c r="AS205" s="182"/>
      <c r="AT205" s="182"/>
      <c r="AU205" s="182"/>
    </row>
    <row r="206" spans="1:47"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c r="AN206" s="182"/>
      <c r="AO206" s="182"/>
      <c r="AP206" s="182"/>
      <c r="AQ206" s="182"/>
      <c r="AR206" s="182"/>
      <c r="AS206" s="182"/>
      <c r="AT206" s="182"/>
      <c r="AU206" s="182"/>
    </row>
    <row r="207" spans="1:47"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c r="AN207" s="182"/>
      <c r="AO207" s="182"/>
      <c r="AP207" s="182"/>
      <c r="AQ207" s="182"/>
      <c r="AR207" s="182"/>
      <c r="AS207" s="182"/>
      <c r="AT207" s="182"/>
      <c r="AU207" s="182"/>
    </row>
    <row r="208" spans="1:47"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c r="AN208" s="182"/>
      <c r="AO208" s="182"/>
      <c r="AP208" s="182"/>
      <c r="AQ208" s="182"/>
      <c r="AR208" s="182"/>
      <c r="AS208" s="182"/>
      <c r="AT208" s="182"/>
      <c r="AU208" s="182"/>
    </row>
    <row r="209" spans="1:47"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c r="AN209" s="182"/>
      <c r="AO209" s="182"/>
      <c r="AP209" s="182"/>
      <c r="AQ209" s="182"/>
      <c r="AR209" s="182"/>
      <c r="AS209" s="182"/>
      <c r="AT209" s="182"/>
      <c r="AU209" s="182"/>
    </row>
    <row r="210" spans="1:47"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c r="AN210" s="182"/>
      <c r="AO210" s="182"/>
      <c r="AP210" s="182"/>
      <c r="AQ210" s="182"/>
      <c r="AR210" s="182"/>
      <c r="AS210" s="182"/>
      <c r="AT210" s="182"/>
      <c r="AU210" s="182"/>
    </row>
    <row r="211" spans="1:47"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c r="AN211" s="182"/>
      <c r="AO211" s="182"/>
      <c r="AP211" s="182"/>
      <c r="AQ211" s="182"/>
      <c r="AR211" s="182"/>
      <c r="AS211" s="182"/>
      <c r="AT211" s="182"/>
      <c r="AU211" s="182"/>
    </row>
    <row r="212" spans="1:47"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c r="AN212" s="182"/>
      <c r="AO212" s="182"/>
      <c r="AP212" s="182"/>
      <c r="AQ212" s="182"/>
      <c r="AR212" s="182"/>
      <c r="AS212" s="182"/>
      <c r="AT212" s="182"/>
      <c r="AU212" s="182"/>
    </row>
    <row r="213" spans="1:47"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c r="AN213" s="182"/>
      <c r="AO213" s="182"/>
      <c r="AP213" s="182"/>
      <c r="AQ213" s="182"/>
      <c r="AR213" s="182"/>
      <c r="AS213" s="182"/>
      <c r="AT213" s="182"/>
      <c r="AU213" s="182"/>
    </row>
    <row r="214" spans="1:47"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c r="AN214" s="182"/>
      <c r="AO214" s="182"/>
      <c r="AP214" s="182"/>
      <c r="AQ214" s="182"/>
      <c r="AR214" s="182"/>
      <c r="AS214" s="182"/>
      <c r="AT214" s="182"/>
      <c r="AU214" s="182"/>
    </row>
    <row r="215" spans="1:47"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c r="AN215" s="182"/>
      <c r="AO215" s="182"/>
      <c r="AP215" s="182"/>
      <c r="AQ215" s="182"/>
      <c r="AR215" s="182"/>
      <c r="AS215" s="182"/>
      <c r="AT215" s="182"/>
      <c r="AU215" s="182"/>
    </row>
    <row r="216" spans="1:47"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c r="AN216" s="182"/>
      <c r="AO216" s="182"/>
      <c r="AP216" s="182"/>
      <c r="AQ216" s="182"/>
      <c r="AR216" s="182"/>
      <c r="AS216" s="182"/>
      <c r="AT216" s="182"/>
      <c r="AU216" s="182"/>
    </row>
    <row r="217" spans="1:47"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c r="AN217" s="182"/>
      <c r="AO217" s="182"/>
      <c r="AP217" s="182"/>
      <c r="AQ217" s="182"/>
      <c r="AR217" s="182"/>
      <c r="AS217" s="182"/>
      <c r="AT217" s="182"/>
      <c r="AU217" s="182"/>
    </row>
    <row r="218" spans="1:47"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c r="AN218" s="182"/>
      <c r="AO218" s="182"/>
      <c r="AP218" s="182"/>
      <c r="AQ218" s="182"/>
      <c r="AR218" s="182"/>
      <c r="AS218" s="182"/>
      <c r="AT218" s="182"/>
      <c r="AU218" s="182"/>
    </row>
    <row r="219" spans="1:47"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c r="AN219" s="182"/>
      <c r="AO219" s="182"/>
      <c r="AP219" s="182"/>
      <c r="AQ219" s="182"/>
      <c r="AR219" s="182"/>
      <c r="AS219" s="182"/>
      <c r="AT219" s="182"/>
      <c r="AU219" s="182"/>
    </row>
    <row r="220" spans="1:47"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c r="AN220" s="182"/>
      <c r="AO220" s="182"/>
      <c r="AP220" s="182"/>
      <c r="AQ220" s="182"/>
      <c r="AR220" s="182"/>
      <c r="AS220" s="182"/>
      <c r="AT220" s="182"/>
      <c r="AU220" s="182"/>
    </row>
    <row r="221" spans="1:47"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c r="AN221" s="182"/>
      <c r="AO221" s="182"/>
      <c r="AP221" s="182"/>
      <c r="AQ221" s="182"/>
      <c r="AR221" s="182"/>
      <c r="AS221" s="182"/>
      <c r="AT221" s="182"/>
      <c r="AU221" s="182"/>
    </row>
    <row r="222" spans="1:47"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c r="AN222" s="182"/>
      <c r="AO222" s="182"/>
      <c r="AP222" s="182"/>
      <c r="AQ222" s="182"/>
      <c r="AR222" s="182"/>
      <c r="AS222" s="182"/>
      <c r="AT222" s="182"/>
      <c r="AU222" s="182"/>
    </row>
    <row r="223" spans="1:47"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c r="AN223" s="182"/>
      <c r="AO223" s="182"/>
      <c r="AP223" s="182"/>
      <c r="AQ223" s="182"/>
      <c r="AR223" s="182"/>
      <c r="AS223" s="182"/>
      <c r="AT223" s="182"/>
      <c r="AU223" s="182"/>
    </row>
    <row r="224" spans="1:47"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c r="AN224" s="182"/>
      <c r="AO224" s="182"/>
      <c r="AP224" s="182"/>
      <c r="AQ224" s="182"/>
      <c r="AR224" s="182"/>
      <c r="AS224" s="182"/>
      <c r="AT224" s="182"/>
      <c r="AU224" s="182"/>
    </row>
    <row r="225" spans="1:47"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82"/>
      <c r="AR225" s="182"/>
      <c r="AS225" s="182"/>
      <c r="AT225" s="182"/>
      <c r="AU225" s="182"/>
    </row>
    <row r="226" spans="1:47"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row>
    <row r="227" spans="1:47"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c r="AN227" s="182"/>
      <c r="AO227" s="182"/>
      <c r="AP227" s="182"/>
      <c r="AQ227" s="182"/>
      <c r="AR227" s="182"/>
      <c r="AS227" s="182"/>
      <c r="AT227" s="182"/>
      <c r="AU227" s="182"/>
    </row>
    <row r="228" spans="1:47"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c r="AN228" s="182"/>
      <c r="AO228" s="182"/>
      <c r="AP228" s="182"/>
      <c r="AQ228" s="182"/>
      <c r="AR228" s="182"/>
      <c r="AS228" s="182"/>
      <c r="AT228" s="182"/>
      <c r="AU228" s="182"/>
    </row>
    <row r="229" spans="1:47"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c r="AN229" s="182"/>
      <c r="AO229" s="182"/>
      <c r="AP229" s="182"/>
      <c r="AQ229" s="182"/>
      <c r="AR229" s="182"/>
      <c r="AS229" s="182"/>
      <c r="AT229" s="182"/>
      <c r="AU229" s="182"/>
    </row>
    <row r="230" spans="1:47"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c r="AN230" s="182"/>
      <c r="AO230" s="182"/>
      <c r="AP230" s="182"/>
      <c r="AQ230" s="182"/>
      <c r="AR230" s="182"/>
      <c r="AS230" s="182"/>
      <c r="AT230" s="182"/>
      <c r="AU230" s="182"/>
    </row>
    <row r="231" spans="1:47"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c r="AN231" s="182"/>
      <c r="AO231" s="182"/>
      <c r="AP231" s="182"/>
      <c r="AQ231" s="182"/>
      <c r="AR231" s="182"/>
      <c r="AS231" s="182"/>
      <c r="AT231" s="182"/>
      <c r="AU231" s="182"/>
    </row>
    <row r="232" spans="1:47"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c r="AN232" s="182"/>
      <c r="AO232" s="182"/>
      <c r="AP232" s="182"/>
      <c r="AQ232" s="182"/>
      <c r="AR232" s="182"/>
      <c r="AS232" s="182"/>
      <c r="AT232" s="182"/>
      <c r="AU232" s="182"/>
    </row>
    <row r="233" spans="1:47"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c r="AN233" s="182"/>
      <c r="AO233" s="182"/>
      <c r="AP233" s="182"/>
      <c r="AQ233" s="182"/>
      <c r="AR233" s="182"/>
      <c r="AS233" s="182"/>
      <c r="AT233" s="182"/>
      <c r="AU233" s="182"/>
    </row>
    <row r="234" spans="1:47"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c r="AN234" s="182"/>
      <c r="AO234" s="182"/>
      <c r="AP234" s="182"/>
      <c r="AQ234" s="182"/>
      <c r="AR234" s="182"/>
      <c r="AS234" s="182"/>
      <c r="AT234" s="182"/>
      <c r="AU234" s="182"/>
    </row>
    <row r="235" spans="1:47"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c r="AN235" s="182"/>
      <c r="AO235" s="182"/>
      <c r="AP235" s="182"/>
      <c r="AQ235" s="182"/>
      <c r="AR235" s="182"/>
      <c r="AS235" s="182"/>
      <c r="AT235" s="182"/>
      <c r="AU235" s="182"/>
    </row>
    <row r="236" spans="1:47"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c r="AN236" s="182"/>
      <c r="AO236" s="182"/>
      <c r="AP236" s="182"/>
      <c r="AQ236" s="182"/>
      <c r="AR236" s="182"/>
      <c r="AS236" s="182"/>
      <c r="AT236" s="182"/>
      <c r="AU236" s="182"/>
    </row>
    <row r="237" spans="1:47" ht="12.75">
      <c r="A237" s="182"/>
      <c r="B237" s="182"/>
      <c r="C237" s="235"/>
      <c r="D237" s="236"/>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82"/>
      <c r="AR237" s="182"/>
      <c r="AS237" s="182"/>
      <c r="AT237" s="182"/>
      <c r="AU237" s="182"/>
    </row>
    <row r="238" spans="1:47"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c r="AN238" s="182"/>
      <c r="AO238" s="182"/>
      <c r="AP238" s="182"/>
      <c r="AQ238" s="182"/>
      <c r="AR238" s="182"/>
      <c r="AS238" s="182"/>
      <c r="AT238" s="182"/>
      <c r="AU238" s="182"/>
    </row>
    <row r="239" spans="1:47"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c r="AN239" s="182"/>
      <c r="AO239" s="182"/>
      <c r="AP239" s="182"/>
      <c r="AQ239" s="182"/>
      <c r="AR239" s="182"/>
      <c r="AS239" s="182"/>
      <c r="AT239" s="182"/>
      <c r="AU239" s="182"/>
    </row>
    <row r="240" spans="1:47"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c r="AN240" s="182"/>
      <c r="AO240" s="182"/>
      <c r="AP240" s="182"/>
      <c r="AQ240" s="182"/>
      <c r="AR240" s="182"/>
      <c r="AS240" s="182"/>
      <c r="AT240" s="182"/>
      <c r="AU240" s="182"/>
    </row>
    <row r="241" spans="1:47"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c r="AN241" s="182"/>
      <c r="AO241" s="182"/>
      <c r="AP241" s="182"/>
      <c r="AQ241" s="182"/>
      <c r="AR241" s="182"/>
      <c r="AS241" s="182"/>
      <c r="AT241" s="182"/>
      <c r="AU241" s="182"/>
    </row>
    <row r="242" spans="1:47"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c r="AN242" s="182"/>
      <c r="AO242" s="182"/>
      <c r="AP242" s="182"/>
      <c r="AQ242" s="182"/>
      <c r="AR242" s="182"/>
      <c r="AS242" s="182"/>
      <c r="AT242" s="182"/>
      <c r="AU242" s="182"/>
    </row>
    <row r="243" spans="1:47"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c r="AN243" s="182"/>
      <c r="AO243" s="182"/>
      <c r="AP243" s="182"/>
      <c r="AQ243" s="182"/>
      <c r="AR243" s="182"/>
      <c r="AS243" s="182"/>
      <c r="AT243" s="182"/>
      <c r="AU243" s="182"/>
    </row>
    <row r="244" spans="1:47"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c r="AN244" s="182"/>
      <c r="AO244" s="182"/>
      <c r="AP244" s="182"/>
      <c r="AQ244" s="182"/>
      <c r="AR244" s="182"/>
      <c r="AS244" s="182"/>
      <c r="AT244" s="182"/>
      <c r="AU244" s="182"/>
    </row>
    <row r="245" spans="1:47"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c r="AN245" s="182"/>
      <c r="AO245" s="182"/>
      <c r="AP245" s="182"/>
      <c r="AQ245" s="182"/>
      <c r="AR245" s="182"/>
      <c r="AS245" s="182"/>
      <c r="AT245" s="182"/>
      <c r="AU245" s="182"/>
    </row>
    <row r="246" spans="1:47"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c r="AN246" s="182"/>
      <c r="AO246" s="182"/>
      <c r="AP246" s="182"/>
      <c r="AQ246" s="182"/>
      <c r="AR246" s="182"/>
      <c r="AS246" s="182"/>
      <c r="AT246" s="182"/>
      <c r="AU246" s="182"/>
    </row>
    <row r="247" spans="1:47"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c r="AN247" s="182"/>
      <c r="AO247" s="182"/>
      <c r="AP247" s="182"/>
      <c r="AQ247" s="182"/>
      <c r="AR247" s="182"/>
      <c r="AS247" s="182"/>
      <c r="AT247" s="182"/>
      <c r="AU247" s="182"/>
    </row>
    <row r="248" spans="1:47"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c r="AN248" s="182"/>
      <c r="AO248" s="182"/>
      <c r="AP248" s="182"/>
      <c r="AQ248" s="182"/>
      <c r="AR248" s="182"/>
      <c r="AS248" s="182"/>
      <c r="AT248" s="182"/>
      <c r="AU248" s="182"/>
    </row>
    <row r="249" spans="1:47"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c r="AN249" s="182"/>
      <c r="AO249" s="182"/>
      <c r="AP249" s="182"/>
      <c r="AQ249" s="182"/>
      <c r="AR249" s="182"/>
      <c r="AS249" s="182"/>
      <c r="AT249" s="182"/>
      <c r="AU249" s="182"/>
    </row>
    <row r="250" spans="1:47"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c r="AN250" s="182"/>
      <c r="AO250" s="182"/>
      <c r="AP250" s="182"/>
      <c r="AQ250" s="182"/>
      <c r="AR250" s="182"/>
      <c r="AS250" s="182"/>
      <c r="AT250" s="182"/>
      <c r="AU250" s="182"/>
    </row>
    <row r="251" spans="1:47"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c r="AN251" s="182"/>
      <c r="AO251" s="182"/>
      <c r="AP251" s="182"/>
      <c r="AQ251" s="182"/>
      <c r="AR251" s="182"/>
      <c r="AS251" s="182"/>
      <c r="AT251" s="182"/>
      <c r="AU251" s="182"/>
    </row>
    <row r="252" spans="1:47"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c r="AN252" s="182"/>
      <c r="AO252" s="182"/>
      <c r="AP252" s="182"/>
      <c r="AQ252" s="182"/>
      <c r="AR252" s="182"/>
      <c r="AS252" s="182"/>
      <c r="AT252" s="182"/>
      <c r="AU252" s="182"/>
    </row>
    <row r="253" spans="1:47"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c r="AN253" s="182"/>
      <c r="AO253" s="182"/>
      <c r="AP253" s="182"/>
      <c r="AQ253" s="182"/>
      <c r="AR253" s="182"/>
      <c r="AS253" s="182"/>
      <c r="AT253" s="182"/>
      <c r="AU253" s="182"/>
    </row>
    <row r="254" spans="1:47"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c r="AN254" s="182"/>
      <c r="AO254" s="182"/>
      <c r="AP254" s="182"/>
      <c r="AQ254" s="182"/>
      <c r="AR254" s="182"/>
      <c r="AS254" s="182"/>
      <c r="AT254" s="182"/>
      <c r="AU254" s="182"/>
    </row>
    <row r="255" spans="1:47"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c r="AN255" s="182"/>
      <c r="AO255" s="182"/>
      <c r="AP255" s="182"/>
      <c r="AQ255" s="182"/>
      <c r="AR255" s="182"/>
      <c r="AS255" s="182"/>
      <c r="AT255" s="182"/>
      <c r="AU255" s="182"/>
    </row>
    <row r="256" spans="1:47"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c r="AN256" s="182"/>
      <c r="AO256" s="182"/>
      <c r="AP256" s="182"/>
      <c r="AQ256" s="182"/>
      <c r="AR256" s="182"/>
      <c r="AS256" s="182"/>
      <c r="AT256" s="182"/>
      <c r="AU256" s="182"/>
    </row>
    <row r="257" spans="1:47"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c r="AN257" s="182"/>
      <c r="AO257" s="182"/>
      <c r="AP257" s="182"/>
      <c r="AQ257" s="182"/>
      <c r="AR257" s="182"/>
      <c r="AS257" s="182"/>
      <c r="AT257" s="182"/>
      <c r="AU257" s="182"/>
    </row>
    <row r="258" spans="1:47"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c r="AN258" s="182"/>
      <c r="AO258" s="182"/>
      <c r="AP258" s="182"/>
      <c r="AQ258" s="182"/>
      <c r="AR258" s="182"/>
      <c r="AS258" s="182"/>
      <c r="AT258" s="182"/>
      <c r="AU258" s="182"/>
    </row>
    <row r="259" spans="1:47"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c r="AN259" s="182"/>
      <c r="AO259" s="182"/>
      <c r="AP259" s="182"/>
      <c r="AQ259" s="182"/>
      <c r="AR259" s="182"/>
      <c r="AS259" s="182"/>
      <c r="AT259" s="182"/>
      <c r="AU259" s="182"/>
    </row>
    <row r="260" spans="1:47"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c r="AN260" s="182"/>
      <c r="AO260" s="182"/>
      <c r="AP260" s="182"/>
      <c r="AQ260" s="182"/>
      <c r="AR260" s="182"/>
      <c r="AS260" s="182"/>
      <c r="AT260" s="182"/>
      <c r="AU260" s="182"/>
    </row>
    <row r="261" spans="1:47"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c r="AN261" s="182"/>
      <c r="AO261" s="182"/>
      <c r="AP261" s="182"/>
      <c r="AQ261" s="182"/>
      <c r="AR261" s="182"/>
      <c r="AS261" s="182"/>
      <c r="AT261" s="182"/>
      <c r="AU261" s="182"/>
    </row>
    <row r="262" spans="1:47"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c r="AN262" s="182"/>
      <c r="AO262" s="182"/>
      <c r="AP262" s="182"/>
      <c r="AQ262" s="182"/>
      <c r="AR262" s="182"/>
      <c r="AS262" s="182"/>
      <c r="AT262" s="182"/>
      <c r="AU262" s="182"/>
    </row>
    <row r="263" spans="1:47"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c r="AN263" s="182"/>
      <c r="AO263" s="182"/>
      <c r="AP263" s="182"/>
      <c r="AQ263" s="182"/>
      <c r="AR263" s="182"/>
      <c r="AS263" s="182"/>
      <c r="AT263" s="182"/>
      <c r="AU263" s="182"/>
    </row>
    <row r="264" spans="1:47"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c r="AN264" s="182"/>
      <c r="AO264" s="182"/>
      <c r="AP264" s="182"/>
      <c r="AQ264" s="182"/>
      <c r="AR264" s="182"/>
      <c r="AS264" s="182"/>
      <c r="AT264" s="182"/>
      <c r="AU264" s="182"/>
    </row>
    <row r="265" spans="1:47"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c r="AN265" s="182"/>
      <c r="AO265" s="182"/>
      <c r="AP265" s="182"/>
      <c r="AQ265" s="182"/>
      <c r="AR265" s="182"/>
      <c r="AS265" s="182"/>
      <c r="AT265" s="182"/>
      <c r="AU265" s="182"/>
    </row>
    <row r="266" spans="1:47"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c r="AN266" s="182"/>
      <c r="AO266" s="182"/>
      <c r="AP266" s="182"/>
      <c r="AQ266" s="182"/>
      <c r="AR266" s="182"/>
      <c r="AS266" s="182"/>
      <c r="AT266" s="182"/>
      <c r="AU266" s="182"/>
    </row>
    <row r="267" spans="1:47"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c r="AN267" s="182"/>
      <c r="AO267" s="182"/>
      <c r="AP267" s="182"/>
      <c r="AQ267" s="182"/>
      <c r="AR267" s="182"/>
      <c r="AS267" s="182"/>
      <c r="AT267" s="182"/>
      <c r="AU267" s="182"/>
    </row>
    <row r="268" spans="1:47"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c r="AN268" s="182"/>
      <c r="AO268" s="182"/>
      <c r="AP268" s="182"/>
      <c r="AQ268" s="182"/>
      <c r="AR268" s="182"/>
      <c r="AS268" s="182"/>
      <c r="AT268" s="182"/>
      <c r="AU268" s="182"/>
    </row>
    <row r="269" spans="1:47"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c r="AN269" s="182"/>
      <c r="AO269" s="182"/>
      <c r="AP269" s="182"/>
      <c r="AQ269" s="182"/>
      <c r="AR269" s="182"/>
      <c r="AS269" s="182"/>
      <c r="AT269" s="182"/>
      <c r="AU269" s="182"/>
    </row>
    <row r="270" spans="1:47"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c r="AN270" s="182"/>
      <c r="AO270" s="182"/>
      <c r="AP270" s="182"/>
      <c r="AQ270" s="182"/>
      <c r="AR270" s="182"/>
      <c r="AS270" s="182"/>
      <c r="AT270" s="182"/>
      <c r="AU270" s="182"/>
    </row>
    <row r="271" spans="1:47"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c r="AN271" s="182"/>
      <c r="AO271" s="182"/>
      <c r="AP271" s="182"/>
      <c r="AQ271" s="182"/>
      <c r="AR271" s="182"/>
      <c r="AS271" s="182"/>
      <c r="AT271" s="182"/>
      <c r="AU271" s="182"/>
    </row>
    <row r="272" spans="1:47"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c r="AN272" s="182"/>
      <c r="AO272" s="182"/>
      <c r="AP272" s="182"/>
      <c r="AQ272" s="182"/>
      <c r="AR272" s="182"/>
      <c r="AS272" s="182"/>
      <c r="AT272" s="182"/>
      <c r="AU272" s="182"/>
    </row>
    <row r="273" spans="1:47"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c r="AN273" s="182"/>
      <c r="AO273" s="182"/>
      <c r="AP273" s="182"/>
      <c r="AQ273" s="182"/>
      <c r="AR273" s="182"/>
      <c r="AS273" s="182"/>
      <c r="AT273" s="182"/>
      <c r="AU273" s="182"/>
    </row>
    <row r="274" spans="1:47"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c r="AN274" s="182"/>
      <c r="AO274" s="182"/>
      <c r="AP274" s="182"/>
      <c r="AQ274" s="182"/>
      <c r="AR274" s="182"/>
      <c r="AS274" s="182"/>
      <c r="AT274" s="182"/>
      <c r="AU274" s="182"/>
    </row>
    <row r="275" spans="1:47"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c r="AN275" s="182"/>
      <c r="AO275" s="182"/>
      <c r="AP275" s="182"/>
      <c r="AQ275" s="182"/>
      <c r="AR275" s="182"/>
      <c r="AS275" s="182"/>
      <c r="AT275" s="182"/>
      <c r="AU275" s="182"/>
    </row>
    <row r="276" spans="1:47"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c r="AN276" s="182"/>
      <c r="AO276" s="182"/>
      <c r="AP276" s="182"/>
      <c r="AQ276" s="182"/>
      <c r="AR276" s="182"/>
      <c r="AS276" s="182"/>
      <c r="AT276" s="182"/>
      <c r="AU276" s="182"/>
    </row>
    <row r="277" spans="1:47"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c r="AN277" s="182"/>
      <c r="AO277" s="182"/>
      <c r="AP277" s="182"/>
      <c r="AQ277" s="182"/>
      <c r="AR277" s="182"/>
      <c r="AS277" s="182"/>
      <c r="AT277" s="182"/>
      <c r="AU277" s="182"/>
    </row>
    <row r="278" spans="1:47"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c r="AN278" s="182"/>
      <c r="AO278" s="182"/>
      <c r="AP278" s="182"/>
      <c r="AQ278" s="182"/>
      <c r="AR278" s="182"/>
      <c r="AS278" s="182"/>
      <c r="AT278" s="182"/>
      <c r="AU278" s="182"/>
    </row>
    <row r="279" spans="1:47"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c r="AN279" s="182"/>
      <c r="AO279" s="182"/>
      <c r="AP279" s="182"/>
      <c r="AQ279" s="182"/>
      <c r="AR279" s="182"/>
      <c r="AS279" s="182"/>
      <c r="AT279" s="182"/>
      <c r="AU279" s="182"/>
    </row>
    <row r="280" spans="1:47"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c r="AN280" s="182"/>
      <c r="AO280" s="182"/>
      <c r="AP280" s="182"/>
      <c r="AQ280" s="182"/>
      <c r="AR280" s="182"/>
      <c r="AS280" s="182"/>
      <c r="AT280" s="182"/>
      <c r="AU280" s="182"/>
    </row>
    <row r="281" spans="1:47"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c r="AN281" s="182"/>
      <c r="AO281" s="182"/>
      <c r="AP281" s="182"/>
      <c r="AQ281" s="182"/>
      <c r="AR281" s="182"/>
      <c r="AS281" s="182"/>
      <c r="AT281" s="182"/>
      <c r="AU281" s="182"/>
    </row>
    <row r="282" spans="1:47"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c r="AN282" s="182"/>
      <c r="AO282" s="182"/>
      <c r="AP282" s="182"/>
      <c r="AQ282" s="182"/>
      <c r="AR282" s="182"/>
      <c r="AS282" s="182"/>
      <c r="AT282" s="182"/>
      <c r="AU282" s="182"/>
    </row>
    <row r="283" spans="1:47"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c r="AN283" s="182"/>
      <c r="AO283" s="182"/>
      <c r="AP283" s="182"/>
      <c r="AQ283" s="182"/>
      <c r="AR283" s="182"/>
      <c r="AS283" s="182"/>
      <c r="AT283" s="182"/>
      <c r="AU283" s="182"/>
    </row>
    <row r="284" spans="1:47"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c r="AN284" s="182"/>
      <c r="AO284" s="182"/>
      <c r="AP284" s="182"/>
      <c r="AQ284" s="182"/>
      <c r="AR284" s="182"/>
      <c r="AS284" s="182"/>
      <c r="AT284" s="182"/>
      <c r="AU284" s="182"/>
    </row>
    <row r="285" spans="1:47"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c r="AN285" s="182"/>
      <c r="AO285" s="182"/>
      <c r="AP285" s="182"/>
      <c r="AQ285" s="182"/>
      <c r="AR285" s="182"/>
      <c r="AS285" s="182"/>
      <c r="AT285" s="182"/>
      <c r="AU285" s="182"/>
    </row>
    <row r="286" spans="1:47"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c r="AN286" s="182"/>
      <c r="AO286" s="182"/>
      <c r="AP286" s="182"/>
      <c r="AQ286" s="182"/>
      <c r="AR286" s="182"/>
      <c r="AS286" s="182"/>
      <c r="AT286" s="182"/>
      <c r="AU286" s="182"/>
    </row>
    <row r="287" spans="1:47"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c r="AN287" s="182"/>
      <c r="AO287" s="182"/>
      <c r="AP287" s="182"/>
      <c r="AQ287" s="182"/>
      <c r="AR287" s="182"/>
      <c r="AS287" s="182"/>
      <c r="AT287" s="182"/>
      <c r="AU287" s="182"/>
    </row>
    <row r="288" spans="1:47"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c r="AN288" s="182"/>
      <c r="AO288" s="182"/>
      <c r="AP288" s="182"/>
      <c r="AQ288" s="182"/>
      <c r="AR288" s="182"/>
      <c r="AS288" s="182"/>
      <c r="AT288" s="182"/>
      <c r="AU288" s="182"/>
    </row>
    <row r="289" spans="1:47"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c r="AN289" s="182"/>
      <c r="AO289" s="182"/>
      <c r="AP289" s="182"/>
      <c r="AQ289" s="182"/>
      <c r="AR289" s="182"/>
      <c r="AS289" s="182"/>
      <c r="AT289" s="182"/>
      <c r="AU289" s="182"/>
    </row>
    <row r="290" spans="1:47"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c r="AN290" s="182"/>
      <c r="AO290" s="182"/>
      <c r="AP290" s="182"/>
      <c r="AQ290" s="182"/>
      <c r="AR290" s="182"/>
      <c r="AS290" s="182"/>
      <c r="AT290" s="182"/>
      <c r="AU290" s="182"/>
    </row>
    <row r="291" spans="1:47"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c r="AN291" s="182"/>
      <c r="AO291" s="182"/>
      <c r="AP291" s="182"/>
      <c r="AQ291" s="182"/>
      <c r="AR291" s="182"/>
      <c r="AS291" s="182"/>
      <c r="AT291" s="182"/>
      <c r="AU291" s="182"/>
    </row>
    <row r="292" spans="1:47"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c r="AN292" s="182"/>
      <c r="AO292" s="182"/>
      <c r="AP292" s="182"/>
      <c r="AQ292" s="182"/>
      <c r="AR292" s="182"/>
      <c r="AS292" s="182"/>
      <c r="AT292" s="182"/>
      <c r="AU292" s="182"/>
    </row>
    <row r="293" spans="1:47"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c r="AN293" s="182"/>
      <c r="AO293" s="182"/>
      <c r="AP293" s="182"/>
      <c r="AQ293" s="182"/>
      <c r="AR293" s="182"/>
      <c r="AS293" s="182"/>
      <c r="AT293" s="182"/>
      <c r="AU293" s="182"/>
    </row>
    <row r="294" spans="1:47"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c r="AN294" s="182"/>
      <c r="AO294" s="182"/>
      <c r="AP294" s="182"/>
      <c r="AQ294" s="182"/>
      <c r="AR294" s="182"/>
      <c r="AS294" s="182"/>
      <c r="AT294" s="182"/>
      <c r="AU294" s="182"/>
    </row>
    <row r="295" spans="1:47"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c r="AN295" s="182"/>
      <c r="AO295" s="182"/>
      <c r="AP295" s="182"/>
      <c r="AQ295" s="182"/>
      <c r="AR295" s="182"/>
      <c r="AS295" s="182"/>
      <c r="AT295" s="182"/>
      <c r="AU295" s="182"/>
    </row>
    <row r="296" spans="1:47"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c r="AN296" s="182"/>
      <c r="AO296" s="182"/>
      <c r="AP296" s="182"/>
      <c r="AQ296" s="182"/>
      <c r="AR296" s="182"/>
      <c r="AS296" s="182"/>
      <c r="AT296" s="182"/>
      <c r="AU296" s="182"/>
    </row>
    <row r="297" spans="1:47"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c r="AN297" s="182"/>
      <c r="AO297" s="182"/>
      <c r="AP297" s="182"/>
      <c r="AQ297" s="182"/>
      <c r="AR297" s="182"/>
      <c r="AS297" s="182"/>
      <c r="AT297" s="182"/>
      <c r="AU297" s="182"/>
    </row>
    <row r="298" spans="1:47"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c r="AN298" s="182"/>
      <c r="AO298" s="182"/>
      <c r="AP298" s="182"/>
      <c r="AQ298" s="182"/>
      <c r="AR298" s="182"/>
      <c r="AS298" s="182"/>
      <c r="AT298" s="182"/>
      <c r="AU298" s="182"/>
    </row>
    <row r="299" spans="1:47"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c r="AN299" s="182"/>
      <c r="AO299" s="182"/>
      <c r="AP299" s="182"/>
      <c r="AQ299" s="182"/>
      <c r="AR299" s="182"/>
      <c r="AS299" s="182"/>
      <c r="AT299" s="182"/>
      <c r="AU299" s="182"/>
    </row>
    <row r="300" spans="1:47"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c r="AN300" s="182"/>
      <c r="AO300" s="182"/>
      <c r="AP300" s="182"/>
      <c r="AQ300" s="182"/>
      <c r="AR300" s="182"/>
      <c r="AS300" s="182"/>
      <c r="AT300" s="182"/>
      <c r="AU300" s="182"/>
    </row>
    <row r="301" spans="1:47"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c r="AN301" s="182"/>
      <c r="AO301" s="182"/>
      <c r="AP301" s="182"/>
      <c r="AQ301" s="182"/>
      <c r="AR301" s="182"/>
      <c r="AS301" s="182"/>
      <c r="AT301" s="182"/>
      <c r="AU301" s="182"/>
    </row>
    <row r="302" spans="1:47"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c r="AN302" s="182"/>
      <c r="AO302" s="182"/>
      <c r="AP302" s="182"/>
      <c r="AQ302" s="182"/>
      <c r="AR302" s="182"/>
      <c r="AS302" s="182"/>
      <c r="AT302" s="182"/>
      <c r="AU302" s="182"/>
    </row>
    <row r="303" spans="1:47"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c r="AN303" s="182"/>
      <c r="AO303" s="182"/>
      <c r="AP303" s="182"/>
      <c r="AQ303" s="182"/>
      <c r="AR303" s="182"/>
      <c r="AS303" s="182"/>
      <c r="AT303" s="182"/>
      <c r="AU303" s="182"/>
    </row>
    <row r="304" spans="1:47"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c r="AN304" s="182"/>
      <c r="AO304" s="182"/>
      <c r="AP304" s="182"/>
      <c r="AQ304" s="182"/>
      <c r="AR304" s="182"/>
      <c r="AS304" s="182"/>
      <c r="AT304" s="182"/>
      <c r="AU304" s="182"/>
    </row>
    <row r="305" spans="1:47"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c r="AN305" s="182"/>
      <c r="AO305" s="182"/>
      <c r="AP305" s="182"/>
      <c r="AQ305" s="182"/>
      <c r="AR305" s="182"/>
      <c r="AS305" s="182"/>
      <c r="AT305" s="182"/>
      <c r="AU305" s="182"/>
    </row>
    <row r="306" spans="1:47"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c r="AN306" s="182"/>
      <c r="AO306" s="182"/>
      <c r="AP306" s="182"/>
      <c r="AQ306" s="182"/>
      <c r="AR306" s="182"/>
      <c r="AS306" s="182"/>
      <c r="AT306" s="182"/>
      <c r="AU306" s="182"/>
    </row>
    <row r="307" spans="1:47"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c r="AN307" s="182"/>
      <c r="AO307" s="182"/>
      <c r="AP307" s="182"/>
      <c r="AQ307" s="182"/>
      <c r="AR307" s="182"/>
      <c r="AS307" s="182"/>
      <c r="AT307" s="182"/>
      <c r="AU307" s="182"/>
    </row>
    <row r="308" spans="1:47"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c r="AN308" s="182"/>
      <c r="AO308" s="182"/>
      <c r="AP308" s="182"/>
      <c r="AQ308" s="182"/>
      <c r="AR308" s="182"/>
      <c r="AS308" s="182"/>
      <c r="AT308" s="182"/>
      <c r="AU308" s="182"/>
    </row>
    <row r="309" spans="1:47"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c r="AN309" s="182"/>
      <c r="AO309" s="182"/>
      <c r="AP309" s="182"/>
      <c r="AQ309" s="182"/>
      <c r="AR309" s="182"/>
      <c r="AS309" s="182"/>
      <c r="AT309" s="182"/>
      <c r="AU309" s="182"/>
    </row>
    <row r="310" spans="1:47"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c r="AN310" s="182"/>
      <c r="AO310" s="182"/>
      <c r="AP310" s="182"/>
      <c r="AQ310" s="182"/>
      <c r="AR310" s="182"/>
      <c r="AS310" s="182"/>
      <c r="AT310" s="182"/>
      <c r="AU310" s="182"/>
    </row>
    <row r="311" spans="1:47"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c r="AN311" s="182"/>
      <c r="AO311" s="182"/>
      <c r="AP311" s="182"/>
      <c r="AQ311" s="182"/>
      <c r="AR311" s="182"/>
      <c r="AS311" s="182"/>
      <c r="AT311" s="182"/>
      <c r="AU311" s="182"/>
    </row>
    <row r="312" spans="1:47"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c r="AN312" s="182"/>
      <c r="AO312" s="182"/>
      <c r="AP312" s="182"/>
      <c r="AQ312" s="182"/>
      <c r="AR312" s="182"/>
      <c r="AS312" s="182"/>
      <c r="AT312" s="182"/>
      <c r="AU312" s="182"/>
    </row>
    <row r="313" spans="1:47"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c r="AN313" s="182"/>
      <c r="AO313" s="182"/>
      <c r="AP313" s="182"/>
      <c r="AQ313" s="182"/>
      <c r="AR313" s="182"/>
      <c r="AS313" s="182"/>
      <c r="AT313" s="182"/>
      <c r="AU313" s="182"/>
    </row>
    <row r="314" spans="1:47"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c r="AN314" s="182"/>
      <c r="AO314" s="182"/>
      <c r="AP314" s="182"/>
      <c r="AQ314" s="182"/>
      <c r="AR314" s="182"/>
      <c r="AS314" s="182"/>
      <c r="AT314" s="182"/>
      <c r="AU314" s="182"/>
    </row>
    <row r="315" spans="1:47"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c r="AN315" s="182"/>
      <c r="AO315" s="182"/>
      <c r="AP315" s="182"/>
      <c r="AQ315" s="182"/>
      <c r="AR315" s="182"/>
      <c r="AS315" s="182"/>
      <c r="AT315" s="182"/>
      <c r="AU315" s="182"/>
    </row>
    <row r="316" spans="1:47"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c r="AN316" s="182"/>
      <c r="AO316" s="182"/>
      <c r="AP316" s="182"/>
      <c r="AQ316" s="182"/>
      <c r="AR316" s="182"/>
      <c r="AS316" s="182"/>
      <c r="AT316" s="182"/>
      <c r="AU316" s="182"/>
    </row>
    <row r="317" spans="1:47"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c r="AN317" s="182"/>
      <c r="AO317" s="182"/>
      <c r="AP317" s="182"/>
      <c r="AQ317" s="182"/>
      <c r="AR317" s="182"/>
      <c r="AS317" s="182"/>
      <c r="AT317" s="182"/>
      <c r="AU317" s="182"/>
    </row>
    <row r="318" spans="1:47"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c r="AN318" s="182"/>
      <c r="AO318" s="182"/>
      <c r="AP318" s="182"/>
      <c r="AQ318" s="182"/>
      <c r="AR318" s="182"/>
      <c r="AS318" s="182"/>
      <c r="AT318" s="182"/>
      <c r="AU318" s="182"/>
    </row>
    <row r="319" spans="1:47"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c r="AN319" s="182"/>
      <c r="AO319" s="182"/>
      <c r="AP319" s="182"/>
      <c r="AQ319" s="182"/>
      <c r="AR319" s="182"/>
      <c r="AS319" s="182"/>
      <c r="AT319" s="182"/>
      <c r="AU319" s="182"/>
    </row>
    <row r="320" spans="1:47"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c r="AN320" s="182"/>
      <c r="AO320" s="182"/>
      <c r="AP320" s="182"/>
      <c r="AQ320" s="182"/>
      <c r="AR320" s="182"/>
      <c r="AS320" s="182"/>
      <c r="AT320" s="182"/>
      <c r="AU320" s="182"/>
    </row>
    <row r="321" spans="1:47"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c r="AN321" s="182"/>
      <c r="AO321" s="182"/>
      <c r="AP321" s="182"/>
      <c r="AQ321" s="182"/>
      <c r="AR321" s="182"/>
      <c r="AS321" s="182"/>
      <c r="AT321" s="182"/>
      <c r="AU321" s="182"/>
    </row>
    <row r="322" spans="1:47"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c r="AN322" s="182"/>
      <c r="AO322" s="182"/>
      <c r="AP322" s="182"/>
      <c r="AQ322" s="182"/>
      <c r="AR322" s="182"/>
      <c r="AS322" s="182"/>
      <c r="AT322" s="182"/>
      <c r="AU322" s="182"/>
    </row>
    <row r="323" spans="1:47"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c r="AN323" s="182"/>
      <c r="AO323" s="182"/>
      <c r="AP323" s="182"/>
      <c r="AQ323" s="182"/>
      <c r="AR323" s="182"/>
      <c r="AS323" s="182"/>
      <c r="AT323" s="182"/>
      <c r="AU323" s="182"/>
    </row>
    <row r="324" spans="1:47"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c r="AN324" s="182"/>
      <c r="AO324" s="182"/>
      <c r="AP324" s="182"/>
      <c r="AQ324" s="182"/>
      <c r="AR324" s="182"/>
      <c r="AS324" s="182"/>
      <c r="AT324" s="182"/>
      <c r="AU324" s="182"/>
    </row>
    <row r="325" spans="1:47"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c r="AN325" s="182"/>
      <c r="AO325" s="182"/>
      <c r="AP325" s="182"/>
      <c r="AQ325" s="182"/>
      <c r="AR325" s="182"/>
      <c r="AS325" s="182"/>
      <c r="AT325" s="182"/>
      <c r="AU325" s="182"/>
    </row>
    <row r="326" spans="1:47"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c r="AN326" s="182"/>
      <c r="AO326" s="182"/>
      <c r="AP326" s="182"/>
      <c r="AQ326" s="182"/>
      <c r="AR326" s="182"/>
      <c r="AS326" s="182"/>
      <c r="AT326" s="182"/>
      <c r="AU326" s="182"/>
    </row>
    <row r="327" spans="1:47"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c r="AN327" s="182"/>
      <c r="AO327" s="182"/>
      <c r="AP327" s="182"/>
      <c r="AQ327" s="182"/>
      <c r="AR327" s="182"/>
      <c r="AS327" s="182"/>
      <c r="AT327" s="182"/>
      <c r="AU327" s="182"/>
    </row>
    <row r="328" spans="1:47"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c r="AN328" s="182"/>
      <c r="AO328" s="182"/>
      <c r="AP328" s="182"/>
      <c r="AQ328" s="182"/>
      <c r="AR328" s="182"/>
      <c r="AS328" s="182"/>
      <c r="AT328" s="182"/>
      <c r="AU328" s="182"/>
    </row>
    <row r="329" spans="1:47"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c r="AN329" s="182"/>
      <c r="AO329" s="182"/>
      <c r="AP329" s="182"/>
      <c r="AQ329" s="182"/>
      <c r="AR329" s="182"/>
      <c r="AS329" s="182"/>
      <c r="AT329" s="182"/>
      <c r="AU329" s="182"/>
    </row>
    <row r="330" spans="1:47"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c r="AN330" s="182"/>
      <c r="AO330" s="182"/>
      <c r="AP330" s="182"/>
      <c r="AQ330" s="182"/>
      <c r="AR330" s="182"/>
      <c r="AS330" s="182"/>
      <c r="AT330" s="182"/>
      <c r="AU330" s="182"/>
    </row>
    <row r="331" spans="1:47"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c r="AN331" s="182"/>
      <c r="AO331" s="182"/>
      <c r="AP331" s="182"/>
      <c r="AQ331" s="182"/>
      <c r="AR331" s="182"/>
      <c r="AS331" s="182"/>
      <c r="AT331" s="182"/>
      <c r="AU331" s="182"/>
    </row>
    <row r="332" spans="1:47"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c r="AN332" s="182"/>
      <c r="AO332" s="182"/>
      <c r="AP332" s="182"/>
      <c r="AQ332" s="182"/>
      <c r="AR332" s="182"/>
      <c r="AS332" s="182"/>
      <c r="AT332" s="182"/>
      <c r="AU332" s="182"/>
    </row>
    <row r="333" spans="1:47"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c r="AN333" s="182"/>
      <c r="AO333" s="182"/>
      <c r="AP333" s="182"/>
      <c r="AQ333" s="182"/>
      <c r="AR333" s="182"/>
      <c r="AS333" s="182"/>
      <c r="AT333" s="182"/>
      <c r="AU333" s="182"/>
    </row>
    <row r="334" spans="1:47"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c r="AN334" s="182"/>
      <c r="AO334" s="182"/>
      <c r="AP334" s="182"/>
      <c r="AQ334" s="182"/>
      <c r="AR334" s="182"/>
      <c r="AS334" s="182"/>
      <c r="AT334" s="182"/>
      <c r="AU334" s="182"/>
    </row>
    <row r="335" spans="1:47"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c r="AN335" s="182"/>
      <c r="AO335" s="182"/>
      <c r="AP335" s="182"/>
      <c r="AQ335" s="182"/>
      <c r="AR335" s="182"/>
      <c r="AS335" s="182"/>
      <c r="AT335" s="182"/>
      <c r="AU335" s="182"/>
    </row>
    <row r="336" spans="1:47"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c r="AN336" s="182"/>
      <c r="AO336" s="182"/>
      <c r="AP336" s="182"/>
      <c r="AQ336" s="182"/>
      <c r="AR336" s="182"/>
      <c r="AS336" s="182"/>
      <c r="AT336" s="182"/>
      <c r="AU336" s="182"/>
    </row>
    <row r="337" spans="1:47"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c r="AN337" s="182"/>
      <c r="AO337" s="182"/>
      <c r="AP337" s="182"/>
      <c r="AQ337" s="182"/>
      <c r="AR337" s="182"/>
      <c r="AS337" s="182"/>
      <c r="AT337" s="182"/>
      <c r="AU337" s="182"/>
    </row>
    <row r="338" spans="1:47"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c r="AN338" s="182"/>
      <c r="AO338" s="182"/>
      <c r="AP338" s="182"/>
      <c r="AQ338" s="182"/>
      <c r="AR338" s="182"/>
      <c r="AS338" s="182"/>
      <c r="AT338" s="182"/>
      <c r="AU338" s="182"/>
    </row>
    <row r="339" spans="1:47"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c r="AN339" s="182"/>
      <c r="AO339" s="182"/>
      <c r="AP339" s="182"/>
      <c r="AQ339" s="182"/>
      <c r="AR339" s="182"/>
      <c r="AS339" s="182"/>
      <c r="AT339" s="182"/>
      <c r="AU339" s="182"/>
    </row>
    <row r="340" spans="1:47"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c r="AN340" s="182"/>
      <c r="AO340" s="182"/>
      <c r="AP340" s="182"/>
      <c r="AQ340" s="182"/>
      <c r="AR340" s="182"/>
      <c r="AS340" s="182"/>
      <c r="AT340" s="182"/>
      <c r="AU340" s="182"/>
    </row>
    <row r="341" spans="1:47"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c r="AN341" s="182"/>
      <c r="AO341" s="182"/>
      <c r="AP341" s="182"/>
      <c r="AQ341" s="182"/>
      <c r="AR341" s="182"/>
      <c r="AS341" s="182"/>
      <c r="AT341" s="182"/>
      <c r="AU341" s="182"/>
    </row>
    <row r="342" spans="1:47"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c r="AN342" s="182"/>
      <c r="AO342" s="182"/>
      <c r="AP342" s="182"/>
      <c r="AQ342" s="182"/>
      <c r="AR342" s="182"/>
      <c r="AS342" s="182"/>
      <c r="AT342" s="182"/>
      <c r="AU342" s="182"/>
    </row>
    <row r="343" spans="1:47"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c r="AN343" s="182"/>
      <c r="AO343" s="182"/>
      <c r="AP343" s="182"/>
      <c r="AQ343" s="182"/>
      <c r="AR343" s="182"/>
      <c r="AS343" s="182"/>
      <c r="AT343" s="182"/>
      <c r="AU343" s="182"/>
    </row>
    <row r="344" spans="1:47"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c r="AN344" s="182"/>
      <c r="AO344" s="182"/>
      <c r="AP344" s="182"/>
      <c r="AQ344" s="182"/>
      <c r="AR344" s="182"/>
      <c r="AS344" s="182"/>
      <c r="AT344" s="182"/>
      <c r="AU344" s="182"/>
    </row>
    <row r="345" spans="1:47"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c r="AN345" s="182"/>
      <c r="AO345" s="182"/>
      <c r="AP345" s="182"/>
      <c r="AQ345" s="182"/>
      <c r="AR345" s="182"/>
      <c r="AS345" s="182"/>
      <c r="AT345" s="182"/>
      <c r="AU345" s="182"/>
    </row>
    <row r="346" spans="1:47"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c r="AN346" s="182"/>
      <c r="AO346" s="182"/>
      <c r="AP346" s="182"/>
      <c r="AQ346" s="182"/>
      <c r="AR346" s="182"/>
      <c r="AS346" s="182"/>
      <c r="AT346" s="182"/>
      <c r="AU346" s="182"/>
    </row>
    <row r="347" spans="1:47"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c r="AN347" s="182"/>
      <c r="AO347" s="182"/>
      <c r="AP347" s="182"/>
      <c r="AQ347" s="182"/>
      <c r="AR347" s="182"/>
      <c r="AS347" s="182"/>
      <c r="AT347" s="182"/>
      <c r="AU347" s="182"/>
    </row>
    <row r="348" spans="1:47"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c r="AN348" s="182"/>
      <c r="AO348" s="182"/>
      <c r="AP348" s="182"/>
      <c r="AQ348" s="182"/>
      <c r="AR348" s="182"/>
      <c r="AS348" s="182"/>
      <c r="AT348" s="182"/>
      <c r="AU348" s="182"/>
    </row>
    <row r="349" spans="1:47"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c r="AN349" s="182"/>
      <c r="AO349" s="182"/>
      <c r="AP349" s="182"/>
      <c r="AQ349" s="182"/>
      <c r="AR349" s="182"/>
      <c r="AS349" s="182"/>
      <c r="AT349" s="182"/>
      <c r="AU349" s="182"/>
    </row>
    <row r="350" spans="1:47"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c r="AN350" s="182"/>
      <c r="AO350" s="182"/>
      <c r="AP350" s="182"/>
      <c r="AQ350" s="182"/>
      <c r="AR350" s="182"/>
      <c r="AS350" s="182"/>
      <c r="AT350" s="182"/>
      <c r="AU350" s="182"/>
    </row>
    <row r="351" spans="1:47"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c r="AN351" s="182"/>
      <c r="AO351" s="182"/>
      <c r="AP351" s="182"/>
      <c r="AQ351" s="182"/>
      <c r="AR351" s="182"/>
      <c r="AS351" s="182"/>
      <c r="AT351" s="182"/>
      <c r="AU351" s="182"/>
    </row>
    <row r="352" spans="1:47"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c r="AN352" s="182"/>
      <c r="AO352" s="182"/>
      <c r="AP352" s="182"/>
      <c r="AQ352" s="182"/>
      <c r="AR352" s="182"/>
      <c r="AS352" s="182"/>
      <c r="AT352" s="182"/>
      <c r="AU352" s="182"/>
    </row>
    <row r="353" spans="1:47"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c r="AN353" s="182"/>
      <c r="AO353" s="182"/>
      <c r="AP353" s="182"/>
      <c r="AQ353" s="182"/>
      <c r="AR353" s="182"/>
      <c r="AS353" s="182"/>
      <c r="AT353" s="182"/>
      <c r="AU353" s="182"/>
    </row>
    <row r="354" spans="1:47"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c r="AN354" s="182"/>
      <c r="AO354" s="182"/>
      <c r="AP354" s="182"/>
      <c r="AQ354" s="182"/>
      <c r="AR354" s="182"/>
      <c r="AS354" s="182"/>
      <c r="AT354" s="182"/>
      <c r="AU354" s="182"/>
    </row>
    <row r="355" spans="1:47"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c r="AN355" s="182"/>
      <c r="AO355" s="182"/>
      <c r="AP355" s="182"/>
      <c r="AQ355" s="182"/>
      <c r="AR355" s="182"/>
      <c r="AS355" s="182"/>
      <c r="AT355" s="182"/>
      <c r="AU355" s="182"/>
    </row>
    <row r="356" spans="1:47"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c r="AN356" s="182"/>
      <c r="AO356" s="182"/>
      <c r="AP356" s="182"/>
      <c r="AQ356" s="182"/>
      <c r="AR356" s="182"/>
      <c r="AS356" s="182"/>
      <c r="AT356" s="182"/>
      <c r="AU356" s="182"/>
    </row>
    <row r="357" spans="1:47"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c r="AN357" s="182"/>
      <c r="AO357" s="182"/>
      <c r="AP357" s="182"/>
      <c r="AQ357" s="182"/>
      <c r="AR357" s="182"/>
      <c r="AS357" s="182"/>
      <c r="AT357" s="182"/>
      <c r="AU357" s="182"/>
    </row>
    <row r="358" spans="1:47"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c r="AN358" s="182"/>
      <c r="AO358" s="182"/>
      <c r="AP358" s="182"/>
      <c r="AQ358" s="182"/>
      <c r="AR358" s="182"/>
      <c r="AS358" s="182"/>
      <c r="AT358" s="182"/>
      <c r="AU358" s="182"/>
    </row>
    <row r="359" spans="1:47"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c r="AN359" s="182"/>
      <c r="AO359" s="182"/>
      <c r="AP359" s="182"/>
      <c r="AQ359" s="182"/>
      <c r="AR359" s="182"/>
      <c r="AS359" s="182"/>
      <c r="AT359" s="182"/>
      <c r="AU359" s="182"/>
    </row>
    <row r="360" spans="1:47"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c r="AN360" s="182"/>
      <c r="AO360" s="182"/>
      <c r="AP360" s="182"/>
      <c r="AQ360" s="182"/>
      <c r="AR360" s="182"/>
      <c r="AS360" s="182"/>
      <c r="AT360" s="182"/>
      <c r="AU360" s="182"/>
    </row>
    <row r="361" spans="1:47"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c r="AN361" s="182"/>
      <c r="AO361" s="182"/>
      <c r="AP361" s="182"/>
      <c r="AQ361" s="182"/>
      <c r="AR361" s="182"/>
      <c r="AS361" s="182"/>
      <c r="AT361" s="182"/>
      <c r="AU361" s="182"/>
    </row>
    <row r="362" spans="1:47"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c r="AN362" s="182"/>
      <c r="AO362" s="182"/>
      <c r="AP362" s="182"/>
      <c r="AQ362" s="182"/>
      <c r="AR362" s="182"/>
      <c r="AS362" s="182"/>
      <c r="AT362" s="182"/>
      <c r="AU362" s="182"/>
    </row>
    <row r="363" spans="1:47"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c r="AN363" s="182"/>
      <c r="AO363" s="182"/>
      <c r="AP363" s="182"/>
      <c r="AQ363" s="182"/>
      <c r="AR363" s="182"/>
      <c r="AS363" s="182"/>
      <c r="AT363" s="182"/>
      <c r="AU363" s="182"/>
    </row>
    <row r="364" spans="1:47"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c r="AN364" s="182"/>
      <c r="AO364" s="182"/>
      <c r="AP364" s="182"/>
      <c r="AQ364" s="182"/>
      <c r="AR364" s="182"/>
      <c r="AS364" s="182"/>
      <c r="AT364" s="182"/>
      <c r="AU364" s="182"/>
    </row>
    <row r="365" spans="1:47"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c r="AN365" s="182"/>
      <c r="AO365" s="182"/>
      <c r="AP365" s="182"/>
      <c r="AQ365" s="182"/>
      <c r="AR365" s="182"/>
      <c r="AS365" s="182"/>
      <c r="AT365" s="182"/>
      <c r="AU365" s="182"/>
    </row>
    <row r="366" spans="1:47"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c r="AN366" s="182"/>
      <c r="AO366" s="182"/>
      <c r="AP366" s="182"/>
      <c r="AQ366" s="182"/>
      <c r="AR366" s="182"/>
      <c r="AS366" s="182"/>
      <c r="AT366" s="182"/>
      <c r="AU366" s="182"/>
    </row>
    <row r="367" spans="1:47"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c r="AN367" s="182"/>
      <c r="AO367" s="182"/>
      <c r="AP367" s="182"/>
      <c r="AQ367" s="182"/>
      <c r="AR367" s="182"/>
      <c r="AS367" s="182"/>
      <c r="AT367" s="182"/>
      <c r="AU367" s="182"/>
    </row>
    <row r="368" spans="1:47"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c r="AN368" s="182"/>
      <c r="AO368" s="182"/>
      <c r="AP368" s="182"/>
      <c r="AQ368" s="182"/>
      <c r="AR368" s="182"/>
      <c r="AS368" s="182"/>
      <c r="AT368" s="182"/>
      <c r="AU368" s="182"/>
    </row>
    <row r="369" spans="1:47"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c r="AN369" s="182"/>
      <c r="AO369" s="182"/>
      <c r="AP369" s="182"/>
      <c r="AQ369" s="182"/>
      <c r="AR369" s="182"/>
      <c r="AS369" s="182"/>
      <c r="AT369" s="182"/>
      <c r="AU369" s="182"/>
    </row>
    <row r="370" spans="1:47"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c r="AN370" s="182"/>
      <c r="AO370" s="182"/>
      <c r="AP370" s="182"/>
      <c r="AQ370" s="182"/>
      <c r="AR370" s="182"/>
      <c r="AS370" s="182"/>
      <c r="AT370" s="182"/>
      <c r="AU370" s="182"/>
    </row>
    <row r="371" spans="1:47"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c r="AN371" s="182"/>
      <c r="AO371" s="182"/>
      <c r="AP371" s="182"/>
      <c r="AQ371" s="182"/>
      <c r="AR371" s="182"/>
      <c r="AS371" s="182"/>
      <c r="AT371" s="182"/>
      <c r="AU371" s="182"/>
    </row>
    <row r="372" spans="1:47"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c r="AN372" s="182"/>
      <c r="AO372" s="182"/>
      <c r="AP372" s="182"/>
      <c r="AQ372" s="182"/>
      <c r="AR372" s="182"/>
      <c r="AS372" s="182"/>
      <c r="AT372" s="182"/>
      <c r="AU372" s="182"/>
    </row>
    <row r="373" spans="1:47"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c r="AN373" s="182"/>
      <c r="AO373" s="182"/>
      <c r="AP373" s="182"/>
      <c r="AQ373" s="182"/>
      <c r="AR373" s="182"/>
      <c r="AS373" s="182"/>
      <c r="AT373" s="182"/>
      <c r="AU373" s="182"/>
    </row>
    <row r="374" spans="1:47"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c r="AN374" s="182"/>
      <c r="AO374" s="182"/>
      <c r="AP374" s="182"/>
      <c r="AQ374" s="182"/>
      <c r="AR374" s="182"/>
      <c r="AS374" s="182"/>
      <c r="AT374" s="182"/>
      <c r="AU374" s="182"/>
    </row>
    <row r="375" spans="1:47"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c r="AN375" s="182"/>
      <c r="AO375" s="182"/>
      <c r="AP375" s="182"/>
      <c r="AQ375" s="182"/>
      <c r="AR375" s="182"/>
      <c r="AS375" s="182"/>
      <c r="AT375" s="182"/>
      <c r="AU375" s="182"/>
    </row>
    <row r="376" spans="1:47"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c r="AN376" s="182"/>
      <c r="AO376" s="182"/>
      <c r="AP376" s="182"/>
      <c r="AQ376" s="182"/>
      <c r="AR376" s="182"/>
      <c r="AS376" s="182"/>
      <c r="AT376" s="182"/>
      <c r="AU376" s="182"/>
    </row>
    <row r="377" spans="1:47"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c r="AN377" s="182"/>
      <c r="AO377" s="182"/>
      <c r="AP377" s="182"/>
      <c r="AQ377" s="182"/>
      <c r="AR377" s="182"/>
      <c r="AS377" s="182"/>
      <c r="AT377" s="182"/>
      <c r="AU377" s="182"/>
    </row>
    <row r="378" spans="1:47"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c r="AN378" s="182"/>
      <c r="AO378" s="182"/>
      <c r="AP378" s="182"/>
      <c r="AQ378" s="182"/>
      <c r="AR378" s="182"/>
      <c r="AS378" s="182"/>
      <c r="AT378" s="182"/>
      <c r="AU378" s="182"/>
    </row>
    <row r="379" spans="1:47"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c r="AN379" s="182"/>
      <c r="AO379" s="182"/>
      <c r="AP379" s="182"/>
      <c r="AQ379" s="182"/>
      <c r="AR379" s="182"/>
      <c r="AS379" s="182"/>
      <c r="AT379" s="182"/>
      <c r="AU379" s="182"/>
    </row>
    <row r="380" spans="1:47"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c r="AN380" s="182"/>
      <c r="AO380" s="182"/>
      <c r="AP380" s="182"/>
      <c r="AQ380" s="182"/>
      <c r="AR380" s="182"/>
      <c r="AS380" s="182"/>
      <c r="AT380" s="182"/>
      <c r="AU380" s="182"/>
    </row>
    <row r="381" spans="1:47"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c r="AN381" s="182"/>
      <c r="AO381" s="182"/>
      <c r="AP381" s="182"/>
      <c r="AQ381" s="182"/>
      <c r="AR381" s="182"/>
      <c r="AS381" s="182"/>
      <c r="AT381" s="182"/>
      <c r="AU381" s="182"/>
    </row>
    <row r="382" spans="1:47"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c r="AN382" s="182"/>
      <c r="AO382" s="182"/>
      <c r="AP382" s="182"/>
      <c r="AQ382" s="182"/>
      <c r="AR382" s="182"/>
      <c r="AS382" s="182"/>
      <c r="AT382" s="182"/>
      <c r="AU382" s="182"/>
    </row>
    <row r="383" spans="1:47"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c r="AN383" s="182"/>
      <c r="AO383" s="182"/>
      <c r="AP383" s="182"/>
      <c r="AQ383" s="182"/>
      <c r="AR383" s="182"/>
      <c r="AS383" s="182"/>
      <c r="AT383" s="182"/>
      <c r="AU383" s="182"/>
    </row>
    <row r="384" spans="1:47"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c r="AN384" s="182"/>
      <c r="AO384" s="182"/>
      <c r="AP384" s="182"/>
      <c r="AQ384" s="182"/>
      <c r="AR384" s="182"/>
      <c r="AS384" s="182"/>
      <c r="AT384" s="182"/>
      <c r="AU384" s="182"/>
    </row>
    <row r="385" spans="1:47"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c r="AN385" s="182"/>
      <c r="AO385" s="182"/>
      <c r="AP385" s="182"/>
      <c r="AQ385" s="182"/>
      <c r="AR385" s="182"/>
      <c r="AS385" s="182"/>
      <c r="AT385" s="182"/>
      <c r="AU385" s="182"/>
    </row>
    <row r="386" spans="1:47"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c r="AN386" s="182"/>
      <c r="AO386" s="182"/>
      <c r="AP386" s="182"/>
      <c r="AQ386" s="182"/>
      <c r="AR386" s="182"/>
      <c r="AS386" s="182"/>
      <c r="AT386" s="182"/>
      <c r="AU386" s="182"/>
    </row>
    <row r="387" spans="1:47"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c r="AN387" s="182"/>
      <c r="AO387" s="182"/>
      <c r="AP387" s="182"/>
      <c r="AQ387" s="182"/>
      <c r="AR387" s="182"/>
      <c r="AS387" s="182"/>
      <c r="AT387" s="182"/>
      <c r="AU387" s="182"/>
    </row>
    <row r="388" spans="1:47"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c r="AN388" s="182"/>
      <c r="AO388" s="182"/>
      <c r="AP388" s="182"/>
      <c r="AQ388" s="182"/>
      <c r="AR388" s="182"/>
      <c r="AS388" s="182"/>
      <c r="AT388" s="182"/>
      <c r="AU388" s="182"/>
    </row>
    <row r="389" spans="1:47"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c r="AN389" s="182"/>
      <c r="AO389" s="182"/>
      <c r="AP389" s="182"/>
      <c r="AQ389" s="182"/>
      <c r="AR389" s="182"/>
      <c r="AS389" s="182"/>
      <c r="AT389" s="182"/>
      <c r="AU389" s="182"/>
    </row>
    <row r="390" spans="1:47"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c r="AN390" s="182"/>
      <c r="AO390" s="182"/>
      <c r="AP390" s="182"/>
      <c r="AQ390" s="182"/>
      <c r="AR390" s="182"/>
      <c r="AS390" s="182"/>
      <c r="AT390" s="182"/>
      <c r="AU390" s="182"/>
    </row>
    <row r="391" spans="1:47"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c r="AN391" s="182"/>
      <c r="AO391" s="182"/>
      <c r="AP391" s="182"/>
      <c r="AQ391" s="182"/>
      <c r="AR391" s="182"/>
      <c r="AS391" s="182"/>
      <c r="AT391" s="182"/>
      <c r="AU391" s="182"/>
    </row>
    <row r="392" spans="1:47"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c r="AN392" s="182"/>
      <c r="AO392" s="182"/>
      <c r="AP392" s="182"/>
      <c r="AQ392" s="182"/>
      <c r="AR392" s="182"/>
      <c r="AS392" s="182"/>
      <c r="AT392" s="182"/>
      <c r="AU392" s="182"/>
    </row>
    <row r="393" spans="1:47"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c r="AN393" s="182"/>
      <c r="AO393" s="182"/>
      <c r="AP393" s="182"/>
      <c r="AQ393" s="182"/>
      <c r="AR393" s="182"/>
      <c r="AS393" s="182"/>
      <c r="AT393" s="182"/>
      <c r="AU393" s="182"/>
    </row>
    <row r="394" spans="1:47"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c r="AN394" s="182"/>
      <c r="AO394" s="182"/>
      <c r="AP394" s="182"/>
      <c r="AQ394" s="182"/>
      <c r="AR394" s="182"/>
      <c r="AS394" s="182"/>
      <c r="AT394" s="182"/>
      <c r="AU394" s="182"/>
    </row>
    <row r="395" spans="1:47"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c r="AN395" s="182"/>
      <c r="AO395" s="182"/>
      <c r="AP395" s="182"/>
      <c r="AQ395" s="182"/>
      <c r="AR395" s="182"/>
      <c r="AS395" s="182"/>
      <c r="AT395" s="182"/>
      <c r="AU395" s="182"/>
    </row>
    <row r="396" spans="1:47"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c r="AN396" s="182"/>
      <c r="AO396" s="182"/>
      <c r="AP396" s="182"/>
      <c r="AQ396" s="182"/>
      <c r="AR396" s="182"/>
      <c r="AS396" s="182"/>
      <c r="AT396" s="182"/>
      <c r="AU396" s="182"/>
    </row>
    <row r="397" spans="1:47"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c r="AN397" s="182"/>
      <c r="AO397" s="182"/>
      <c r="AP397" s="182"/>
      <c r="AQ397" s="182"/>
      <c r="AR397" s="182"/>
      <c r="AS397" s="182"/>
      <c r="AT397" s="182"/>
      <c r="AU397" s="182"/>
    </row>
    <row r="398" spans="1:47"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c r="AN398" s="182"/>
      <c r="AO398" s="182"/>
      <c r="AP398" s="182"/>
      <c r="AQ398" s="182"/>
      <c r="AR398" s="182"/>
      <c r="AS398" s="182"/>
      <c r="AT398" s="182"/>
      <c r="AU398" s="182"/>
    </row>
    <row r="399" spans="1:47"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c r="AN399" s="182"/>
      <c r="AO399" s="182"/>
      <c r="AP399" s="182"/>
      <c r="AQ399" s="182"/>
      <c r="AR399" s="182"/>
      <c r="AS399" s="182"/>
      <c r="AT399" s="182"/>
      <c r="AU399" s="182"/>
    </row>
    <row r="400" spans="1:47"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c r="AN400" s="182"/>
      <c r="AO400" s="182"/>
      <c r="AP400" s="182"/>
      <c r="AQ400" s="182"/>
      <c r="AR400" s="182"/>
      <c r="AS400" s="182"/>
      <c r="AT400" s="182"/>
      <c r="AU400" s="182"/>
    </row>
    <row r="401" spans="1:47"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c r="AN401" s="182"/>
      <c r="AO401" s="182"/>
      <c r="AP401" s="182"/>
      <c r="AQ401" s="182"/>
      <c r="AR401" s="182"/>
      <c r="AS401" s="182"/>
      <c r="AT401" s="182"/>
      <c r="AU401" s="182"/>
    </row>
    <row r="402" spans="1:47"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c r="AN402" s="182"/>
      <c r="AO402" s="182"/>
      <c r="AP402" s="182"/>
      <c r="AQ402" s="182"/>
      <c r="AR402" s="182"/>
      <c r="AS402" s="182"/>
      <c r="AT402" s="182"/>
      <c r="AU402" s="182"/>
    </row>
    <row r="403" spans="1:47"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c r="AN403" s="182"/>
      <c r="AO403" s="182"/>
      <c r="AP403" s="182"/>
      <c r="AQ403" s="182"/>
      <c r="AR403" s="182"/>
      <c r="AS403" s="182"/>
      <c r="AT403" s="182"/>
      <c r="AU403" s="182"/>
    </row>
    <row r="404" spans="1:47"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c r="AN404" s="182"/>
      <c r="AO404" s="182"/>
      <c r="AP404" s="182"/>
      <c r="AQ404" s="182"/>
      <c r="AR404" s="182"/>
      <c r="AS404" s="182"/>
      <c r="AT404" s="182"/>
      <c r="AU404" s="182"/>
    </row>
    <row r="405" spans="1:47"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c r="AN405" s="182"/>
      <c r="AO405" s="182"/>
      <c r="AP405" s="182"/>
      <c r="AQ405" s="182"/>
      <c r="AR405" s="182"/>
      <c r="AS405" s="182"/>
      <c r="AT405" s="182"/>
      <c r="AU405" s="182"/>
    </row>
    <row r="406" spans="1:47"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c r="AN406" s="182"/>
      <c r="AO406" s="182"/>
      <c r="AP406" s="182"/>
      <c r="AQ406" s="182"/>
      <c r="AR406" s="182"/>
      <c r="AS406" s="182"/>
      <c r="AT406" s="182"/>
      <c r="AU406" s="182"/>
    </row>
    <row r="407" spans="1:47"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c r="AN407" s="182"/>
      <c r="AO407" s="182"/>
      <c r="AP407" s="182"/>
      <c r="AQ407" s="182"/>
      <c r="AR407" s="182"/>
      <c r="AS407" s="182"/>
      <c r="AT407" s="182"/>
      <c r="AU407" s="182"/>
    </row>
    <row r="408" spans="1:47"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c r="AN408" s="182"/>
      <c r="AO408" s="182"/>
      <c r="AP408" s="182"/>
      <c r="AQ408" s="182"/>
      <c r="AR408" s="182"/>
      <c r="AS408" s="182"/>
      <c r="AT408" s="182"/>
      <c r="AU408" s="182"/>
    </row>
    <row r="409" spans="1:47"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c r="AN409" s="182"/>
      <c r="AO409" s="182"/>
      <c r="AP409" s="182"/>
      <c r="AQ409" s="182"/>
      <c r="AR409" s="182"/>
      <c r="AS409" s="182"/>
      <c r="AT409" s="182"/>
      <c r="AU409" s="182"/>
    </row>
    <row r="410" spans="1:47"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c r="AN410" s="182"/>
      <c r="AO410" s="182"/>
      <c r="AP410" s="182"/>
      <c r="AQ410" s="182"/>
      <c r="AR410" s="182"/>
      <c r="AS410" s="182"/>
      <c r="AT410" s="182"/>
      <c r="AU410" s="182"/>
    </row>
    <row r="411" spans="1:47"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c r="AN411" s="182"/>
      <c r="AO411" s="182"/>
      <c r="AP411" s="182"/>
      <c r="AQ411" s="182"/>
      <c r="AR411" s="182"/>
      <c r="AS411" s="182"/>
      <c r="AT411" s="182"/>
      <c r="AU411" s="182"/>
    </row>
    <row r="412" spans="1:47"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c r="AN412" s="182"/>
      <c r="AO412" s="182"/>
      <c r="AP412" s="182"/>
      <c r="AQ412" s="182"/>
      <c r="AR412" s="182"/>
      <c r="AS412" s="182"/>
      <c r="AT412" s="182"/>
      <c r="AU412" s="182"/>
    </row>
    <row r="413" spans="1:47"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c r="AN413" s="182"/>
      <c r="AO413" s="182"/>
      <c r="AP413" s="182"/>
      <c r="AQ413" s="182"/>
      <c r="AR413" s="182"/>
      <c r="AS413" s="182"/>
      <c r="AT413" s="182"/>
      <c r="AU413" s="182"/>
    </row>
    <row r="414" spans="1:47"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c r="AN414" s="182"/>
      <c r="AO414" s="182"/>
      <c r="AP414" s="182"/>
      <c r="AQ414" s="182"/>
      <c r="AR414" s="182"/>
      <c r="AS414" s="182"/>
      <c r="AT414" s="182"/>
      <c r="AU414" s="182"/>
    </row>
    <row r="415" spans="1:47"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c r="AN415" s="182"/>
      <c r="AO415" s="182"/>
      <c r="AP415" s="182"/>
      <c r="AQ415" s="182"/>
      <c r="AR415" s="182"/>
      <c r="AS415" s="182"/>
      <c r="AT415" s="182"/>
      <c r="AU415" s="182"/>
    </row>
    <row r="416" spans="1:47"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c r="AN416" s="182"/>
      <c r="AO416" s="182"/>
      <c r="AP416" s="182"/>
      <c r="AQ416" s="182"/>
      <c r="AR416" s="182"/>
      <c r="AS416" s="182"/>
      <c r="AT416" s="182"/>
      <c r="AU416" s="182"/>
    </row>
    <row r="417" spans="1:47"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c r="AN417" s="182"/>
      <c r="AO417" s="182"/>
      <c r="AP417" s="182"/>
      <c r="AQ417" s="182"/>
      <c r="AR417" s="182"/>
      <c r="AS417" s="182"/>
      <c r="AT417" s="182"/>
      <c r="AU417" s="182"/>
    </row>
    <row r="418" spans="1:47"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c r="AN418" s="182"/>
      <c r="AO418" s="182"/>
      <c r="AP418" s="182"/>
      <c r="AQ418" s="182"/>
      <c r="AR418" s="182"/>
      <c r="AS418" s="182"/>
      <c r="AT418" s="182"/>
      <c r="AU418" s="182"/>
    </row>
    <row r="419" spans="1:47"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c r="AN419" s="182"/>
      <c r="AO419" s="182"/>
      <c r="AP419" s="182"/>
      <c r="AQ419" s="182"/>
      <c r="AR419" s="182"/>
      <c r="AS419" s="182"/>
      <c r="AT419" s="182"/>
      <c r="AU419" s="182"/>
    </row>
    <row r="420" spans="1:47"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c r="AN420" s="182"/>
      <c r="AO420" s="182"/>
      <c r="AP420" s="182"/>
      <c r="AQ420" s="182"/>
      <c r="AR420" s="182"/>
      <c r="AS420" s="182"/>
      <c r="AT420" s="182"/>
      <c r="AU420" s="182"/>
    </row>
    <row r="421" spans="1:47"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c r="AN421" s="182"/>
      <c r="AO421" s="182"/>
      <c r="AP421" s="182"/>
      <c r="AQ421" s="182"/>
      <c r="AR421" s="182"/>
      <c r="AS421" s="182"/>
      <c r="AT421" s="182"/>
      <c r="AU421" s="182"/>
    </row>
    <row r="422" spans="1:47"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c r="AN422" s="182"/>
      <c r="AO422" s="182"/>
      <c r="AP422" s="182"/>
      <c r="AQ422" s="182"/>
      <c r="AR422" s="182"/>
      <c r="AS422" s="182"/>
      <c r="AT422" s="182"/>
      <c r="AU422" s="182"/>
    </row>
    <row r="423" spans="1:47"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c r="AN423" s="182"/>
      <c r="AO423" s="182"/>
      <c r="AP423" s="182"/>
      <c r="AQ423" s="182"/>
      <c r="AR423" s="182"/>
      <c r="AS423" s="182"/>
      <c r="AT423" s="182"/>
      <c r="AU423" s="182"/>
    </row>
    <row r="424" spans="1:47"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c r="AN424" s="182"/>
      <c r="AO424" s="182"/>
      <c r="AP424" s="182"/>
      <c r="AQ424" s="182"/>
      <c r="AR424" s="182"/>
      <c r="AS424" s="182"/>
      <c r="AT424" s="182"/>
      <c r="AU424" s="182"/>
    </row>
    <row r="425" spans="1:47"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c r="AN425" s="182"/>
      <c r="AO425" s="182"/>
      <c r="AP425" s="182"/>
      <c r="AQ425" s="182"/>
      <c r="AR425" s="182"/>
      <c r="AS425" s="182"/>
      <c r="AT425" s="182"/>
      <c r="AU425" s="182"/>
    </row>
    <row r="426" spans="1:47"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c r="AN426" s="182"/>
      <c r="AO426" s="182"/>
      <c r="AP426" s="182"/>
      <c r="AQ426" s="182"/>
      <c r="AR426" s="182"/>
      <c r="AS426" s="182"/>
      <c r="AT426" s="182"/>
      <c r="AU426" s="182"/>
    </row>
    <row r="427" spans="1:47"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c r="AN427" s="182"/>
      <c r="AO427" s="182"/>
      <c r="AP427" s="182"/>
      <c r="AQ427" s="182"/>
      <c r="AR427" s="182"/>
      <c r="AS427" s="182"/>
      <c r="AT427" s="182"/>
      <c r="AU427" s="182"/>
    </row>
    <row r="428" spans="1:47"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c r="AN428" s="182"/>
      <c r="AO428" s="182"/>
      <c r="AP428" s="182"/>
      <c r="AQ428" s="182"/>
      <c r="AR428" s="182"/>
      <c r="AS428" s="182"/>
      <c r="AT428" s="182"/>
      <c r="AU428" s="182"/>
    </row>
    <row r="429" spans="1:47"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c r="AN429" s="182"/>
      <c r="AO429" s="182"/>
      <c r="AP429" s="182"/>
      <c r="AQ429" s="182"/>
      <c r="AR429" s="182"/>
      <c r="AS429" s="182"/>
      <c r="AT429" s="182"/>
      <c r="AU429" s="182"/>
    </row>
    <row r="430" spans="1:47"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c r="AN430" s="182"/>
      <c r="AO430" s="182"/>
      <c r="AP430" s="182"/>
      <c r="AQ430" s="182"/>
      <c r="AR430" s="182"/>
      <c r="AS430" s="182"/>
      <c r="AT430" s="182"/>
      <c r="AU430" s="182"/>
    </row>
    <row r="431" spans="1:47"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c r="AN431" s="182"/>
      <c r="AO431" s="182"/>
      <c r="AP431" s="182"/>
      <c r="AQ431" s="182"/>
      <c r="AR431" s="182"/>
      <c r="AS431" s="182"/>
      <c r="AT431" s="182"/>
      <c r="AU431" s="182"/>
    </row>
    <row r="432" spans="1:47"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c r="AN432" s="182"/>
      <c r="AO432" s="182"/>
      <c r="AP432" s="182"/>
      <c r="AQ432" s="182"/>
      <c r="AR432" s="182"/>
      <c r="AS432" s="182"/>
      <c r="AT432" s="182"/>
      <c r="AU432" s="182"/>
    </row>
    <row r="433" spans="1:47"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c r="AN433" s="182"/>
      <c r="AO433" s="182"/>
      <c r="AP433" s="182"/>
      <c r="AQ433" s="182"/>
      <c r="AR433" s="182"/>
      <c r="AS433" s="182"/>
      <c r="AT433" s="182"/>
      <c r="AU433" s="182"/>
    </row>
    <row r="434" spans="1:47"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c r="AN434" s="182"/>
      <c r="AO434" s="182"/>
      <c r="AP434" s="182"/>
      <c r="AQ434" s="182"/>
      <c r="AR434" s="182"/>
      <c r="AS434" s="182"/>
      <c r="AT434" s="182"/>
      <c r="AU434" s="182"/>
    </row>
    <row r="435" spans="1:47"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c r="AN435" s="182"/>
      <c r="AO435" s="182"/>
      <c r="AP435" s="182"/>
      <c r="AQ435" s="182"/>
      <c r="AR435" s="182"/>
      <c r="AS435" s="182"/>
      <c r="AT435" s="182"/>
      <c r="AU435" s="182"/>
    </row>
    <row r="436" spans="1:47"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c r="AN436" s="182"/>
      <c r="AO436" s="182"/>
      <c r="AP436" s="182"/>
      <c r="AQ436" s="182"/>
      <c r="AR436" s="182"/>
      <c r="AS436" s="182"/>
      <c r="AT436" s="182"/>
      <c r="AU436" s="182"/>
    </row>
    <row r="437" spans="1:47"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c r="AN437" s="182"/>
      <c r="AO437" s="182"/>
      <c r="AP437" s="182"/>
      <c r="AQ437" s="182"/>
      <c r="AR437" s="182"/>
      <c r="AS437" s="182"/>
      <c r="AT437" s="182"/>
      <c r="AU437" s="182"/>
    </row>
    <row r="438" spans="1:47"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c r="AN438" s="182"/>
      <c r="AO438" s="182"/>
      <c r="AP438" s="182"/>
      <c r="AQ438" s="182"/>
      <c r="AR438" s="182"/>
      <c r="AS438" s="182"/>
      <c r="AT438" s="182"/>
      <c r="AU438" s="182"/>
    </row>
    <row r="439" spans="1:47"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c r="AN439" s="182"/>
      <c r="AO439" s="182"/>
      <c r="AP439" s="182"/>
      <c r="AQ439" s="182"/>
      <c r="AR439" s="182"/>
      <c r="AS439" s="182"/>
      <c r="AT439" s="182"/>
      <c r="AU439" s="182"/>
    </row>
    <row r="440" spans="1:47"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c r="AN440" s="182"/>
      <c r="AO440" s="182"/>
      <c r="AP440" s="182"/>
      <c r="AQ440" s="182"/>
      <c r="AR440" s="182"/>
      <c r="AS440" s="182"/>
      <c r="AT440" s="182"/>
      <c r="AU440" s="182"/>
    </row>
    <row r="441" spans="1:47"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c r="AN441" s="182"/>
      <c r="AO441" s="182"/>
      <c r="AP441" s="182"/>
      <c r="AQ441" s="182"/>
      <c r="AR441" s="182"/>
      <c r="AS441" s="182"/>
      <c r="AT441" s="182"/>
      <c r="AU441" s="182"/>
    </row>
    <row r="442" spans="1:47"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c r="AN442" s="182"/>
      <c r="AO442" s="182"/>
      <c r="AP442" s="182"/>
      <c r="AQ442" s="182"/>
      <c r="AR442" s="182"/>
      <c r="AS442" s="182"/>
      <c r="AT442" s="182"/>
      <c r="AU442" s="182"/>
    </row>
    <row r="443" spans="1:47"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c r="AN443" s="182"/>
      <c r="AO443" s="182"/>
      <c r="AP443" s="182"/>
      <c r="AQ443" s="182"/>
      <c r="AR443" s="182"/>
      <c r="AS443" s="182"/>
      <c r="AT443" s="182"/>
      <c r="AU443" s="182"/>
    </row>
    <row r="444" spans="1:47"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c r="AN444" s="182"/>
      <c r="AO444" s="182"/>
      <c r="AP444" s="182"/>
      <c r="AQ444" s="182"/>
      <c r="AR444" s="182"/>
      <c r="AS444" s="182"/>
      <c r="AT444" s="182"/>
      <c r="AU444" s="182"/>
    </row>
    <row r="445" spans="1:47"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c r="AN445" s="182"/>
      <c r="AO445" s="182"/>
      <c r="AP445" s="182"/>
      <c r="AQ445" s="182"/>
      <c r="AR445" s="182"/>
      <c r="AS445" s="182"/>
      <c r="AT445" s="182"/>
      <c r="AU445" s="182"/>
    </row>
    <row r="446" spans="1:47"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c r="AN446" s="182"/>
      <c r="AO446" s="182"/>
      <c r="AP446" s="182"/>
      <c r="AQ446" s="182"/>
      <c r="AR446" s="182"/>
      <c r="AS446" s="182"/>
      <c r="AT446" s="182"/>
      <c r="AU446" s="182"/>
    </row>
    <row r="447" spans="1:47"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c r="AN447" s="182"/>
      <c r="AO447" s="182"/>
      <c r="AP447" s="182"/>
      <c r="AQ447" s="182"/>
      <c r="AR447" s="182"/>
      <c r="AS447" s="182"/>
      <c r="AT447" s="182"/>
      <c r="AU447" s="182"/>
    </row>
    <row r="448" spans="1:47"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c r="AN448" s="182"/>
      <c r="AO448" s="182"/>
      <c r="AP448" s="182"/>
      <c r="AQ448" s="182"/>
      <c r="AR448" s="182"/>
      <c r="AS448" s="182"/>
      <c r="AT448" s="182"/>
      <c r="AU448" s="182"/>
    </row>
    <row r="449" spans="1:47"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c r="AN449" s="182"/>
      <c r="AO449" s="182"/>
      <c r="AP449" s="182"/>
      <c r="AQ449" s="182"/>
      <c r="AR449" s="182"/>
      <c r="AS449" s="182"/>
      <c r="AT449" s="182"/>
      <c r="AU449" s="182"/>
    </row>
    <row r="450" spans="1:47"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c r="AN450" s="182"/>
      <c r="AO450" s="182"/>
      <c r="AP450" s="182"/>
      <c r="AQ450" s="182"/>
      <c r="AR450" s="182"/>
      <c r="AS450" s="182"/>
      <c r="AT450" s="182"/>
      <c r="AU450" s="182"/>
    </row>
    <row r="451" spans="1:47"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c r="AN451" s="182"/>
      <c r="AO451" s="182"/>
      <c r="AP451" s="182"/>
      <c r="AQ451" s="182"/>
      <c r="AR451" s="182"/>
      <c r="AS451" s="182"/>
      <c r="AT451" s="182"/>
      <c r="AU451" s="182"/>
    </row>
    <row r="452" spans="1:47"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c r="AN452" s="182"/>
      <c r="AO452" s="182"/>
      <c r="AP452" s="182"/>
      <c r="AQ452" s="182"/>
      <c r="AR452" s="182"/>
      <c r="AS452" s="182"/>
      <c r="AT452" s="182"/>
      <c r="AU452" s="182"/>
    </row>
    <row r="453" spans="1:47"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c r="AN453" s="182"/>
      <c r="AO453" s="182"/>
      <c r="AP453" s="182"/>
      <c r="AQ453" s="182"/>
      <c r="AR453" s="182"/>
      <c r="AS453" s="182"/>
      <c r="AT453" s="182"/>
      <c r="AU453" s="182"/>
    </row>
    <row r="454" spans="1:47"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c r="AN454" s="182"/>
      <c r="AO454" s="182"/>
      <c r="AP454" s="182"/>
      <c r="AQ454" s="182"/>
      <c r="AR454" s="182"/>
      <c r="AS454" s="182"/>
      <c r="AT454" s="182"/>
      <c r="AU454" s="182"/>
    </row>
    <row r="455" spans="1:47"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c r="AN455" s="182"/>
      <c r="AO455" s="182"/>
      <c r="AP455" s="182"/>
      <c r="AQ455" s="182"/>
      <c r="AR455" s="182"/>
      <c r="AS455" s="182"/>
      <c r="AT455" s="182"/>
      <c r="AU455" s="182"/>
    </row>
    <row r="456" spans="1:47"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c r="AN456" s="182"/>
      <c r="AO456" s="182"/>
      <c r="AP456" s="182"/>
      <c r="AQ456" s="182"/>
      <c r="AR456" s="182"/>
      <c r="AS456" s="182"/>
      <c r="AT456" s="182"/>
      <c r="AU456" s="182"/>
    </row>
    <row r="457" spans="1:47"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c r="AN457" s="182"/>
      <c r="AO457" s="182"/>
      <c r="AP457" s="182"/>
      <c r="AQ457" s="182"/>
      <c r="AR457" s="182"/>
      <c r="AS457" s="182"/>
      <c r="AT457" s="182"/>
      <c r="AU457" s="182"/>
    </row>
    <row r="458" spans="1:47"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c r="AN458" s="182"/>
      <c r="AO458" s="182"/>
      <c r="AP458" s="182"/>
      <c r="AQ458" s="182"/>
      <c r="AR458" s="182"/>
      <c r="AS458" s="182"/>
      <c r="AT458" s="182"/>
      <c r="AU458" s="182"/>
    </row>
    <row r="459" spans="1:47"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c r="AN459" s="182"/>
      <c r="AO459" s="182"/>
      <c r="AP459" s="182"/>
      <c r="AQ459" s="182"/>
      <c r="AR459" s="182"/>
      <c r="AS459" s="182"/>
      <c r="AT459" s="182"/>
      <c r="AU459" s="182"/>
    </row>
    <row r="460" spans="1:47"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c r="AN460" s="182"/>
      <c r="AO460" s="182"/>
      <c r="AP460" s="182"/>
      <c r="AQ460" s="182"/>
      <c r="AR460" s="182"/>
      <c r="AS460" s="182"/>
      <c r="AT460" s="182"/>
      <c r="AU460" s="182"/>
    </row>
    <row r="461" spans="1:47"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c r="AN461" s="182"/>
      <c r="AO461" s="182"/>
      <c r="AP461" s="182"/>
      <c r="AQ461" s="182"/>
      <c r="AR461" s="182"/>
      <c r="AS461" s="182"/>
      <c r="AT461" s="182"/>
      <c r="AU461" s="182"/>
    </row>
    <row r="462" spans="1:47"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c r="AN462" s="182"/>
      <c r="AO462" s="182"/>
      <c r="AP462" s="182"/>
      <c r="AQ462" s="182"/>
      <c r="AR462" s="182"/>
      <c r="AS462" s="182"/>
      <c r="AT462" s="182"/>
      <c r="AU462" s="182"/>
    </row>
    <row r="463" spans="1:47"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c r="AN463" s="182"/>
      <c r="AO463" s="182"/>
      <c r="AP463" s="182"/>
      <c r="AQ463" s="182"/>
      <c r="AR463" s="182"/>
      <c r="AS463" s="182"/>
      <c r="AT463" s="182"/>
      <c r="AU463" s="182"/>
    </row>
    <row r="464" spans="1:47"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c r="AN464" s="182"/>
      <c r="AO464" s="182"/>
      <c r="AP464" s="182"/>
      <c r="AQ464" s="182"/>
      <c r="AR464" s="182"/>
      <c r="AS464" s="182"/>
      <c r="AT464" s="182"/>
      <c r="AU464" s="182"/>
    </row>
    <row r="465" spans="1:47"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c r="AN465" s="182"/>
      <c r="AO465" s="182"/>
      <c r="AP465" s="182"/>
      <c r="AQ465" s="182"/>
      <c r="AR465" s="182"/>
      <c r="AS465" s="182"/>
      <c r="AT465" s="182"/>
      <c r="AU465" s="182"/>
    </row>
    <row r="466" spans="1:47"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c r="AN466" s="182"/>
      <c r="AO466" s="182"/>
      <c r="AP466" s="182"/>
      <c r="AQ466" s="182"/>
      <c r="AR466" s="182"/>
      <c r="AS466" s="182"/>
      <c r="AT466" s="182"/>
      <c r="AU466" s="182"/>
    </row>
    <row r="467" spans="1:47"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c r="AN467" s="182"/>
      <c r="AO467" s="182"/>
      <c r="AP467" s="182"/>
      <c r="AQ467" s="182"/>
      <c r="AR467" s="182"/>
      <c r="AS467" s="182"/>
      <c r="AT467" s="182"/>
      <c r="AU467" s="182"/>
    </row>
    <row r="468" spans="1:47"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c r="AN468" s="182"/>
      <c r="AO468" s="182"/>
      <c r="AP468" s="182"/>
      <c r="AQ468" s="182"/>
      <c r="AR468" s="182"/>
      <c r="AS468" s="182"/>
      <c r="AT468" s="182"/>
      <c r="AU468" s="182"/>
    </row>
    <row r="469" spans="1:47"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c r="AN469" s="182"/>
      <c r="AO469" s="182"/>
      <c r="AP469" s="182"/>
      <c r="AQ469" s="182"/>
      <c r="AR469" s="182"/>
      <c r="AS469" s="182"/>
      <c r="AT469" s="182"/>
      <c r="AU469" s="182"/>
    </row>
    <row r="470" spans="1:47"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c r="AN470" s="182"/>
      <c r="AO470" s="182"/>
      <c r="AP470" s="182"/>
      <c r="AQ470" s="182"/>
      <c r="AR470" s="182"/>
      <c r="AS470" s="182"/>
      <c r="AT470" s="182"/>
      <c r="AU470" s="182"/>
    </row>
    <row r="471" spans="1:47"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c r="AN471" s="182"/>
      <c r="AO471" s="182"/>
      <c r="AP471" s="182"/>
      <c r="AQ471" s="182"/>
      <c r="AR471" s="182"/>
      <c r="AS471" s="182"/>
      <c r="AT471" s="182"/>
      <c r="AU471" s="182"/>
    </row>
    <row r="472" spans="1:47"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c r="AN472" s="182"/>
      <c r="AO472" s="182"/>
      <c r="AP472" s="182"/>
      <c r="AQ472" s="182"/>
      <c r="AR472" s="182"/>
      <c r="AS472" s="182"/>
      <c r="AT472" s="182"/>
      <c r="AU472" s="182"/>
    </row>
    <row r="473" spans="1:47"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c r="AN473" s="182"/>
      <c r="AO473" s="182"/>
      <c r="AP473" s="182"/>
      <c r="AQ473" s="182"/>
      <c r="AR473" s="182"/>
      <c r="AS473" s="182"/>
      <c r="AT473" s="182"/>
      <c r="AU473" s="182"/>
    </row>
    <row r="474" spans="1:47"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c r="AN474" s="182"/>
      <c r="AO474" s="182"/>
      <c r="AP474" s="182"/>
      <c r="AQ474" s="182"/>
      <c r="AR474" s="182"/>
      <c r="AS474" s="182"/>
      <c r="AT474" s="182"/>
      <c r="AU474" s="182"/>
    </row>
    <row r="475" spans="1:47"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c r="AN475" s="182"/>
      <c r="AO475" s="182"/>
      <c r="AP475" s="182"/>
      <c r="AQ475" s="182"/>
      <c r="AR475" s="182"/>
      <c r="AS475" s="182"/>
      <c r="AT475" s="182"/>
      <c r="AU475" s="182"/>
    </row>
    <row r="476" spans="1:47"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c r="AN476" s="182"/>
      <c r="AO476" s="182"/>
      <c r="AP476" s="182"/>
      <c r="AQ476" s="182"/>
      <c r="AR476" s="182"/>
      <c r="AS476" s="182"/>
      <c r="AT476" s="182"/>
      <c r="AU476" s="182"/>
    </row>
    <row r="477" spans="1:47"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c r="AN477" s="182"/>
      <c r="AO477" s="182"/>
      <c r="AP477" s="182"/>
      <c r="AQ477" s="182"/>
      <c r="AR477" s="182"/>
      <c r="AS477" s="182"/>
      <c r="AT477" s="182"/>
      <c r="AU477" s="182"/>
    </row>
    <row r="478" spans="1:47"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c r="AN478" s="182"/>
      <c r="AO478" s="182"/>
      <c r="AP478" s="182"/>
      <c r="AQ478" s="182"/>
      <c r="AR478" s="182"/>
      <c r="AS478" s="182"/>
      <c r="AT478" s="182"/>
      <c r="AU478" s="182"/>
    </row>
    <row r="479" spans="1:47"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c r="AN479" s="182"/>
      <c r="AO479" s="182"/>
      <c r="AP479" s="182"/>
      <c r="AQ479" s="182"/>
      <c r="AR479" s="182"/>
      <c r="AS479" s="182"/>
      <c r="AT479" s="182"/>
      <c r="AU479" s="182"/>
    </row>
    <row r="480" spans="1:47"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c r="AN480" s="182"/>
      <c r="AO480" s="182"/>
      <c r="AP480" s="182"/>
      <c r="AQ480" s="182"/>
      <c r="AR480" s="182"/>
      <c r="AS480" s="182"/>
      <c r="AT480" s="182"/>
      <c r="AU480" s="182"/>
    </row>
    <row r="481" spans="1:47"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c r="AN481" s="182"/>
      <c r="AO481" s="182"/>
      <c r="AP481" s="182"/>
      <c r="AQ481" s="182"/>
      <c r="AR481" s="182"/>
      <c r="AS481" s="182"/>
      <c r="AT481" s="182"/>
      <c r="AU481" s="182"/>
    </row>
    <row r="482" spans="1:47"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c r="AN482" s="182"/>
      <c r="AO482" s="182"/>
      <c r="AP482" s="182"/>
      <c r="AQ482" s="182"/>
      <c r="AR482" s="182"/>
      <c r="AS482" s="182"/>
      <c r="AT482" s="182"/>
      <c r="AU482" s="182"/>
    </row>
    <row r="483" spans="1:47"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c r="AN483" s="182"/>
      <c r="AO483" s="182"/>
      <c r="AP483" s="182"/>
      <c r="AQ483" s="182"/>
      <c r="AR483" s="182"/>
      <c r="AS483" s="182"/>
      <c r="AT483" s="182"/>
      <c r="AU483" s="182"/>
    </row>
    <row r="484" spans="1:47"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c r="AN484" s="182"/>
      <c r="AO484" s="182"/>
      <c r="AP484" s="182"/>
      <c r="AQ484" s="182"/>
      <c r="AR484" s="182"/>
      <c r="AS484" s="182"/>
      <c r="AT484" s="182"/>
      <c r="AU484" s="182"/>
    </row>
    <row r="485" spans="1:47"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c r="AN485" s="182"/>
      <c r="AO485" s="182"/>
      <c r="AP485" s="182"/>
      <c r="AQ485" s="182"/>
      <c r="AR485" s="182"/>
      <c r="AS485" s="182"/>
      <c r="AT485" s="182"/>
      <c r="AU485" s="182"/>
    </row>
    <row r="486" spans="1:47"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c r="AN486" s="182"/>
      <c r="AO486" s="182"/>
      <c r="AP486" s="182"/>
      <c r="AQ486" s="182"/>
      <c r="AR486" s="182"/>
      <c r="AS486" s="182"/>
      <c r="AT486" s="182"/>
      <c r="AU486" s="182"/>
    </row>
    <row r="487" spans="1:47"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c r="AN487" s="182"/>
      <c r="AO487" s="182"/>
      <c r="AP487" s="182"/>
      <c r="AQ487" s="182"/>
      <c r="AR487" s="182"/>
      <c r="AS487" s="182"/>
      <c r="AT487" s="182"/>
      <c r="AU487" s="182"/>
    </row>
    <row r="488" spans="1:47"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c r="AN488" s="182"/>
      <c r="AO488" s="182"/>
      <c r="AP488" s="182"/>
      <c r="AQ488" s="182"/>
      <c r="AR488" s="182"/>
      <c r="AS488" s="182"/>
      <c r="AT488" s="182"/>
      <c r="AU488" s="182"/>
    </row>
    <row r="489" spans="1:47"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c r="AN489" s="182"/>
      <c r="AO489" s="182"/>
      <c r="AP489" s="182"/>
      <c r="AQ489" s="182"/>
      <c r="AR489" s="182"/>
      <c r="AS489" s="182"/>
      <c r="AT489" s="182"/>
      <c r="AU489" s="182"/>
    </row>
    <row r="490" spans="1:47"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c r="AN490" s="182"/>
      <c r="AO490" s="182"/>
      <c r="AP490" s="182"/>
      <c r="AQ490" s="182"/>
      <c r="AR490" s="182"/>
      <c r="AS490" s="182"/>
      <c r="AT490" s="182"/>
      <c r="AU490" s="182"/>
    </row>
    <row r="491" spans="1:47"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c r="AN491" s="182"/>
      <c r="AO491" s="182"/>
      <c r="AP491" s="182"/>
      <c r="AQ491" s="182"/>
      <c r="AR491" s="182"/>
      <c r="AS491" s="182"/>
      <c r="AT491" s="182"/>
      <c r="AU491" s="182"/>
    </row>
    <row r="492" spans="1:47"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c r="AN492" s="182"/>
      <c r="AO492" s="182"/>
      <c r="AP492" s="182"/>
      <c r="AQ492" s="182"/>
      <c r="AR492" s="182"/>
      <c r="AS492" s="182"/>
      <c r="AT492" s="182"/>
      <c r="AU492" s="182"/>
    </row>
    <row r="493" spans="1:47"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c r="AN493" s="182"/>
      <c r="AO493" s="182"/>
      <c r="AP493" s="182"/>
      <c r="AQ493" s="182"/>
      <c r="AR493" s="182"/>
      <c r="AS493" s="182"/>
      <c r="AT493" s="182"/>
      <c r="AU493" s="182"/>
    </row>
    <row r="494" spans="1:47"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c r="AN494" s="182"/>
      <c r="AO494" s="182"/>
      <c r="AP494" s="182"/>
      <c r="AQ494" s="182"/>
      <c r="AR494" s="182"/>
      <c r="AS494" s="182"/>
      <c r="AT494" s="182"/>
      <c r="AU494" s="182"/>
    </row>
    <row r="495" spans="1:47"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c r="AN495" s="182"/>
      <c r="AO495" s="182"/>
      <c r="AP495" s="182"/>
      <c r="AQ495" s="182"/>
      <c r="AR495" s="182"/>
      <c r="AS495" s="182"/>
      <c r="AT495" s="182"/>
      <c r="AU495" s="182"/>
    </row>
    <row r="496" spans="1:47"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c r="AN496" s="182"/>
      <c r="AO496" s="182"/>
      <c r="AP496" s="182"/>
      <c r="AQ496" s="182"/>
      <c r="AR496" s="182"/>
      <c r="AS496" s="182"/>
      <c r="AT496" s="182"/>
      <c r="AU496" s="182"/>
    </row>
    <row r="497" spans="1:47"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c r="AN497" s="182"/>
      <c r="AO497" s="182"/>
      <c r="AP497" s="182"/>
      <c r="AQ497" s="182"/>
      <c r="AR497" s="182"/>
      <c r="AS497" s="182"/>
      <c r="AT497" s="182"/>
      <c r="AU497" s="182"/>
    </row>
    <row r="498" spans="1:47"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c r="AN498" s="182"/>
      <c r="AO498" s="182"/>
      <c r="AP498" s="182"/>
      <c r="AQ498" s="182"/>
      <c r="AR498" s="182"/>
      <c r="AS498" s="182"/>
      <c r="AT498" s="182"/>
      <c r="AU498" s="182"/>
    </row>
    <row r="499" spans="1:47"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c r="AN499" s="182"/>
      <c r="AO499" s="182"/>
      <c r="AP499" s="182"/>
      <c r="AQ499" s="182"/>
      <c r="AR499" s="182"/>
      <c r="AS499" s="182"/>
      <c r="AT499" s="182"/>
      <c r="AU499" s="182"/>
    </row>
    <row r="500" spans="1:47"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c r="AN500" s="182"/>
      <c r="AO500" s="182"/>
      <c r="AP500" s="182"/>
      <c r="AQ500" s="182"/>
      <c r="AR500" s="182"/>
      <c r="AS500" s="182"/>
      <c r="AT500" s="182"/>
      <c r="AU500" s="182"/>
    </row>
    <row r="501" spans="1:47"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c r="AN501" s="182"/>
      <c r="AO501" s="182"/>
      <c r="AP501" s="182"/>
      <c r="AQ501" s="182"/>
      <c r="AR501" s="182"/>
      <c r="AS501" s="182"/>
      <c r="AT501" s="182"/>
      <c r="AU501" s="182"/>
    </row>
    <row r="502" spans="1:47"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c r="AN502" s="182"/>
      <c r="AO502" s="182"/>
      <c r="AP502" s="182"/>
      <c r="AQ502" s="182"/>
      <c r="AR502" s="182"/>
      <c r="AS502" s="182"/>
      <c r="AT502" s="182"/>
      <c r="AU502" s="182"/>
    </row>
    <row r="503" spans="1:47"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c r="AN503" s="182"/>
      <c r="AO503" s="182"/>
      <c r="AP503" s="182"/>
      <c r="AQ503" s="182"/>
      <c r="AR503" s="182"/>
      <c r="AS503" s="182"/>
      <c r="AT503" s="182"/>
      <c r="AU503" s="182"/>
    </row>
    <row r="504" spans="1:47"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c r="AN504" s="182"/>
      <c r="AO504" s="182"/>
      <c r="AP504" s="182"/>
      <c r="AQ504" s="182"/>
      <c r="AR504" s="182"/>
      <c r="AS504" s="182"/>
      <c r="AT504" s="182"/>
      <c r="AU504" s="182"/>
    </row>
    <row r="505" spans="1:47"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c r="AN505" s="182"/>
      <c r="AO505" s="182"/>
      <c r="AP505" s="182"/>
      <c r="AQ505" s="182"/>
      <c r="AR505" s="182"/>
      <c r="AS505" s="182"/>
      <c r="AT505" s="182"/>
      <c r="AU505" s="182"/>
    </row>
    <row r="506" spans="1:47"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c r="AN506" s="182"/>
      <c r="AO506" s="182"/>
      <c r="AP506" s="182"/>
      <c r="AQ506" s="182"/>
      <c r="AR506" s="182"/>
      <c r="AS506" s="182"/>
      <c r="AT506" s="182"/>
      <c r="AU506" s="182"/>
    </row>
    <row r="507" spans="1:47"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c r="AN507" s="182"/>
      <c r="AO507" s="182"/>
      <c r="AP507" s="182"/>
      <c r="AQ507" s="182"/>
      <c r="AR507" s="182"/>
      <c r="AS507" s="182"/>
      <c r="AT507" s="182"/>
      <c r="AU507" s="182"/>
    </row>
    <row r="508" spans="1:47"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c r="AN508" s="182"/>
      <c r="AO508" s="182"/>
      <c r="AP508" s="182"/>
      <c r="AQ508" s="182"/>
      <c r="AR508" s="182"/>
      <c r="AS508" s="182"/>
      <c r="AT508" s="182"/>
      <c r="AU508" s="182"/>
    </row>
    <row r="509" spans="1:47"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c r="AN509" s="182"/>
      <c r="AO509" s="182"/>
      <c r="AP509" s="182"/>
      <c r="AQ509" s="182"/>
      <c r="AR509" s="182"/>
      <c r="AS509" s="182"/>
      <c r="AT509" s="182"/>
      <c r="AU509" s="182"/>
    </row>
    <row r="510" spans="1:47"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c r="AN510" s="182"/>
      <c r="AO510" s="182"/>
      <c r="AP510" s="182"/>
      <c r="AQ510" s="182"/>
      <c r="AR510" s="182"/>
      <c r="AS510" s="182"/>
      <c r="AT510" s="182"/>
      <c r="AU510" s="182"/>
    </row>
    <row r="511" spans="1:47"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c r="AN511" s="182"/>
      <c r="AO511" s="182"/>
      <c r="AP511" s="182"/>
      <c r="AQ511" s="182"/>
      <c r="AR511" s="182"/>
      <c r="AS511" s="182"/>
      <c r="AT511" s="182"/>
      <c r="AU511" s="182"/>
    </row>
    <row r="512" spans="1:47"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c r="AN512" s="182"/>
      <c r="AO512" s="182"/>
      <c r="AP512" s="182"/>
      <c r="AQ512" s="182"/>
      <c r="AR512" s="182"/>
      <c r="AS512" s="182"/>
      <c r="AT512" s="182"/>
      <c r="AU512" s="182"/>
    </row>
    <row r="513" spans="1:47"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c r="AN513" s="182"/>
      <c r="AO513" s="182"/>
      <c r="AP513" s="182"/>
      <c r="AQ513" s="182"/>
      <c r="AR513" s="182"/>
      <c r="AS513" s="182"/>
      <c r="AT513" s="182"/>
      <c r="AU513" s="182"/>
    </row>
    <row r="514" spans="1:47"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c r="AN514" s="182"/>
      <c r="AO514" s="182"/>
      <c r="AP514" s="182"/>
      <c r="AQ514" s="182"/>
      <c r="AR514" s="182"/>
      <c r="AS514" s="182"/>
      <c r="AT514" s="182"/>
      <c r="AU514" s="182"/>
    </row>
    <row r="515" spans="1:47"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c r="AN515" s="182"/>
      <c r="AO515" s="182"/>
      <c r="AP515" s="182"/>
      <c r="AQ515" s="182"/>
      <c r="AR515" s="182"/>
      <c r="AS515" s="182"/>
      <c r="AT515" s="182"/>
      <c r="AU515" s="182"/>
    </row>
    <row r="516" spans="1:47"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c r="AN516" s="182"/>
      <c r="AO516" s="182"/>
      <c r="AP516" s="182"/>
      <c r="AQ516" s="182"/>
      <c r="AR516" s="182"/>
      <c r="AS516" s="182"/>
      <c r="AT516" s="182"/>
      <c r="AU516" s="182"/>
    </row>
    <row r="517" spans="1:47"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c r="AN517" s="182"/>
      <c r="AO517" s="182"/>
      <c r="AP517" s="182"/>
      <c r="AQ517" s="182"/>
      <c r="AR517" s="182"/>
      <c r="AS517" s="182"/>
      <c r="AT517" s="182"/>
      <c r="AU517" s="182"/>
    </row>
    <row r="518" spans="1:47"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c r="AN518" s="182"/>
      <c r="AO518" s="182"/>
      <c r="AP518" s="182"/>
      <c r="AQ518" s="182"/>
      <c r="AR518" s="182"/>
      <c r="AS518" s="182"/>
      <c r="AT518" s="182"/>
      <c r="AU518" s="182"/>
    </row>
    <row r="519" spans="1:47"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c r="AN519" s="182"/>
      <c r="AO519" s="182"/>
      <c r="AP519" s="182"/>
      <c r="AQ519" s="182"/>
      <c r="AR519" s="182"/>
      <c r="AS519" s="182"/>
      <c r="AT519" s="182"/>
      <c r="AU519" s="182"/>
    </row>
    <row r="520" spans="1:47"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c r="AN520" s="182"/>
      <c r="AO520" s="182"/>
      <c r="AP520" s="182"/>
      <c r="AQ520" s="182"/>
      <c r="AR520" s="182"/>
      <c r="AS520" s="182"/>
      <c r="AT520" s="182"/>
      <c r="AU520" s="182"/>
    </row>
    <row r="521" spans="1:47"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c r="AN521" s="182"/>
      <c r="AO521" s="182"/>
      <c r="AP521" s="182"/>
      <c r="AQ521" s="182"/>
      <c r="AR521" s="182"/>
      <c r="AS521" s="182"/>
      <c r="AT521" s="182"/>
      <c r="AU521" s="182"/>
    </row>
    <row r="522" spans="1:47"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c r="AN522" s="182"/>
      <c r="AO522" s="182"/>
      <c r="AP522" s="182"/>
      <c r="AQ522" s="182"/>
      <c r="AR522" s="182"/>
      <c r="AS522" s="182"/>
      <c r="AT522" s="182"/>
      <c r="AU522" s="182"/>
    </row>
    <row r="523" spans="1:47"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c r="AN523" s="182"/>
      <c r="AO523" s="182"/>
      <c r="AP523" s="182"/>
      <c r="AQ523" s="182"/>
      <c r="AR523" s="182"/>
      <c r="AS523" s="182"/>
      <c r="AT523" s="182"/>
      <c r="AU523" s="182"/>
    </row>
    <row r="524" spans="1:47"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c r="AN524" s="182"/>
      <c r="AO524" s="182"/>
      <c r="AP524" s="182"/>
      <c r="AQ524" s="182"/>
      <c r="AR524" s="182"/>
      <c r="AS524" s="182"/>
      <c r="AT524" s="182"/>
      <c r="AU524" s="182"/>
    </row>
    <row r="525" spans="1:47"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c r="AN525" s="182"/>
      <c r="AO525" s="182"/>
      <c r="AP525" s="182"/>
      <c r="AQ525" s="182"/>
      <c r="AR525" s="182"/>
      <c r="AS525" s="182"/>
      <c r="AT525" s="182"/>
      <c r="AU525" s="182"/>
    </row>
    <row r="526" spans="1:47"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c r="AN526" s="182"/>
      <c r="AO526" s="182"/>
      <c r="AP526" s="182"/>
      <c r="AQ526" s="182"/>
      <c r="AR526" s="182"/>
      <c r="AS526" s="182"/>
      <c r="AT526" s="182"/>
      <c r="AU526" s="182"/>
    </row>
    <row r="527" spans="1:47"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c r="AN527" s="182"/>
      <c r="AO527" s="182"/>
      <c r="AP527" s="182"/>
      <c r="AQ527" s="182"/>
      <c r="AR527" s="182"/>
      <c r="AS527" s="182"/>
      <c r="AT527" s="182"/>
      <c r="AU527" s="182"/>
    </row>
    <row r="528" spans="1:47"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c r="AN528" s="182"/>
      <c r="AO528" s="182"/>
      <c r="AP528" s="182"/>
      <c r="AQ528" s="182"/>
      <c r="AR528" s="182"/>
      <c r="AS528" s="182"/>
      <c r="AT528" s="182"/>
      <c r="AU528" s="182"/>
    </row>
    <row r="529" spans="1:47"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c r="AN529" s="182"/>
      <c r="AO529" s="182"/>
      <c r="AP529" s="182"/>
      <c r="AQ529" s="182"/>
      <c r="AR529" s="182"/>
      <c r="AS529" s="182"/>
      <c r="AT529" s="182"/>
      <c r="AU529" s="182"/>
    </row>
    <row r="530" spans="1:47"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c r="AN530" s="182"/>
      <c r="AO530" s="182"/>
      <c r="AP530" s="182"/>
      <c r="AQ530" s="182"/>
      <c r="AR530" s="182"/>
      <c r="AS530" s="182"/>
      <c r="AT530" s="182"/>
      <c r="AU530" s="182"/>
    </row>
    <row r="531" spans="1:47"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c r="AN531" s="182"/>
      <c r="AO531" s="182"/>
      <c r="AP531" s="182"/>
      <c r="AQ531" s="182"/>
      <c r="AR531" s="182"/>
      <c r="AS531" s="182"/>
      <c r="AT531" s="182"/>
      <c r="AU531" s="182"/>
    </row>
    <row r="532" spans="1:47"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c r="AN532" s="182"/>
      <c r="AO532" s="182"/>
      <c r="AP532" s="182"/>
      <c r="AQ532" s="182"/>
      <c r="AR532" s="182"/>
      <c r="AS532" s="182"/>
      <c r="AT532" s="182"/>
      <c r="AU532" s="182"/>
    </row>
    <row r="533" spans="1:47"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c r="AN533" s="182"/>
      <c r="AO533" s="182"/>
      <c r="AP533" s="182"/>
      <c r="AQ533" s="182"/>
      <c r="AR533" s="182"/>
      <c r="AS533" s="182"/>
      <c r="AT533" s="182"/>
      <c r="AU533" s="182"/>
    </row>
    <row r="534" spans="1:47"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c r="AN534" s="182"/>
      <c r="AO534" s="182"/>
      <c r="AP534" s="182"/>
      <c r="AQ534" s="182"/>
      <c r="AR534" s="182"/>
      <c r="AS534" s="182"/>
      <c r="AT534" s="182"/>
      <c r="AU534" s="182"/>
    </row>
    <row r="535" spans="1:47"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c r="AN535" s="182"/>
      <c r="AO535" s="182"/>
      <c r="AP535" s="182"/>
      <c r="AQ535" s="182"/>
      <c r="AR535" s="182"/>
      <c r="AS535" s="182"/>
      <c r="AT535" s="182"/>
      <c r="AU535" s="182"/>
    </row>
    <row r="536" spans="1:47"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c r="AN536" s="182"/>
      <c r="AO536" s="182"/>
      <c r="AP536" s="182"/>
      <c r="AQ536" s="182"/>
      <c r="AR536" s="182"/>
      <c r="AS536" s="182"/>
      <c r="AT536" s="182"/>
      <c r="AU536" s="182"/>
    </row>
    <row r="537" spans="1:47"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c r="AN537" s="182"/>
      <c r="AO537" s="182"/>
      <c r="AP537" s="182"/>
      <c r="AQ537" s="182"/>
      <c r="AR537" s="182"/>
      <c r="AS537" s="182"/>
      <c r="AT537" s="182"/>
      <c r="AU537" s="182"/>
    </row>
    <row r="538" spans="1:47"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c r="AN538" s="182"/>
      <c r="AO538" s="182"/>
      <c r="AP538" s="182"/>
      <c r="AQ538" s="182"/>
      <c r="AR538" s="182"/>
      <c r="AS538" s="182"/>
      <c r="AT538" s="182"/>
      <c r="AU538" s="182"/>
    </row>
    <row r="539" spans="1:47"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c r="AN539" s="182"/>
      <c r="AO539" s="182"/>
      <c r="AP539" s="182"/>
      <c r="AQ539" s="182"/>
      <c r="AR539" s="182"/>
      <c r="AS539" s="182"/>
      <c r="AT539" s="182"/>
      <c r="AU539" s="182"/>
    </row>
    <row r="540" spans="1:47"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c r="AN540" s="182"/>
      <c r="AO540" s="182"/>
      <c r="AP540" s="182"/>
      <c r="AQ540" s="182"/>
      <c r="AR540" s="182"/>
      <c r="AS540" s="182"/>
      <c r="AT540" s="182"/>
      <c r="AU540" s="182"/>
    </row>
    <row r="541" spans="1:47"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c r="AN541" s="182"/>
      <c r="AO541" s="182"/>
      <c r="AP541" s="182"/>
      <c r="AQ541" s="182"/>
      <c r="AR541" s="182"/>
      <c r="AS541" s="182"/>
      <c r="AT541" s="182"/>
      <c r="AU541" s="182"/>
    </row>
    <row r="542" spans="1:47"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c r="AN542" s="182"/>
      <c r="AO542" s="182"/>
      <c r="AP542" s="182"/>
      <c r="AQ542" s="182"/>
      <c r="AR542" s="182"/>
      <c r="AS542" s="182"/>
      <c r="AT542" s="182"/>
      <c r="AU542" s="182"/>
    </row>
    <row r="543" spans="1:47"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c r="AN543" s="182"/>
      <c r="AO543" s="182"/>
      <c r="AP543" s="182"/>
      <c r="AQ543" s="182"/>
      <c r="AR543" s="182"/>
      <c r="AS543" s="182"/>
      <c r="AT543" s="182"/>
      <c r="AU543" s="182"/>
    </row>
    <row r="544" spans="1:47"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c r="AN544" s="182"/>
      <c r="AO544" s="182"/>
      <c r="AP544" s="182"/>
      <c r="AQ544" s="182"/>
      <c r="AR544" s="182"/>
      <c r="AS544" s="182"/>
      <c r="AT544" s="182"/>
      <c r="AU544" s="182"/>
    </row>
    <row r="545" spans="1:47"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c r="AN545" s="182"/>
      <c r="AO545" s="182"/>
      <c r="AP545" s="182"/>
      <c r="AQ545" s="182"/>
      <c r="AR545" s="182"/>
      <c r="AS545" s="182"/>
      <c r="AT545" s="182"/>
      <c r="AU545" s="182"/>
    </row>
    <row r="546" spans="1:47"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c r="AN546" s="182"/>
      <c r="AO546" s="182"/>
      <c r="AP546" s="182"/>
      <c r="AQ546" s="182"/>
      <c r="AR546" s="182"/>
      <c r="AS546" s="182"/>
      <c r="AT546" s="182"/>
      <c r="AU546" s="182"/>
    </row>
    <row r="547" spans="1:47"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c r="AN547" s="182"/>
      <c r="AO547" s="182"/>
      <c r="AP547" s="182"/>
      <c r="AQ547" s="182"/>
      <c r="AR547" s="182"/>
      <c r="AS547" s="182"/>
      <c r="AT547" s="182"/>
      <c r="AU547" s="182"/>
    </row>
    <row r="548" spans="1:47"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c r="AN548" s="182"/>
      <c r="AO548" s="182"/>
      <c r="AP548" s="182"/>
      <c r="AQ548" s="182"/>
      <c r="AR548" s="182"/>
      <c r="AS548" s="182"/>
      <c r="AT548" s="182"/>
      <c r="AU548" s="182"/>
    </row>
    <row r="549" spans="1:47"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c r="AN549" s="182"/>
      <c r="AO549" s="182"/>
      <c r="AP549" s="182"/>
      <c r="AQ549" s="182"/>
      <c r="AR549" s="182"/>
      <c r="AS549" s="182"/>
      <c r="AT549" s="182"/>
      <c r="AU549" s="182"/>
    </row>
    <row r="550" spans="1:47"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c r="AN550" s="182"/>
      <c r="AO550" s="182"/>
      <c r="AP550" s="182"/>
      <c r="AQ550" s="182"/>
      <c r="AR550" s="182"/>
      <c r="AS550" s="182"/>
      <c r="AT550" s="182"/>
      <c r="AU550" s="182"/>
    </row>
    <row r="551" spans="1:47"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c r="AN551" s="182"/>
      <c r="AO551" s="182"/>
      <c r="AP551" s="182"/>
      <c r="AQ551" s="182"/>
      <c r="AR551" s="182"/>
      <c r="AS551" s="182"/>
      <c r="AT551" s="182"/>
      <c r="AU551" s="182"/>
    </row>
    <row r="552" spans="1:47"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c r="AN552" s="182"/>
      <c r="AO552" s="182"/>
      <c r="AP552" s="182"/>
      <c r="AQ552" s="182"/>
      <c r="AR552" s="182"/>
      <c r="AS552" s="182"/>
      <c r="AT552" s="182"/>
      <c r="AU552" s="182"/>
    </row>
    <row r="553" spans="1:47"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c r="AN553" s="182"/>
      <c r="AO553" s="182"/>
      <c r="AP553" s="182"/>
      <c r="AQ553" s="182"/>
      <c r="AR553" s="182"/>
      <c r="AS553" s="182"/>
      <c r="AT553" s="182"/>
      <c r="AU553" s="182"/>
    </row>
    <row r="554" spans="1:47"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c r="AN554" s="182"/>
      <c r="AO554" s="182"/>
      <c r="AP554" s="182"/>
      <c r="AQ554" s="182"/>
      <c r="AR554" s="182"/>
      <c r="AS554" s="182"/>
      <c r="AT554" s="182"/>
      <c r="AU554" s="182"/>
    </row>
    <row r="555" spans="1:47"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c r="AN555" s="182"/>
      <c r="AO555" s="182"/>
      <c r="AP555" s="182"/>
      <c r="AQ555" s="182"/>
      <c r="AR555" s="182"/>
      <c r="AS555" s="182"/>
      <c r="AT555" s="182"/>
      <c r="AU555" s="182"/>
    </row>
    <row r="556" spans="1:47"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c r="AN556" s="182"/>
      <c r="AO556" s="182"/>
      <c r="AP556" s="182"/>
      <c r="AQ556" s="182"/>
      <c r="AR556" s="182"/>
      <c r="AS556" s="182"/>
      <c r="AT556" s="182"/>
      <c r="AU556" s="182"/>
    </row>
    <row r="557" spans="1:47"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c r="AN557" s="182"/>
      <c r="AO557" s="182"/>
      <c r="AP557" s="182"/>
      <c r="AQ557" s="182"/>
      <c r="AR557" s="182"/>
      <c r="AS557" s="182"/>
      <c r="AT557" s="182"/>
      <c r="AU557" s="182"/>
    </row>
    <row r="558" spans="1:47"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c r="AN558" s="182"/>
      <c r="AO558" s="182"/>
      <c r="AP558" s="182"/>
      <c r="AQ558" s="182"/>
      <c r="AR558" s="182"/>
      <c r="AS558" s="182"/>
      <c r="AT558" s="182"/>
      <c r="AU558" s="182"/>
    </row>
    <row r="559" spans="1:47"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c r="AN559" s="182"/>
      <c r="AO559" s="182"/>
      <c r="AP559" s="182"/>
      <c r="AQ559" s="182"/>
      <c r="AR559" s="182"/>
      <c r="AS559" s="182"/>
      <c r="AT559" s="182"/>
      <c r="AU559" s="182"/>
    </row>
    <row r="560" spans="1:47"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c r="AN560" s="182"/>
      <c r="AO560" s="182"/>
      <c r="AP560" s="182"/>
      <c r="AQ560" s="182"/>
      <c r="AR560" s="182"/>
      <c r="AS560" s="182"/>
      <c r="AT560" s="182"/>
      <c r="AU560" s="182"/>
    </row>
    <row r="561" spans="1:47"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c r="AN561" s="182"/>
      <c r="AO561" s="182"/>
      <c r="AP561" s="182"/>
      <c r="AQ561" s="182"/>
      <c r="AR561" s="182"/>
      <c r="AS561" s="182"/>
      <c r="AT561" s="182"/>
      <c r="AU561" s="182"/>
    </row>
    <row r="562" spans="1:47"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c r="AN562" s="182"/>
      <c r="AO562" s="182"/>
      <c r="AP562" s="182"/>
      <c r="AQ562" s="182"/>
      <c r="AR562" s="182"/>
      <c r="AS562" s="182"/>
      <c r="AT562" s="182"/>
      <c r="AU562" s="182"/>
    </row>
    <row r="563" spans="1:47"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c r="AN563" s="182"/>
      <c r="AO563" s="182"/>
      <c r="AP563" s="182"/>
      <c r="AQ563" s="182"/>
      <c r="AR563" s="182"/>
      <c r="AS563" s="182"/>
      <c r="AT563" s="182"/>
      <c r="AU563" s="182"/>
    </row>
    <row r="564" spans="1:47"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c r="AN564" s="182"/>
      <c r="AO564" s="182"/>
      <c r="AP564" s="182"/>
      <c r="AQ564" s="182"/>
      <c r="AR564" s="182"/>
      <c r="AS564" s="182"/>
      <c r="AT564" s="182"/>
      <c r="AU564" s="182"/>
    </row>
    <row r="565" spans="1:47"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c r="AN565" s="182"/>
      <c r="AO565" s="182"/>
      <c r="AP565" s="182"/>
      <c r="AQ565" s="182"/>
      <c r="AR565" s="182"/>
      <c r="AS565" s="182"/>
      <c r="AT565" s="182"/>
      <c r="AU565" s="182"/>
    </row>
    <row r="566" spans="1:47"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c r="AN566" s="182"/>
      <c r="AO566" s="182"/>
      <c r="AP566" s="182"/>
      <c r="AQ566" s="182"/>
      <c r="AR566" s="182"/>
      <c r="AS566" s="182"/>
      <c r="AT566" s="182"/>
      <c r="AU566" s="182"/>
    </row>
    <row r="567" spans="1:47"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c r="AN567" s="182"/>
      <c r="AO567" s="182"/>
      <c r="AP567" s="182"/>
      <c r="AQ567" s="182"/>
      <c r="AR567" s="182"/>
      <c r="AS567" s="182"/>
      <c r="AT567" s="182"/>
      <c r="AU567" s="182"/>
    </row>
    <row r="568" spans="1:47"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c r="AN568" s="182"/>
      <c r="AO568" s="182"/>
      <c r="AP568" s="182"/>
      <c r="AQ568" s="182"/>
      <c r="AR568" s="182"/>
      <c r="AS568" s="182"/>
      <c r="AT568" s="182"/>
      <c r="AU568" s="182"/>
    </row>
    <row r="569" spans="1:47"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c r="AN569" s="182"/>
      <c r="AO569" s="182"/>
      <c r="AP569" s="182"/>
      <c r="AQ569" s="182"/>
      <c r="AR569" s="182"/>
      <c r="AS569" s="182"/>
      <c r="AT569" s="182"/>
      <c r="AU569" s="182"/>
    </row>
    <row r="570" spans="1:47"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c r="AN570" s="182"/>
      <c r="AO570" s="182"/>
      <c r="AP570" s="182"/>
      <c r="AQ570" s="182"/>
      <c r="AR570" s="182"/>
      <c r="AS570" s="182"/>
      <c r="AT570" s="182"/>
      <c r="AU570" s="182"/>
    </row>
    <row r="571" spans="1:47"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c r="AN571" s="182"/>
      <c r="AO571" s="182"/>
      <c r="AP571" s="182"/>
      <c r="AQ571" s="182"/>
      <c r="AR571" s="182"/>
      <c r="AS571" s="182"/>
      <c r="AT571" s="182"/>
      <c r="AU571" s="182"/>
    </row>
    <row r="572" spans="1:47"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c r="AN572" s="182"/>
      <c r="AO572" s="182"/>
      <c r="AP572" s="182"/>
      <c r="AQ572" s="182"/>
      <c r="AR572" s="182"/>
      <c r="AS572" s="182"/>
      <c r="AT572" s="182"/>
      <c r="AU572" s="182"/>
    </row>
    <row r="573" spans="1:47"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c r="AN573" s="182"/>
      <c r="AO573" s="182"/>
      <c r="AP573" s="182"/>
      <c r="AQ573" s="182"/>
      <c r="AR573" s="182"/>
      <c r="AS573" s="182"/>
      <c r="AT573" s="182"/>
      <c r="AU573" s="182"/>
    </row>
    <row r="574" spans="1:47"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c r="AN574" s="182"/>
      <c r="AO574" s="182"/>
      <c r="AP574" s="182"/>
      <c r="AQ574" s="182"/>
      <c r="AR574" s="182"/>
      <c r="AS574" s="182"/>
      <c r="AT574" s="182"/>
      <c r="AU574" s="182"/>
    </row>
    <row r="575" spans="1:47"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c r="AN575" s="182"/>
      <c r="AO575" s="182"/>
      <c r="AP575" s="182"/>
      <c r="AQ575" s="182"/>
      <c r="AR575" s="182"/>
      <c r="AS575" s="182"/>
      <c r="AT575" s="182"/>
      <c r="AU575" s="182"/>
    </row>
    <row r="576" spans="1:47"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c r="AN576" s="182"/>
      <c r="AO576" s="182"/>
      <c r="AP576" s="182"/>
      <c r="AQ576" s="182"/>
      <c r="AR576" s="182"/>
      <c r="AS576" s="182"/>
      <c r="AT576" s="182"/>
      <c r="AU576" s="182"/>
    </row>
    <row r="577" spans="1:47"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c r="AN577" s="182"/>
      <c r="AO577" s="182"/>
      <c r="AP577" s="182"/>
      <c r="AQ577" s="182"/>
      <c r="AR577" s="182"/>
      <c r="AS577" s="182"/>
      <c r="AT577" s="182"/>
      <c r="AU577" s="182"/>
    </row>
    <row r="578" spans="1:47"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c r="AN578" s="182"/>
      <c r="AO578" s="182"/>
      <c r="AP578" s="182"/>
      <c r="AQ578" s="182"/>
      <c r="AR578" s="182"/>
      <c r="AS578" s="182"/>
      <c r="AT578" s="182"/>
      <c r="AU578" s="182"/>
    </row>
    <row r="579" spans="1:47"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c r="AN579" s="182"/>
      <c r="AO579" s="182"/>
      <c r="AP579" s="182"/>
      <c r="AQ579" s="182"/>
      <c r="AR579" s="182"/>
      <c r="AS579" s="182"/>
      <c r="AT579" s="182"/>
      <c r="AU579" s="182"/>
    </row>
    <row r="580" spans="1:47"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c r="AN580" s="182"/>
      <c r="AO580" s="182"/>
      <c r="AP580" s="182"/>
      <c r="AQ580" s="182"/>
      <c r="AR580" s="182"/>
      <c r="AS580" s="182"/>
      <c r="AT580" s="182"/>
      <c r="AU580" s="182"/>
    </row>
    <row r="581" spans="1:47"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c r="AN581" s="182"/>
      <c r="AO581" s="182"/>
      <c r="AP581" s="182"/>
      <c r="AQ581" s="182"/>
      <c r="AR581" s="182"/>
      <c r="AS581" s="182"/>
      <c r="AT581" s="182"/>
      <c r="AU581" s="182"/>
    </row>
    <row r="582" spans="1:47"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c r="AN582" s="182"/>
      <c r="AO582" s="182"/>
      <c r="AP582" s="182"/>
      <c r="AQ582" s="182"/>
      <c r="AR582" s="182"/>
      <c r="AS582" s="182"/>
      <c r="AT582" s="182"/>
      <c r="AU582" s="182"/>
    </row>
    <row r="583" spans="1:47"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c r="AN583" s="182"/>
      <c r="AO583" s="182"/>
      <c r="AP583" s="182"/>
      <c r="AQ583" s="182"/>
      <c r="AR583" s="182"/>
      <c r="AS583" s="182"/>
      <c r="AT583" s="182"/>
      <c r="AU583" s="182"/>
    </row>
    <row r="584" spans="1:47"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c r="AN584" s="182"/>
      <c r="AO584" s="182"/>
      <c r="AP584" s="182"/>
      <c r="AQ584" s="182"/>
      <c r="AR584" s="182"/>
      <c r="AS584" s="182"/>
      <c r="AT584" s="182"/>
      <c r="AU584" s="182"/>
    </row>
    <row r="585" spans="1:47"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c r="AN585" s="182"/>
      <c r="AO585" s="182"/>
      <c r="AP585" s="182"/>
      <c r="AQ585" s="182"/>
      <c r="AR585" s="182"/>
      <c r="AS585" s="182"/>
      <c r="AT585" s="182"/>
      <c r="AU585" s="182"/>
    </row>
    <row r="586" spans="1:47"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c r="AN586" s="182"/>
      <c r="AO586" s="182"/>
      <c r="AP586" s="182"/>
      <c r="AQ586" s="182"/>
      <c r="AR586" s="182"/>
      <c r="AS586" s="182"/>
      <c r="AT586" s="182"/>
      <c r="AU586" s="182"/>
    </row>
    <row r="587" spans="1:47"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c r="AN587" s="182"/>
      <c r="AO587" s="182"/>
      <c r="AP587" s="182"/>
      <c r="AQ587" s="182"/>
      <c r="AR587" s="182"/>
      <c r="AS587" s="182"/>
      <c r="AT587" s="182"/>
      <c r="AU587" s="182"/>
    </row>
    <row r="588" spans="1:47"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c r="AN588" s="182"/>
      <c r="AO588" s="182"/>
      <c r="AP588" s="182"/>
      <c r="AQ588" s="182"/>
      <c r="AR588" s="182"/>
      <c r="AS588" s="182"/>
      <c r="AT588" s="182"/>
      <c r="AU588" s="182"/>
    </row>
    <row r="589" spans="1:47"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c r="AN589" s="182"/>
      <c r="AO589" s="182"/>
      <c r="AP589" s="182"/>
      <c r="AQ589" s="182"/>
      <c r="AR589" s="182"/>
      <c r="AS589" s="182"/>
      <c r="AT589" s="182"/>
      <c r="AU589" s="182"/>
    </row>
    <row r="590" spans="1:47"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c r="AN590" s="182"/>
      <c r="AO590" s="182"/>
      <c r="AP590" s="182"/>
      <c r="AQ590" s="182"/>
      <c r="AR590" s="182"/>
      <c r="AS590" s="182"/>
      <c r="AT590" s="182"/>
      <c r="AU590" s="182"/>
    </row>
    <row r="591" spans="1:47"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c r="AN591" s="182"/>
      <c r="AO591" s="182"/>
      <c r="AP591" s="182"/>
      <c r="AQ591" s="182"/>
      <c r="AR591" s="182"/>
      <c r="AS591" s="182"/>
      <c r="AT591" s="182"/>
      <c r="AU591" s="182"/>
    </row>
    <row r="592" spans="1:47"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c r="AN592" s="182"/>
      <c r="AO592" s="182"/>
      <c r="AP592" s="182"/>
      <c r="AQ592" s="182"/>
      <c r="AR592" s="182"/>
      <c r="AS592" s="182"/>
      <c r="AT592" s="182"/>
      <c r="AU592" s="182"/>
    </row>
    <row r="593" spans="1:47"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c r="AN593" s="182"/>
      <c r="AO593" s="182"/>
      <c r="AP593" s="182"/>
      <c r="AQ593" s="182"/>
      <c r="AR593" s="182"/>
      <c r="AS593" s="182"/>
      <c r="AT593" s="182"/>
      <c r="AU593" s="182"/>
    </row>
    <row r="594" spans="1:47"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c r="AN594" s="182"/>
      <c r="AO594" s="182"/>
      <c r="AP594" s="182"/>
      <c r="AQ594" s="182"/>
      <c r="AR594" s="182"/>
      <c r="AS594" s="182"/>
      <c r="AT594" s="182"/>
      <c r="AU594" s="182"/>
    </row>
    <row r="595" spans="1:47"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c r="AN595" s="182"/>
      <c r="AO595" s="182"/>
      <c r="AP595" s="182"/>
      <c r="AQ595" s="182"/>
      <c r="AR595" s="182"/>
      <c r="AS595" s="182"/>
      <c r="AT595" s="182"/>
      <c r="AU595" s="182"/>
    </row>
    <row r="596" spans="1:47"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c r="AN596" s="182"/>
      <c r="AO596" s="182"/>
      <c r="AP596" s="182"/>
      <c r="AQ596" s="182"/>
      <c r="AR596" s="182"/>
      <c r="AS596" s="182"/>
      <c r="AT596" s="182"/>
      <c r="AU596" s="182"/>
    </row>
    <row r="597" spans="1:47"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c r="AN597" s="182"/>
      <c r="AO597" s="182"/>
      <c r="AP597" s="182"/>
      <c r="AQ597" s="182"/>
      <c r="AR597" s="182"/>
      <c r="AS597" s="182"/>
      <c r="AT597" s="182"/>
      <c r="AU597" s="182"/>
    </row>
    <row r="598" spans="1:47"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c r="AN598" s="182"/>
      <c r="AO598" s="182"/>
      <c r="AP598" s="182"/>
      <c r="AQ598" s="182"/>
      <c r="AR598" s="182"/>
      <c r="AS598" s="182"/>
      <c r="AT598" s="182"/>
      <c r="AU598" s="182"/>
    </row>
    <row r="599" spans="1:47"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c r="AN599" s="182"/>
      <c r="AO599" s="182"/>
      <c r="AP599" s="182"/>
      <c r="AQ599" s="182"/>
      <c r="AR599" s="182"/>
      <c r="AS599" s="182"/>
      <c r="AT599" s="182"/>
      <c r="AU599" s="182"/>
    </row>
    <row r="600" spans="1:47"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c r="AN600" s="182"/>
      <c r="AO600" s="182"/>
      <c r="AP600" s="182"/>
      <c r="AQ600" s="182"/>
      <c r="AR600" s="182"/>
      <c r="AS600" s="182"/>
      <c r="AT600" s="182"/>
      <c r="AU600" s="182"/>
    </row>
    <row r="601" spans="1:47"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c r="AN601" s="182"/>
      <c r="AO601" s="182"/>
      <c r="AP601" s="182"/>
      <c r="AQ601" s="182"/>
      <c r="AR601" s="182"/>
      <c r="AS601" s="182"/>
      <c r="AT601" s="182"/>
      <c r="AU601" s="182"/>
    </row>
    <row r="602" spans="1:47"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c r="AN602" s="182"/>
      <c r="AO602" s="182"/>
      <c r="AP602" s="182"/>
      <c r="AQ602" s="182"/>
      <c r="AR602" s="182"/>
      <c r="AS602" s="182"/>
      <c r="AT602" s="182"/>
      <c r="AU602" s="182"/>
    </row>
    <row r="603" spans="1:47"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c r="AN603" s="182"/>
      <c r="AO603" s="182"/>
      <c r="AP603" s="182"/>
      <c r="AQ603" s="182"/>
      <c r="AR603" s="182"/>
      <c r="AS603" s="182"/>
      <c r="AT603" s="182"/>
      <c r="AU603" s="182"/>
    </row>
    <row r="604" spans="1:47"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c r="AN604" s="182"/>
      <c r="AO604" s="182"/>
      <c r="AP604" s="182"/>
      <c r="AQ604" s="182"/>
      <c r="AR604" s="182"/>
      <c r="AS604" s="182"/>
      <c r="AT604" s="182"/>
      <c r="AU604" s="182"/>
    </row>
    <row r="605" spans="1:47"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c r="AN605" s="182"/>
      <c r="AO605" s="182"/>
      <c r="AP605" s="182"/>
      <c r="AQ605" s="182"/>
      <c r="AR605" s="182"/>
      <c r="AS605" s="182"/>
      <c r="AT605" s="182"/>
      <c r="AU605" s="182"/>
    </row>
    <row r="606" spans="1:47"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c r="AN606" s="182"/>
      <c r="AO606" s="182"/>
      <c r="AP606" s="182"/>
      <c r="AQ606" s="182"/>
      <c r="AR606" s="182"/>
      <c r="AS606" s="182"/>
      <c r="AT606" s="182"/>
      <c r="AU606" s="182"/>
    </row>
    <row r="607" spans="1:47"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c r="AN607" s="182"/>
      <c r="AO607" s="182"/>
      <c r="AP607" s="182"/>
      <c r="AQ607" s="182"/>
      <c r="AR607" s="182"/>
      <c r="AS607" s="182"/>
      <c r="AT607" s="182"/>
      <c r="AU607" s="182"/>
    </row>
    <row r="608" spans="1:47"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c r="AN608" s="182"/>
      <c r="AO608" s="182"/>
      <c r="AP608" s="182"/>
      <c r="AQ608" s="182"/>
      <c r="AR608" s="182"/>
      <c r="AS608" s="182"/>
      <c r="AT608" s="182"/>
      <c r="AU608" s="182"/>
    </row>
    <row r="609" spans="1:47"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c r="AN609" s="182"/>
      <c r="AO609" s="182"/>
      <c r="AP609" s="182"/>
      <c r="AQ609" s="182"/>
      <c r="AR609" s="182"/>
      <c r="AS609" s="182"/>
      <c r="AT609" s="182"/>
      <c r="AU609" s="182"/>
    </row>
    <row r="610" spans="1:47"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c r="AN610" s="182"/>
      <c r="AO610" s="182"/>
      <c r="AP610" s="182"/>
      <c r="AQ610" s="182"/>
      <c r="AR610" s="182"/>
      <c r="AS610" s="182"/>
      <c r="AT610" s="182"/>
      <c r="AU610" s="182"/>
    </row>
    <row r="611" spans="1:47"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c r="AN611" s="182"/>
      <c r="AO611" s="182"/>
      <c r="AP611" s="182"/>
      <c r="AQ611" s="182"/>
      <c r="AR611" s="182"/>
      <c r="AS611" s="182"/>
      <c r="AT611" s="182"/>
      <c r="AU611" s="182"/>
    </row>
    <row r="612" spans="1:47"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c r="AN612" s="182"/>
      <c r="AO612" s="182"/>
      <c r="AP612" s="182"/>
      <c r="AQ612" s="182"/>
      <c r="AR612" s="182"/>
      <c r="AS612" s="182"/>
      <c r="AT612" s="182"/>
      <c r="AU612" s="182"/>
    </row>
    <row r="613" spans="1:47"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c r="AN613" s="182"/>
      <c r="AO613" s="182"/>
      <c r="AP613" s="182"/>
      <c r="AQ613" s="182"/>
      <c r="AR613" s="182"/>
      <c r="AS613" s="182"/>
      <c r="AT613" s="182"/>
      <c r="AU613" s="182"/>
    </row>
    <row r="614" spans="1:47"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c r="AN614" s="182"/>
      <c r="AO614" s="182"/>
      <c r="AP614" s="182"/>
      <c r="AQ614" s="182"/>
      <c r="AR614" s="182"/>
      <c r="AS614" s="182"/>
      <c r="AT614" s="182"/>
      <c r="AU614" s="182"/>
    </row>
    <row r="615" spans="1:47"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c r="AN615" s="182"/>
      <c r="AO615" s="182"/>
      <c r="AP615" s="182"/>
      <c r="AQ615" s="182"/>
      <c r="AR615" s="182"/>
      <c r="AS615" s="182"/>
      <c r="AT615" s="182"/>
      <c r="AU615" s="182"/>
    </row>
    <row r="616" spans="1:47"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c r="AN616" s="182"/>
      <c r="AO616" s="182"/>
      <c r="AP616" s="182"/>
      <c r="AQ616" s="182"/>
      <c r="AR616" s="182"/>
      <c r="AS616" s="182"/>
      <c r="AT616" s="182"/>
      <c r="AU616" s="182"/>
    </row>
    <row r="617" spans="1:47"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c r="AN617" s="182"/>
      <c r="AO617" s="182"/>
      <c r="AP617" s="182"/>
      <c r="AQ617" s="182"/>
      <c r="AR617" s="182"/>
      <c r="AS617" s="182"/>
      <c r="AT617" s="182"/>
      <c r="AU617" s="182"/>
    </row>
    <row r="618" spans="1:47"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c r="AN618" s="182"/>
      <c r="AO618" s="182"/>
      <c r="AP618" s="182"/>
      <c r="AQ618" s="182"/>
      <c r="AR618" s="182"/>
      <c r="AS618" s="182"/>
      <c r="AT618" s="182"/>
      <c r="AU618" s="182"/>
    </row>
    <row r="619" spans="1:47"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c r="AN619" s="182"/>
      <c r="AO619" s="182"/>
      <c r="AP619" s="182"/>
      <c r="AQ619" s="182"/>
      <c r="AR619" s="182"/>
      <c r="AS619" s="182"/>
      <c r="AT619" s="182"/>
      <c r="AU619" s="182"/>
    </row>
    <row r="620" spans="1:47"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c r="AN620" s="182"/>
      <c r="AO620" s="182"/>
      <c r="AP620" s="182"/>
      <c r="AQ620" s="182"/>
      <c r="AR620" s="182"/>
      <c r="AS620" s="182"/>
      <c r="AT620" s="182"/>
      <c r="AU620" s="182"/>
    </row>
    <row r="621" spans="1:47"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c r="AN621" s="182"/>
      <c r="AO621" s="182"/>
      <c r="AP621" s="182"/>
      <c r="AQ621" s="182"/>
      <c r="AR621" s="182"/>
      <c r="AS621" s="182"/>
      <c r="AT621" s="182"/>
      <c r="AU621" s="182"/>
    </row>
    <row r="622" spans="1:47"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c r="AN622" s="182"/>
      <c r="AO622" s="182"/>
      <c r="AP622" s="182"/>
      <c r="AQ622" s="182"/>
      <c r="AR622" s="182"/>
      <c r="AS622" s="182"/>
      <c r="AT622" s="182"/>
      <c r="AU622" s="182"/>
    </row>
    <row r="623" spans="1:47"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c r="AN623" s="182"/>
      <c r="AO623" s="182"/>
      <c r="AP623" s="182"/>
      <c r="AQ623" s="182"/>
      <c r="AR623" s="182"/>
      <c r="AS623" s="182"/>
      <c r="AT623" s="182"/>
      <c r="AU623" s="182"/>
    </row>
    <row r="624" spans="1:47"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c r="AN624" s="182"/>
      <c r="AO624" s="182"/>
      <c r="AP624" s="182"/>
      <c r="AQ624" s="182"/>
      <c r="AR624" s="182"/>
      <c r="AS624" s="182"/>
      <c r="AT624" s="182"/>
      <c r="AU624" s="182"/>
    </row>
    <row r="625" spans="1:47"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c r="AN625" s="182"/>
      <c r="AO625" s="182"/>
      <c r="AP625" s="182"/>
      <c r="AQ625" s="182"/>
      <c r="AR625" s="182"/>
      <c r="AS625" s="182"/>
      <c r="AT625" s="182"/>
      <c r="AU625" s="182"/>
    </row>
    <row r="626" spans="1:47"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c r="AN626" s="182"/>
      <c r="AO626" s="182"/>
      <c r="AP626" s="182"/>
      <c r="AQ626" s="182"/>
      <c r="AR626" s="182"/>
      <c r="AS626" s="182"/>
      <c r="AT626" s="182"/>
      <c r="AU626" s="182"/>
    </row>
    <row r="627" spans="1:47"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c r="AN627" s="182"/>
      <c r="AO627" s="182"/>
      <c r="AP627" s="182"/>
      <c r="AQ627" s="182"/>
      <c r="AR627" s="182"/>
      <c r="AS627" s="182"/>
      <c r="AT627" s="182"/>
      <c r="AU627" s="182"/>
    </row>
    <row r="628" spans="1:47"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c r="AN628" s="182"/>
      <c r="AO628" s="182"/>
      <c r="AP628" s="182"/>
      <c r="AQ628" s="182"/>
      <c r="AR628" s="182"/>
      <c r="AS628" s="182"/>
      <c r="AT628" s="182"/>
      <c r="AU628" s="182"/>
    </row>
    <row r="629" spans="1:47"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c r="AN629" s="182"/>
      <c r="AO629" s="182"/>
      <c r="AP629" s="182"/>
      <c r="AQ629" s="182"/>
      <c r="AR629" s="182"/>
      <c r="AS629" s="182"/>
      <c r="AT629" s="182"/>
      <c r="AU629" s="182"/>
    </row>
    <row r="630" spans="1:47"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c r="AN630" s="182"/>
      <c r="AO630" s="182"/>
      <c r="AP630" s="182"/>
      <c r="AQ630" s="182"/>
      <c r="AR630" s="182"/>
      <c r="AS630" s="182"/>
      <c r="AT630" s="182"/>
      <c r="AU630" s="182"/>
    </row>
    <row r="631" spans="1:47"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c r="AN631" s="182"/>
      <c r="AO631" s="182"/>
      <c r="AP631" s="182"/>
      <c r="AQ631" s="182"/>
      <c r="AR631" s="182"/>
      <c r="AS631" s="182"/>
      <c r="AT631" s="182"/>
      <c r="AU631" s="182"/>
    </row>
    <row r="632" spans="1:47"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c r="AN632" s="182"/>
      <c r="AO632" s="182"/>
      <c r="AP632" s="182"/>
      <c r="AQ632" s="182"/>
      <c r="AR632" s="182"/>
      <c r="AS632" s="182"/>
      <c r="AT632" s="182"/>
      <c r="AU632" s="182"/>
    </row>
    <row r="633" spans="1:47"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c r="AN633" s="182"/>
      <c r="AO633" s="182"/>
      <c r="AP633" s="182"/>
      <c r="AQ633" s="182"/>
      <c r="AR633" s="182"/>
      <c r="AS633" s="182"/>
      <c r="AT633" s="182"/>
      <c r="AU633" s="182"/>
    </row>
    <row r="634" spans="1:47"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c r="AN634" s="182"/>
      <c r="AO634" s="182"/>
      <c r="AP634" s="182"/>
      <c r="AQ634" s="182"/>
      <c r="AR634" s="182"/>
      <c r="AS634" s="182"/>
      <c r="AT634" s="182"/>
      <c r="AU634" s="182"/>
    </row>
    <row r="635" spans="1:47"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c r="AN635" s="182"/>
      <c r="AO635" s="182"/>
      <c r="AP635" s="182"/>
      <c r="AQ635" s="182"/>
      <c r="AR635" s="182"/>
      <c r="AS635" s="182"/>
      <c r="AT635" s="182"/>
      <c r="AU635" s="182"/>
    </row>
    <row r="636" spans="1:47"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c r="AN636" s="182"/>
      <c r="AO636" s="182"/>
      <c r="AP636" s="182"/>
      <c r="AQ636" s="182"/>
      <c r="AR636" s="182"/>
      <c r="AS636" s="182"/>
      <c r="AT636" s="182"/>
      <c r="AU636" s="182"/>
    </row>
    <row r="637" spans="1:47"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c r="AN637" s="182"/>
      <c r="AO637" s="182"/>
      <c r="AP637" s="182"/>
      <c r="AQ637" s="182"/>
      <c r="AR637" s="182"/>
      <c r="AS637" s="182"/>
      <c r="AT637" s="182"/>
      <c r="AU637" s="182"/>
    </row>
    <row r="638" spans="1:47"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c r="AN638" s="182"/>
      <c r="AO638" s="182"/>
      <c r="AP638" s="182"/>
      <c r="AQ638" s="182"/>
      <c r="AR638" s="182"/>
      <c r="AS638" s="182"/>
      <c r="AT638" s="182"/>
      <c r="AU638" s="182"/>
    </row>
    <row r="639" spans="1:47"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c r="AN639" s="182"/>
      <c r="AO639" s="182"/>
      <c r="AP639" s="182"/>
      <c r="AQ639" s="182"/>
      <c r="AR639" s="182"/>
      <c r="AS639" s="182"/>
      <c r="AT639" s="182"/>
      <c r="AU639" s="182"/>
    </row>
    <row r="640" spans="1:47"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c r="AN640" s="182"/>
      <c r="AO640" s="182"/>
      <c r="AP640" s="182"/>
      <c r="AQ640" s="182"/>
      <c r="AR640" s="182"/>
      <c r="AS640" s="182"/>
      <c r="AT640" s="182"/>
      <c r="AU640" s="182"/>
    </row>
    <row r="641" spans="1:47"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c r="AN641" s="182"/>
      <c r="AO641" s="182"/>
      <c r="AP641" s="182"/>
      <c r="AQ641" s="182"/>
      <c r="AR641" s="182"/>
      <c r="AS641" s="182"/>
      <c r="AT641" s="182"/>
      <c r="AU641" s="182"/>
    </row>
    <row r="642" spans="1:47"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c r="AN642" s="182"/>
      <c r="AO642" s="182"/>
      <c r="AP642" s="182"/>
      <c r="AQ642" s="182"/>
      <c r="AR642" s="182"/>
      <c r="AS642" s="182"/>
      <c r="AT642" s="182"/>
      <c r="AU642" s="182"/>
    </row>
    <row r="643" spans="1:47"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c r="AN643" s="182"/>
      <c r="AO643" s="182"/>
      <c r="AP643" s="182"/>
      <c r="AQ643" s="182"/>
      <c r="AR643" s="182"/>
      <c r="AS643" s="182"/>
      <c r="AT643" s="182"/>
      <c r="AU643" s="182"/>
    </row>
    <row r="644" spans="1:47"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c r="AN644" s="182"/>
      <c r="AO644" s="182"/>
      <c r="AP644" s="182"/>
      <c r="AQ644" s="182"/>
      <c r="AR644" s="182"/>
      <c r="AS644" s="182"/>
      <c r="AT644" s="182"/>
      <c r="AU644" s="182"/>
    </row>
    <row r="645" spans="1:47"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c r="AN645" s="182"/>
      <c r="AO645" s="182"/>
      <c r="AP645" s="182"/>
      <c r="AQ645" s="182"/>
      <c r="AR645" s="182"/>
      <c r="AS645" s="182"/>
      <c r="AT645" s="182"/>
      <c r="AU645" s="182"/>
    </row>
    <row r="646" spans="1:47"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c r="AN646" s="182"/>
      <c r="AO646" s="182"/>
      <c r="AP646" s="182"/>
      <c r="AQ646" s="182"/>
      <c r="AR646" s="182"/>
      <c r="AS646" s="182"/>
      <c r="AT646" s="182"/>
      <c r="AU646" s="182"/>
    </row>
    <row r="647" spans="1:47"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c r="AN647" s="182"/>
      <c r="AO647" s="182"/>
      <c r="AP647" s="182"/>
      <c r="AQ647" s="182"/>
      <c r="AR647" s="182"/>
      <c r="AS647" s="182"/>
      <c r="AT647" s="182"/>
      <c r="AU647" s="182"/>
    </row>
    <row r="648" spans="1:47"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c r="AN648" s="182"/>
      <c r="AO648" s="182"/>
      <c r="AP648" s="182"/>
      <c r="AQ648" s="182"/>
      <c r="AR648" s="182"/>
      <c r="AS648" s="182"/>
      <c r="AT648" s="182"/>
      <c r="AU648" s="182"/>
    </row>
    <row r="649" spans="1:47"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c r="AN649" s="182"/>
      <c r="AO649" s="182"/>
      <c r="AP649" s="182"/>
      <c r="AQ649" s="182"/>
      <c r="AR649" s="182"/>
      <c r="AS649" s="182"/>
      <c r="AT649" s="182"/>
      <c r="AU649" s="182"/>
    </row>
    <row r="650" spans="1:47"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c r="AN650" s="182"/>
      <c r="AO650" s="182"/>
      <c r="AP650" s="182"/>
      <c r="AQ650" s="182"/>
      <c r="AR650" s="182"/>
      <c r="AS650" s="182"/>
      <c r="AT650" s="182"/>
      <c r="AU650" s="182"/>
    </row>
    <row r="651" spans="1:47"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c r="AN651" s="182"/>
      <c r="AO651" s="182"/>
      <c r="AP651" s="182"/>
      <c r="AQ651" s="182"/>
      <c r="AR651" s="182"/>
      <c r="AS651" s="182"/>
      <c r="AT651" s="182"/>
      <c r="AU651" s="182"/>
    </row>
    <row r="652" spans="1:47"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c r="AN652" s="182"/>
      <c r="AO652" s="182"/>
      <c r="AP652" s="182"/>
      <c r="AQ652" s="182"/>
      <c r="AR652" s="182"/>
      <c r="AS652" s="182"/>
      <c r="AT652" s="182"/>
      <c r="AU652" s="182"/>
    </row>
    <row r="653" spans="1:47"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c r="AN653" s="182"/>
      <c r="AO653" s="182"/>
      <c r="AP653" s="182"/>
      <c r="AQ653" s="182"/>
      <c r="AR653" s="182"/>
      <c r="AS653" s="182"/>
      <c r="AT653" s="182"/>
      <c r="AU653" s="182"/>
    </row>
    <row r="654" spans="1:47"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c r="AN654" s="182"/>
      <c r="AO654" s="182"/>
      <c r="AP654" s="182"/>
      <c r="AQ654" s="182"/>
      <c r="AR654" s="182"/>
      <c r="AS654" s="182"/>
      <c r="AT654" s="182"/>
      <c r="AU654" s="182"/>
    </row>
    <row r="655" spans="1:47"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c r="AN655" s="182"/>
      <c r="AO655" s="182"/>
      <c r="AP655" s="182"/>
      <c r="AQ655" s="182"/>
      <c r="AR655" s="182"/>
      <c r="AS655" s="182"/>
      <c r="AT655" s="182"/>
      <c r="AU655" s="182"/>
    </row>
    <row r="656" spans="1:47"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c r="AN656" s="182"/>
      <c r="AO656" s="182"/>
      <c r="AP656" s="182"/>
      <c r="AQ656" s="182"/>
      <c r="AR656" s="182"/>
      <c r="AS656" s="182"/>
      <c r="AT656" s="182"/>
      <c r="AU656" s="182"/>
    </row>
    <row r="657" spans="1:47"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c r="AN657" s="182"/>
      <c r="AO657" s="182"/>
      <c r="AP657" s="182"/>
      <c r="AQ657" s="182"/>
      <c r="AR657" s="182"/>
      <c r="AS657" s="182"/>
      <c r="AT657" s="182"/>
      <c r="AU657" s="182"/>
    </row>
    <row r="658" spans="1:47"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c r="AN658" s="182"/>
      <c r="AO658" s="182"/>
      <c r="AP658" s="182"/>
      <c r="AQ658" s="182"/>
      <c r="AR658" s="182"/>
      <c r="AS658" s="182"/>
      <c r="AT658" s="182"/>
      <c r="AU658" s="182"/>
    </row>
    <row r="659" spans="1:47"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c r="AN659" s="182"/>
      <c r="AO659" s="182"/>
      <c r="AP659" s="182"/>
      <c r="AQ659" s="182"/>
      <c r="AR659" s="182"/>
      <c r="AS659" s="182"/>
      <c r="AT659" s="182"/>
      <c r="AU659" s="182"/>
    </row>
    <row r="660" spans="1:47"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c r="AN660" s="182"/>
      <c r="AO660" s="182"/>
      <c r="AP660" s="182"/>
      <c r="AQ660" s="182"/>
      <c r="AR660" s="182"/>
      <c r="AS660" s="182"/>
      <c r="AT660" s="182"/>
      <c r="AU660" s="182"/>
    </row>
    <row r="661" spans="1:47"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c r="AN661" s="182"/>
      <c r="AO661" s="182"/>
      <c r="AP661" s="182"/>
      <c r="AQ661" s="182"/>
      <c r="AR661" s="182"/>
      <c r="AS661" s="182"/>
      <c r="AT661" s="182"/>
      <c r="AU661" s="182"/>
    </row>
    <row r="662" spans="1:47"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c r="AN662" s="182"/>
      <c r="AO662" s="182"/>
      <c r="AP662" s="182"/>
      <c r="AQ662" s="182"/>
      <c r="AR662" s="182"/>
      <c r="AS662" s="182"/>
      <c r="AT662" s="182"/>
      <c r="AU662" s="182"/>
    </row>
    <row r="663" spans="1:47"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c r="AN663" s="182"/>
      <c r="AO663" s="182"/>
      <c r="AP663" s="182"/>
      <c r="AQ663" s="182"/>
      <c r="AR663" s="182"/>
      <c r="AS663" s="182"/>
      <c r="AT663" s="182"/>
      <c r="AU663" s="182"/>
    </row>
    <row r="664" spans="1:47"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c r="AN664" s="182"/>
      <c r="AO664" s="182"/>
      <c r="AP664" s="182"/>
      <c r="AQ664" s="182"/>
      <c r="AR664" s="182"/>
      <c r="AS664" s="182"/>
      <c r="AT664" s="182"/>
      <c r="AU664" s="182"/>
    </row>
    <row r="665" spans="1:47"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c r="AN665" s="182"/>
      <c r="AO665" s="182"/>
      <c r="AP665" s="182"/>
      <c r="AQ665" s="182"/>
      <c r="AR665" s="182"/>
      <c r="AS665" s="182"/>
      <c r="AT665" s="182"/>
      <c r="AU665" s="182"/>
    </row>
    <row r="666" spans="1:47"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c r="AN666" s="182"/>
      <c r="AO666" s="182"/>
      <c r="AP666" s="182"/>
      <c r="AQ666" s="182"/>
      <c r="AR666" s="182"/>
      <c r="AS666" s="182"/>
      <c r="AT666" s="182"/>
      <c r="AU666" s="182"/>
    </row>
    <row r="667" spans="1:47"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c r="AN667" s="182"/>
      <c r="AO667" s="182"/>
      <c r="AP667" s="182"/>
      <c r="AQ667" s="182"/>
      <c r="AR667" s="182"/>
      <c r="AS667" s="182"/>
      <c r="AT667" s="182"/>
      <c r="AU667" s="182"/>
    </row>
    <row r="668" spans="1:47"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c r="AN668" s="182"/>
      <c r="AO668" s="182"/>
      <c r="AP668" s="182"/>
      <c r="AQ668" s="182"/>
      <c r="AR668" s="182"/>
      <c r="AS668" s="182"/>
      <c r="AT668" s="182"/>
      <c r="AU668" s="182"/>
    </row>
    <row r="669" spans="1:47"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c r="AN669" s="182"/>
      <c r="AO669" s="182"/>
      <c r="AP669" s="182"/>
      <c r="AQ669" s="182"/>
      <c r="AR669" s="182"/>
      <c r="AS669" s="182"/>
      <c r="AT669" s="182"/>
      <c r="AU669" s="182"/>
    </row>
    <row r="670" spans="1:47"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c r="AN670" s="182"/>
      <c r="AO670" s="182"/>
      <c r="AP670" s="182"/>
      <c r="AQ670" s="182"/>
      <c r="AR670" s="182"/>
      <c r="AS670" s="182"/>
      <c r="AT670" s="182"/>
      <c r="AU670" s="182"/>
    </row>
    <row r="671" spans="1:47"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c r="AN671" s="182"/>
      <c r="AO671" s="182"/>
      <c r="AP671" s="182"/>
      <c r="AQ671" s="182"/>
      <c r="AR671" s="182"/>
      <c r="AS671" s="182"/>
      <c r="AT671" s="182"/>
      <c r="AU671" s="182"/>
    </row>
    <row r="672" spans="1:47"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c r="AN672" s="182"/>
      <c r="AO672" s="182"/>
      <c r="AP672" s="182"/>
      <c r="AQ672" s="182"/>
      <c r="AR672" s="182"/>
      <c r="AS672" s="182"/>
      <c r="AT672" s="182"/>
      <c r="AU672" s="182"/>
    </row>
    <row r="673" spans="1:47"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c r="AN673" s="182"/>
      <c r="AO673" s="182"/>
      <c r="AP673" s="182"/>
      <c r="AQ673" s="182"/>
      <c r="AR673" s="182"/>
      <c r="AS673" s="182"/>
      <c r="AT673" s="182"/>
      <c r="AU673" s="182"/>
    </row>
    <row r="674" spans="1:47"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c r="AN674" s="182"/>
      <c r="AO674" s="182"/>
      <c r="AP674" s="182"/>
      <c r="AQ674" s="182"/>
      <c r="AR674" s="182"/>
      <c r="AS674" s="182"/>
      <c r="AT674" s="182"/>
      <c r="AU674" s="182"/>
    </row>
    <row r="675" spans="1:47"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c r="AN675" s="182"/>
      <c r="AO675" s="182"/>
      <c r="AP675" s="182"/>
      <c r="AQ675" s="182"/>
      <c r="AR675" s="182"/>
      <c r="AS675" s="182"/>
      <c r="AT675" s="182"/>
      <c r="AU675" s="182"/>
    </row>
    <row r="676" spans="1:47"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c r="AN676" s="182"/>
      <c r="AO676" s="182"/>
      <c r="AP676" s="182"/>
      <c r="AQ676" s="182"/>
      <c r="AR676" s="182"/>
      <c r="AS676" s="182"/>
      <c r="AT676" s="182"/>
      <c r="AU676" s="182"/>
    </row>
    <row r="677" spans="1:47"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c r="AN677" s="182"/>
      <c r="AO677" s="182"/>
      <c r="AP677" s="182"/>
      <c r="AQ677" s="182"/>
      <c r="AR677" s="182"/>
      <c r="AS677" s="182"/>
      <c r="AT677" s="182"/>
      <c r="AU677" s="182"/>
    </row>
    <row r="678" spans="1:47"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c r="AN678" s="182"/>
      <c r="AO678" s="182"/>
      <c r="AP678" s="182"/>
      <c r="AQ678" s="182"/>
      <c r="AR678" s="182"/>
      <c r="AS678" s="182"/>
      <c r="AT678" s="182"/>
      <c r="AU678" s="182"/>
    </row>
    <row r="679" spans="1:47"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c r="AN679" s="182"/>
      <c r="AO679" s="182"/>
      <c r="AP679" s="182"/>
      <c r="AQ679" s="182"/>
      <c r="AR679" s="182"/>
      <c r="AS679" s="182"/>
      <c r="AT679" s="182"/>
      <c r="AU679" s="182"/>
    </row>
    <row r="680" spans="1:47"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c r="AN680" s="182"/>
      <c r="AO680" s="182"/>
      <c r="AP680" s="182"/>
      <c r="AQ680" s="182"/>
      <c r="AR680" s="182"/>
      <c r="AS680" s="182"/>
      <c r="AT680" s="182"/>
      <c r="AU680" s="182"/>
    </row>
    <row r="681" spans="1:47"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c r="AN681" s="182"/>
      <c r="AO681" s="182"/>
      <c r="AP681" s="182"/>
      <c r="AQ681" s="182"/>
      <c r="AR681" s="182"/>
      <c r="AS681" s="182"/>
      <c r="AT681" s="182"/>
      <c r="AU681" s="182"/>
    </row>
    <row r="682" spans="1:47"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c r="AN682" s="182"/>
      <c r="AO682" s="182"/>
      <c r="AP682" s="182"/>
      <c r="AQ682" s="182"/>
      <c r="AR682" s="182"/>
      <c r="AS682" s="182"/>
      <c r="AT682" s="182"/>
      <c r="AU682" s="182"/>
    </row>
    <row r="683" spans="1:47"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c r="AN683" s="182"/>
      <c r="AO683" s="182"/>
      <c r="AP683" s="182"/>
      <c r="AQ683" s="182"/>
      <c r="AR683" s="182"/>
      <c r="AS683" s="182"/>
      <c r="AT683" s="182"/>
      <c r="AU683" s="182"/>
    </row>
    <row r="684" spans="1:47"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c r="AN684" s="182"/>
      <c r="AO684" s="182"/>
      <c r="AP684" s="182"/>
      <c r="AQ684" s="182"/>
      <c r="AR684" s="182"/>
      <c r="AS684" s="182"/>
      <c r="AT684" s="182"/>
      <c r="AU684" s="182"/>
    </row>
    <row r="685" spans="1:47"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c r="AN685" s="182"/>
      <c r="AO685" s="182"/>
      <c r="AP685" s="182"/>
      <c r="AQ685" s="182"/>
      <c r="AR685" s="182"/>
      <c r="AS685" s="182"/>
      <c r="AT685" s="182"/>
      <c r="AU685" s="182"/>
    </row>
    <row r="686" spans="1:47"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c r="AN686" s="182"/>
      <c r="AO686" s="182"/>
      <c r="AP686" s="182"/>
      <c r="AQ686" s="182"/>
      <c r="AR686" s="182"/>
      <c r="AS686" s="182"/>
      <c r="AT686" s="182"/>
      <c r="AU686" s="182"/>
    </row>
    <row r="687" spans="1:47"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c r="AN687" s="182"/>
      <c r="AO687" s="182"/>
      <c r="AP687" s="182"/>
      <c r="AQ687" s="182"/>
      <c r="AR687" s="182"/>
      <c r="AS687" s="182"/>
      <c r="AT687" s="182"/>
      <c r="AU687" s="182"/>
    </row>
    <row r="688" spans="1:47"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c r="AN688" s="182"/>
      <c r="AO688" s="182"/>
      <c r="AP688" s="182"/>
      <c r="AQ688" s="182"/>
      <c r="AR688" s="182"/>
      <c r="AS688" s="182"/>
      <c r="AT688" s="182"/>
      <c r="AU688" s="182"/>
    </row>
    <row r="689" spans="1:47"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c r="AN689" s="182"/>
      <c r="AO689" s="182"/>
      <c r="AP689" s="182"/>
      <c r="AQ689" s="182"/>
      <c r="AR689" s="182"/>
      <c r="AS689" s="182"/>
      <c r="AT689" s="182"/>
      <c r="AU689" s="182"/>
    </row>
    <row r="690" spans="1:47"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c r="AN690" s="182"/>
      <c r="AO690" s="182"/>
      <c r="AP690" s="182"/>
      <c r="AQ690" s="182"/>
      <c r="AR690" s="182"/>
      <c r="AS690" s="182"/>
      <c r="AT690" s="182"/>
      <c r="AU690" s="182"/>
    </row>
    <row r="691" spans="1:47"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c r="AN691" s="182"/>
      <c r="AO691" s="182"/>
      <c r="AP691" s="182"/>
      <c r="AQ691" s="182"/>
      <c r="AR691" s="182"/>
      <c r="AS691" s="182"/>
      <c r="AT691" s="182"/>
      <c r="AU691" s="182"/>
    </row>
    <row r="692" spans="1:47"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c r="AN692" s="182"/>
      <c r="AO692" s="182"/>
      <c r="AP692" s="182"/>
      <c r="AQ692" s="182"/>
      <c r="AR692" s="182"/>
      <c r="AS692" s="182"/>
      <c r="AT692" s="182"/>
      <c r="AU692" s="182"/>
    </row>
    <row r="693" spans="1:47"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c r="AN693" s="182"/>
      <c r="AO693" s="182"/>
      <c r="AP693" s="182"/>
      <c r="AQ693" s="182"/>
      <c r="AR693" s="182"/>
      <c r="AS693" s="182"/>
      <c r="AT693" s="182"/>
      <c r="AU693" s="182"/>
    </row>
    <row r="694" spans="1:47"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c r="AN694" s="182"/>
      <c r="AO694" s="182"/>
      <c r="AP694" s="182"/>
      <c r="AQ694" s="182"/>
      <c r="AR694" s="182"/>
      <c r="AS694" s="182"/>
      <c r="AT694" s="182"/>
      <c r="AU694" s="182"/>
    </row>
    <row r="695" spans="1:47"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c r="AN695" s="182"/>
      <c r="AO695" s="182"/>
      <c r="AP695" s="182"/>
      <c r="AQ695" s="182"/>
      <c r="AR695" s="182"/>
      <c r="AS695" s="182"/>
      <c r="AT695" s="182"/>
      <c r="AU695" s="182"/>
    </row>
    <row r="696" spans="1:47"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c r="AN696" s="182"/>
      <c r="AO696" s="182"/>
      <c r="AP696" s="182"/>
      <c r="AQ696" s="182"/>
      <c r="AR696" s="182"/>
      <c r="AS696" s="182"/>
      <c r="AT696" s="182"/>
      <c r="AU696" s="182"/>
    </row>
    <row r="697" spans="1:47"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c r="AN697" s="182"/>
      <c r="AO697" s="182"/>
      <c r="AP697" s="182"/>
      <c r="AQ697" s="182"/>
      <c r="AR697" s="182"/>
      <c r="AS697" s="182"/>
      <c r="AT697" s="182"/>
      <c r="AU697" s="182"/>
    </row>
    <row r="698" spans="1:47"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c r="AN698" s="182"/>
      <c r="AO698" s="182"/>
      <c r="AP698" s="182"/>
      <c r="AQ698" s="182"/>
      <c r="AR698" s="182"/>
      <c r="AS698" s="182"/>
      <c r="AT698" s="182"/>
      <c r="AU698" s="182"/>
    </row>
    <row r="699" spans="1:47"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c r="AN699" s="182"/>
      <c r="AO699" s="182"/>
      <c r="AP699" s="182"/>
      <c r="AQ699" s="182"/>
      <c r="AR699" s="182"/>
      <c r="AS699" s="182"/>
      <c r="AT699" s="182"/>
      <c r="AU699" s="182"/>
    </row>
    <row r="700" spans="1:47"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c r="AN700" s="182"/>
      <c r="AO700" s="182"/>
      <c r="AP700" s="182"/>
      <c r="AQ700" s="182"/>
      <c r="AR700" s="182"/>
      <c r="AS700" s="182"/>
      <c r="AT700" s="182"/>
      <c r="AU700" s="182"/>
    </row>
    <row r="701" spans="1:47"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c r="AN701" s="182"/>
      <c r="AO701" s="182"/>
      <c r="AP701" s="182"/>
      <c r="AQ701" s="182"/>
      <c r="AR701" s="182"/>
      <c r="AS701" s="182"/>
      <c r="AT701" s="182"/>
      <c r="AU701" s="182"/>
    </row>
    <row r="702" spans="1:47"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c r="AN702" s="182"/>
      <c r="AO702" s="182"/>
      <c r="AP702" s="182"/>
      <c r="AQ702" s="182"/>
      <c r="AR702" s="182"/>
      <c r="AS702" s="182"/>
      <c r="AT702" s="182"/>
      <c r="AU702" s="182"/>
    </row>
    <row r="703" spans="1:47"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c r="AN703" s="182"/>
      <c r="AO703" s="182"/>
      <c r="AP703" s="182"/>
      <c r="AQ703" s="182"/>
      <c r="AR703" s="182"/>
      <c r="AS703" s="182"/>
      <c r="AT703" s="182"/>
      <c r="AU703" s="182"/>
    </row>
    <row r="704" spans="1:47"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c r="AN704" s="182"/>
      <c r="AO704" s="182"/>
      <c r="AP704" s="182"/>
      <c r="AQ704" s="182"/>
      <c r="AR704" s="182"/>
      <c r="AS704" s="182"/>
      <c r="AT704" s="182"/>
      <c r="AU704" s="182"/>
    </row>
    <row r="705" spans="1:47"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c r="AN705" s="182"/>
      <c r="AO705" s="182"/>
      <c r="AP705" s="182"/>
      <c r="AQ705" s="182"/>
      <c r="AR705" s="182"/>
      <c r="AS705" s="182"/>
      <c r="AT705" s="182"/>
      <c r="AU705" s="182"/>
    </row>
    <row r="706" spans="1:47"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c r="AN706" s="182"/>
      <c r="AO706" s="182"/>
      <c r="AP706" s="182"/>
      <c r="AQ706" s="182"/>
      <c r="AR706" s="182"/>
      <c r="AS706" s="182"/>
      <c r="AT706" s="182"/>
      <c r="AU706" s="182"/>
    </row>
    <row r="707" spans="1:47"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c r="AN707" s="182"/>
      <c r="AO707" s="182"/>
      <c r="AP707" s="182"/>
      <c r="AQ707" s="182"/>
      <c r="AR707" s="182"/>
      <c r="AS707" s="182"/>
      <c r="AT707" s="182"/>
      <c r="AU707" s="182"/>
    </row>
    <row r="708" spans="1:47"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c r="AN708" s="182"/>
      <c r="AO708" s="182"/>
      <c r="AP708" s="182"/>
      <c r="AQ708" s="182"/>
      <c r="AR708" s="182"/>
      <c r="AS708" s="182"/>
      <c r="AT708" s="182"/>
      <c r="AU708" s="182"/>
    </row>
    <row r="709" spans="1:47"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c r="AN709" s="182"/>
      <c r="AO709" s="182"/>
      <c r="AP709" s="182"/>
      <c r="AQ709" s="182"/>
      <c r="AR709" s="182"/>
      <c r="AS709" s="182"/>
      <c r="AT709" s="182"/>
      <c r="AU709" s="182"/>
    </row>
    <row r="710" spans="1:47"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c r="AN710" s="182"/>
      <c r="AO710" s="182"/>
      <c r="AP710" s="182"/>
      <c r="AQ710" s="182"/>
      <c r="AR710" s="182"/>
      <c r="AS710" s="182"/>
      <c r="AT710" s="182"/>
      <c r="AU710" s="182"/>
    </row>
    <row r="711" spans="1:47"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c r="AN711" s="182"/>
      <c r="AO711" s="182"/>
      <c r="AP711" s="182"/>
      <c r="AQ711" s="182"/>
      <c r="AR711" s="182"/>
      <c r="AS711" s="182"/>
      <c r="AT711" s="182"/>
      <c r="AU711" s="182"/>
    </row>
    <row r="712" spans="1:47"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c r="AN712" s="182"/>
      <c r="AO712" s="182"/>
      <c r="AP712" s="182"/>
      <c r="AQ712" s="182"/>
      <c r="AR712" s="182"/>
      <c r="AS712" s="182"/>
      <c r="AT712" s="182"/>
      <c r="AU712" s="182"/>
    </row>
    <row r="713" spans="1:47"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c r="AN713" s="182"/>
      <c r="AO713" s="182"/>
      <c r="AP713" s="182"/>
      <c r="AQ713" s="182"/>
      <c r="AR713" s="182"/>
      <c r="AS713" s="182"/>
      <c r="AT713" s="182"/>
      <c r="AU713" s="182"/>
    </row>
    <row r="714" spans="1:47"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c r="AN714" s="182"/>
      <c r="AO714" s="182"/>
      <c r="AP714" s="182"/>
      <c r="AQ714" s="182"/>
      <c r="AR714" s="182"/>
      <c r="AS714" s="182"/>
      <c r="AT714" s="182"/>
      <c r="AU714" s="182"/>
    </row>
    <row r="715" spans="1:47"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c r="AN715" s="182"/>
      <c r="AO715" s="182"/>
      <c r="AP715" s="182"/>
      <c r="AQ715" s="182"/>
      <c r="AR715" s="182"/>
      <c r="AS715" s="182"/>
      <c r="AT715" s="182"/>
      <c r="AU715" s="182"/>
    </row>
    <row r="716" spans="1:47"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c r="AN716" s="182"/>
      <c r="AO716" s="182"/>
      <c r="AP716" s="182"/>
      <c r="AQ716" s="182"/>
      <c r="AR716" s="182"/>
      <c r="AS716" s="182"/>
      <c r="AT716" s="182"/>
      <c r="AU716" s="182"/>
    </row>
    <row r="717" spans="1:47"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c r="AN717" s="182"/>
      <c r="AO717" s="182"/>
      <c r="AP717" s="182"/>
      <c r="AQ717" s="182"/>
      <c r="AR717" s="182"/>
      <c r="AS717" s="182"/>
      <c r="AT717" s="182"/>
      <c r="AU717" s="182"/>
    </row>
    <row r="718" spans="1:47"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c r="AN718" s="182"/>
      <c r="AO718" s="182"/>
      <c r="AP718" s="182"/>
      <c r="AQ718" s="182"/>
      <c r="AR718" s="182"/>
      <c r="AS718" s="182"/>
      <c r="AT718" s="182"/>
      <c r="AU718" s="182"/>
    </row>
    <row r="719" spans="1:47"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c r="AN719" s="182"/>
      <c r="AO719" s="182"/>
      <c r="AP719" s="182"/>
      <c r="AQ719" s="182"/>
      <c r="AR719" s="182"/>
      <c r="AS719" s="182"/>
      <c r="AT719" s="182"/>
      <c r="AU719" s="182"/>
    </row>
    <row r="720" spans="1:47"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c r="AN720" s="182"/>
      <c r="AO720" s="182"/>
      <c r="AP720" s="182"/>
      <c r="AQ720" s="182"/>
      <c r="AR720" s="182"/>
      <c r="AS720" s="182"/>
      <c r="AT720" s="182"/>
      <c r="AU720" s="182"/>
    </row>
    <row r="721" spans="1:47"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c r="AN721" s="182"/>
      <c r="AO721" s="182"/>
      <c r="AP721" s="182"/>
      <c r="AQ721" s="182"/>
      <c r="AR721" s="182"/>
      <c r="AS721" s="182"/>
      <c r="AT721" s="182"/>
      <c r="AU721" s="182"/>
    </row>
    <row r="722" spans="1:47"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c r="AN722" s="182"/>
      <c r="AO722" s="182"/>
      <c r="AP722" s="182"/>
      <c r="AQ722" s="182"/>
      <c r="AR722" s="182"/>
      <c r="AS722" s="182"/>
      <c r="AT722" s="182"/>
      <c r="AU722" s="182"/>
    </row>
    <row r="723" spans="1:47"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c r="AN723" s="182"/>
      <c r="AO723" s="182"/>
      <c r="AP723" s="182"/>
      <c r="AQ723" s="182"/>
      <c r="AR723" s="182"/>
      <c r="AS723" s="182"/>
      <c r="AT723" s="182"/>
      <c r="AU723" s="182"/>
    </row>
    <row r="724" spans="1:47"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c r="AN724" s="182"/>
      <c r="AO724" s="182"/>
      <c r="AP724" s="182"/>
      <c r="AQ724" s="182"/>
      <c r="AR724" s="182"/>
      <c r="AS724" s="182"/>
      <c r="AT724" s="182"/>
      <c r="AU724" s="182"/>
    </row>
    <row r="725" spans="1:47"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c r="AN725" s="182"/>
      <c r="AO725" s="182"/>
      <c r="AP725" s="182"/>
      <c r="AQ725" s="182"/>
      <c r="AR725" s="182"/>
      <c r="AS725" s="182"/>
      <c r="AT725" s="182"/>
      <c r="AU725" s="182"/>
    </row>
    <row r="726" spans="1:47"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c r="AN726" s="182"/>
      <c r="AO726" s="182"/>
      <c r="AP726" s="182"/>
      <c r="AQ726" s="182"/>
      <c r="AR726" s="182"/>
      <c r="AS726" s="182"/>
      <c r="AT726" s="182"/>
      <c r="AU726" s="182"/>
    </row>
    <row r="727" spans="1:47"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c r="AN727" s="182"/>
      <c r="AO727" s="182"/>
      <c r="AP727" s="182"/>
      <c r="AQ727" s="182"/>
      <c r="AR727" s="182"/>
      <c r="AS727" s="182"/>
      <c r="AT727" s="182"/>
      <c r="AU727" s="182"/>
    </row>
    <row r="728" spans="1:47"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c r="AN728" s="182"/>
      <c r="AO728" s="182"/>
      <c r="AP728" s="182"/>
      <c r="AQ728" s="182"/>
      <c r="AR728" s="182"/>
      <c r="AS728" s="182"/>
      <c r="AT728" s="182"/>
      <c r="AU728" s="182"/>
    </row>
    <row r="729" spans="1:47"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c r="AN729" s="182"/>
      <c r="AO729" s="182"/>
      <c r="AP729" s="182"/>
      <c r="AQ729" s="182"/>
      <c r="AR729" s="182"/>
      <c r="AS729" s="182"/>
      <c r="AT729" s="182"/>
      <c r="AU729" s="182"/>
    </row>
    <row r="730" spans="1:47"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c r="AN730" s="182"/>
      <c r="AO730" s="182"/>
      <c r="AP730" s="182"/>
      <c r="AQ730" s="182"/>
      <c r="AR730" s="182"/>
      <c r="AS730" s="182"/>
      <c r="AT730" s="182"/>
      <c r="AU730" s="182"/>
    </row>
    <row r="731" spans="1:47"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c r="AN731" s="182"/>
      <c r="AO731" s="182"/>
      <c r="AP731" s="182"/>
      <c r="AQ731" s="182"/>
      <c r="AR731" s="182"/>
      <c r="AS731" s="182"/>
      <c r="AT731" s="182"/>
      <c r="AU731" s="182"/>
    </row>
    <row r="732" spans="1:47"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c r="AN732" s="182"/>
      <c r="AO732" s="182"/>
      <c r="AP732" s="182"/>
      <c r="AQ732" s="182"/>
      <c r="AR732" s="182"/>
      <c r="AS732" s="182"/>
      <c r="AT732" s="182"/>
      <c r="AU732" s="182"/>
    </row>
    <row r="733" spans="1:47"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c r="AN733" s="182"/>
      <c r="AO733" s="182"/>
      <c r="AP733" s="182"/>
      <c r="AQ733" s="182"/>
      <c r="AR733" s="182"/>
      <c r="AS733" s="182"/>
      <c r="AT733" s="182"/>
      <c r="AU733" s="182"/>
    </row>
    <row r="734" spans="1:47"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c r="AN734" s="182"/>
      <c r="AO734" s="182"/>
      <c r="AP734" s="182"/>
      <c r="AQ734" s="182"/>
      <c r="AR734" s="182"/>
      <c r="AS734" s="182"/>
      <c r="AT734" s="182"/>
      <c r="AU734" s="182"/>
    </row>
    <row r="735" spans="1:47"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c r="AN735" s="182"/>
      <c r="AO735" s="182"/>
      <c r="AP735" s="182"/>
      <c r="AQ735" s="182"/>
      <c r="AR735" s="182"/>
      <c r="AS735" s="182"/>
      <c r="AT735" s="182"/>
      <c r="AU735" s="182"/>
    </row>
    <row r="736" spans="1:47"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c r="AN736" s="182"/>
      <c r="AO736" s="182"/>
      <c r="AP736" s="182"/>
      <c r="AQ736" s="182"/>
      <c r="AR736" s="182"/>
      <c r="AS736" s="182"/>
      <c r="AT736" s="182"/>
      <c r="AU736" s="182"/>
    </row>
    <row r="737" spans="1:47"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c r="AN737" s="182"/>
      <c r="AO737" s="182"/>
      <c r="AP737" s="182"/>
      <c r="AQ737" s="182"/>
      <c r="AR737" s="182"/>
      <c r="AS737" s="182"/>
      <c r="AT737" s="182"/>
      <c r="AU737" s="182"/>
    </row>
    <row r="738" spans="1:47"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c r="AN738" s="182"/>
      <c r="AO738" s="182"/>
      <c r="AP738" s="182"/>
      <c r="AQ738" s="182"/>
      <c r="AR738" s="182"/>
      <c r="AS738" s="182"/>
      <c r="AT738" s="182"/>
      <c r="AU738" s="182"/>
    </row>
    <row r="739" spans="1:47"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c r="AN739" s="182"/>
      <c r="AO739" s="182"/>
      <c r="AP739" s="182"/>
      <c r="AQ739" s="182"/>
      <c r="AR739" s="182"/>
      <c r="AS739" s="182"/>
      <c r="AT739" s="182"/>
      <c r="AU739" s="182"/>
    </row>
    <row r="740" spans="1:47"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c r="AN740" s="182"/>
      <c r="AO740" s="182"/>
      <c r="AP740" s="182"/>
      <c r="AQ740" s="182"/>
      <c r="AR740" s="182"/>
      <c r="AS740" s="182"/>
      <c r="AT740" s="182"/>
      <c r="AU740" s="182"/>
    </row>
    <row r="741" spans="1:47"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c r="AN741" s="182"/>
      <c r="AO741" s="182"/>
      <c r="AP741" s="182"/>
      <c r="AQ741" s="182"/>
      <c r="AR741" s="182"/>
      <c r="AS741" s="182"/>
      <c r="AT741" s="182"/>
      <c r="AU741" s="182"/>
    </row>
    <row r="742" spans="1:47"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c r="AN742" s="182"/>
      <c r="AO742" s="182"/>
      <c r="AP742" s="182"/>
      <c r="AQ742" s="182"/>
      <c r="AR742" s="182"/>
      <c r="AS742" s="182"/>
      <c r="AT742" s="182"/>
      <c r="AU742" s="182"/>
    </row>
    <row r="743" spans="1:47"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c r="AN743" s="182"/>
      <c r="AO743" s="182"/>
      <c r="AP743" s="182"/>
      <c r="AQ743" s="182"/>
      <c r="AR743" s="182"/>
      <c r="AS743" s="182"/>
      <c r="AT743" s="182"/>
      <c r="AU743" s="182"/>
    </row>
    <row r="744" spans="1:47"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c r="AN744" s="182"/>
      <c r="AO744" s="182"/>
      <c r="AP744" s="182"/>
      <c r="AQ744" s="182"/>
      <c r="AR744" s="182"/>
      <c r="AS744" s="182"/>
      <c r="AT744" s="182"/>
      <c r="AU744" s="182"/>
    </row>
    <row r="745" spans="1:47"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c r="AN745" s="182"/>
      <c r="AO745" s="182"/>
      <c r="AP745" s="182"/>
      <c r="AQ745" s="182"/>
      <c r="AR745" s="182"/>
      <c r="AS745" s="182"/>
      <c r="AT745" s="182"/>
      <c r="AU745" s="182"/>
    </row>
    <row r="746" spans="1:47"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c r="AN746" s="182"/>
      <c r="AO746" s="182"/>
      <c r="AP746" s="182"/>
      <c r="AQ746" s="182"/>
      <c r="AR746" s="182"/>
      <c r="AS746" s="182"/>
      <c r="AT746" s="182"/>
      <c r="AU746" s="182"/>
    </row>
    <row r="747" spans="1:47"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c r="AN747" s="182"/>
      <c r="AO747" s="182"/>
      <c r="AP747" s="182"/>
      <c r="AQ747" s="182"/>
      <c r="AR747" s="182"/>
      <c r="AS747" s="182"/>
      <c r="AT747" s="182"/>
      <c r="AU747" s="182"/>
    </row>
    <row r="748" spans="1:47"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c r="AN748" s="182"/>
      <c r="AO748" s="182"/>
      <c r="AP748" s="182"/>
      <c r="AQ748" s="182"/>
      <c r="AR748" s="182"/>
      <c r="AS748" s="182"/>
      <c r="AT748" s="182"/>
      <c r="AU748" s="182"/>
    </row>
    <row r="749" spans="1:47"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c r="AN749" s="182"/>
      <c r="AO749" s="182"/>
      <c r="AP749" s="182"/>
      <c r="AQ749" s="182"/>
      <c r="AR749" s="182"/>
      <c r="AS749" s="182"/>
      <c r="AT749" s="182"/>
      <c r="AU749" s="182"/>
    </row>
    <row r="750" spans="1:47"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c r="AN750" s="182"/>
      <c r="AO750" s="182"/>
      <c r="AP750" s="182"/>
      <c r="AQ750" s="182"/>
      <c r="AR750" s="182"/>
      <c r="AS750" s="182"/>
      <c r="AT750" s="182"/>
      <c r="AU750" s="182"/>
    </row>
    <row r="751" spans="1:47"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c r="AN751" s="182"/>
      <c r="AO751" s="182"/>
      <c r="AP751" s="182"/>
      <c r="AQ751" s="182"/>
      <c r="AR751" s="182"/>
      <c r="AS751" s="182"/>
      <c r="AT751" s="182"/>
      <c r="AU751" s="182"/>
    </row>
    <row r="752" spans="1:47"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c r="AN752" s="182"/>
      <c r="AO752" s="182"/>
      <c r="AP752" s="182"/>
      <c r="AQ752" s="182"/>
      <c r="AR752" s="182"/>
      <c r="AS752" s="182"/>
      <c r="AT752" s="182"/>
      <c r="AU752" s="182"/>
    </row>
    <row r="753" spans="1:47"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c r="AN753" s="182"/>
      <c r="AO753" s="182"/>
      <c r="AP753" s="182"/>
      <c r="AQ753" s="182"/>
      <c r="AR753" s="182"/>
      <c r="AS753" s="182"/>
      <c r="AT753" s="182"/>
      <c r="AU753" s="182"/>
    </row>
    <row r="754" spans="1:47"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c r="AN754" s="182"/>
      <c r="AO754" s="182"/>
      <c r="AP754" s="182"/>
      <c r="AQ754" s="182"/>
      <c r="AR754" s="182"/>
      <c r="AS754" s="182"/>
      <c r="AT754" s="182"/>
      <c r="AU754" s="182"/>
    </row>
    <row r="755" spans="1:47"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c r="AN755" s="182"/>
      <c r="AO755" s="182"/>
      <c r="AP755" s="182"/>
      <c r="AQ755" s="182"/>
      <c r="AR755" s="182"/>
      <c r="AS755" s="182"/>
      <c r="AT755" s="182"/>
      <c r="AU755" s="182"/>
    </row>
    <row r="756" spans="1:47"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c r="AN756" s="182"/>
      <c r="AO756" s="182"/>
      <c r="AP756" s="182"/>
      <c r="AQ756" s="182"/>
      <c r="AR756" s="182"/>
      <c r="AS756" s="182"/>
      <c r="AT756" s="182"/>
      <c r="AU756" s="182"/>
    </row>
    <row r="757" spans="1:47"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c r="AN757" s="182"/>
      <c r="AO757" s="182"/>
      <c r="AP757" s="182"/>
      <c r="AQ757" s="182"/>
      <c r="AR757" s="182"/>
      <c r="AS757" s="182"/>
      <c r="AT757" s="182"/>
      <c r="AU757" s="182"/>
    </row>
    <row r="758" spans="1:47"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c r="AN758" s="182"/>
      <c r="AO758" s="182"/>
      <c r="AP758" s="182"/>
      <c r="AQ758" s="182"/>
      <c r="AR758" s="182"/>
      <c r="AS758" s="182"/>
      <c r="AT758" s="182"/>
      <c r="AU758" s="182"/>
    </row>
    <row r="759" spans="1:47"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c r="AN759" s="182"/>
      <c r="AO759" s="182"/>
      <c r="AP759" s="182"/>
      <c r="AQ759" s="182"/>
      <c r="AR759" s="182"/>
      <c r="AS759" s="182"/>
      <c r="AT759" s="182"/>
      <c r="AU759" s="182"/>
    </row>
    <row r="760" spans="1:47"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c r="AN760" s="182"/>
      <c r="AO760" s="182"/>
      <c r="AP760" s="182"/>
      <c r="AQ760" s="182"/>
      <c r="AR760" s="182"/>
      <c r="AS760" s="182"/>
      <c r="AT760" s="182"/>
      <c r="AU760" s="182"/>
    </row>
    <row r="761" spans="1:47"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c r="AN761" s="182"/>
      <c r="AO761" s="182"/>
      <c r="AP761" s="182"/>
      <c r="AQ761" s="182"/>
      <c r="AR761" s="182"/>
      <c r="AS761" s="182"/>
      <c r="AT761" s="182"/>
      <c r="AU761" s="182"/>
    </row>
    <row r="762" spans="1:47"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c r="AN762" s="182"/>
      <c r="AO762" s="182"/>
      <c r="AP762" s="182"/>
      <c r="AQ762" s="182"/>
      <c r="AR762" s="182"/>
      <c r="AS762" s="182"/>
      <c r="AT762" s="182"/>
      <c r="AU762" s="182"/>
    </row>
    <row r="763" spans="1:47"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c r="AN763" s="182"/>
      <c r="AO763" s="182"/>
      <c r="AP763" s="182"/>
      <c r="AQ763" s="182"/>
      <c r="AR763" s="182"/>
      <c r="AS763" s="182"/>
      <c r="AT763" s="182"/>
      <c r="AU763" s="182"/>
    </row>
    <row r="764" spans="1:47"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c r="AN764" s="182"/>
      <c r="AO764" s="182"/>
      <c r="AP764" s="182"/>
      <c r="AQ764" s="182"/>
      <c r="AR764" s="182"/>
      <c r="AS764" s="182"/>
      <c r="AT764" s="182"/>
      <c r="AU764" s="182"/>
    </row>
    <row r="765" spans="1:47"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c r="AN765" s="182"/>
      <c r="AO765" s="182"/>
      <c r="AP765" s="182"/>
      <c r="AQ765" s="182"/>
      <c r="AR765" s="182"/>
      <c r="AS765" s="182"/>
      <c r="AT765" s="182"/>
      <c r="AU765" s="182"/>
    </row>
    <row r="766" spans="1:47"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c r="AN766" s="182"/>
      <c r="AO766" s="182"/>
      <c r="AP766" s="182"/>
      <c r="AQ766" s="182"/>
      <c r="AR766" s="182"/>
      <c r="AS766" s="182"/>
      <c r="AT766" s="182"/>
      <c r="AU766" s="182"/>
    </row>
    <row r="767" spans="1:47"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c r="AN767" s="182"/>
      <c r="AO767" s="182"/>
      <c r="AP767" s="182"/>
      <c r="AQ767" s="182"/>
      <c r="AR767" s="182"/>
      <c r="AS767" s="182"/>
      <c r="AT767" s="182"/>
      <c r="AU767" s="182"/>
    </row>
    <row r="768" spans="1:47"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c r="AN768" s="182"/>
      <c r="AO768" s="182"/>
      <c r="AP768" s="182"/>
      <c r="AQ768" s="182"/>
      <c r="AR768" s="182"/>
      <c r="AS768" s="182"/>
      <c r="AT768" s="182"/>
      <c r="AU768" s="182"/>
    </row>
    <row r="769" spans="1:47"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c r="AN769" s="182"/>
      <c r="AO769" s="182"/>
      <c r="AP769" s="182"/>
      <c r="AQ769" s="182"/>
      <c r="AR769" s="182"/>
      <c r="AS769" s="182"/>
      <c r="AT769" s="182"/>
      <c r="AU769" s="182"/>
    </row>
    <row r="770" spans="1:47"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c r="AN770" s="182"/>
      <c r="AO770" s="182"/>
      <c r="AP770" s="182"/>
      <c r="AQ770" s="182"/>
      <c r="AR770" s="182"/>
      <c r="AS770" s="182"/>
      <c r="AT770" s="182"/>
      <c r="AU770" s="182"/>
    </row>
    <row r="771" spans="1:47"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c r="AN771" s="182"/>
      <c r="AO771" s="182"/>
      <c r="AP771" s="182"/>
      <c r="AQ771" s="182"/>
      <c r="AR771" s="182"/>
      <c r="AS771" s="182"/>
      <c r="AT771" s="182"/>
      <c r="AU771" s="182"/>
    </row>
    <row r="772" spans="1:47"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c r="AN772" s="182"/>
      <c r="AO772" s="182"/>
      <c r="AP772" s="182"/>
      <c r="AQ772" s="182"/>
      <c r="AR772" s="182"/>
      <c r="AS772" s="182"/>
      <c r="AT772" s="182"/>
      <c r="AU772" s="182"/>
    </row>
    <row r="773" spans="1:47"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c r="AN773" s="182"/>
      <c r="AO773" s="182"/>
      <c r="AP773" s="182"/>
      <c r="AQ773" s="182"/>
      <c r="AR773" s="182"/>
      <c r="AS773" s="182"/>
      <c r="AT773" s="182"/>
      <c r="AU773" s="182"/>
    </row>
    <row r="774" spans="1:47"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c r="AN774" s="182"/>
      <c r="AO774" s="182"/>
      <c r="AP774" s="182"/>
      <c r="AQ774" s="182"/>
      <c r="AR774" s="182"/>
      <c r="AS774" s="182"/>
      <c r="AT774" s="182"/>
      <c r="AU774" s="182"/>
    </row>
    <row r="775" spans="1:47"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c r="AN775" s="182"/>
      <c r="AO775" s="182"/>
      <c r="AP775" s="182"/>
      <c r="AQ775" s="182"/>
      <c r="AR775" s="182"/>
      <c r="AS775" s="182"/>
      <c r="AT775" s="182"/>
      <c r="AU775" s="182"/>
    </row>
    <row r="776" spans="1:47"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c r="AN776" s="182"/>
      <c r="AO776" s="182"/>
      <c r="AP776" s="182"/>
      <c r="AQ776" s="182"/>
      <c r="AR776" s="182"/>
      <c r="AS776" s="182"/>
      <c r="AT776" s="182"/>
      <c r="AU776" s="182"/>
    </row>
    <row r="777" spans="1:47"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c r="AN777" s="182"/>
      <c r="AO777" s="182"/>
      <c r="AP777" s="182"/>
      <c r="AQ777" s="182"/>
      <c r="AR777" s="182"/>
      <c r="AS777" s="182"/>
      <c r="AT777" s="182"/>
      <c r="AU777" s="182"/>
    </row>
    <row r="778" spans="1:47"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c r="AN778" s="182"/>
      <c r="AO778" s="182"/>
      <c r="AP778" s="182"/>
      <c r="AQ778" s="182"/>
      <c r="AR778" s="182"/>
      <c r="AS778" s="182"/>
      <c r="AT778" s="182"/>
      <c r="AU778" s="182"/>
    </row>
    <row r="779" spans="1:47"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c r="AN779" s="182"/>
      <c r="AO779" s="182"/>
      <c r="AP779" s="182"/>
      <c r="AQ779" s="182"/>
      <c r="AR779" s="182"/>
      <c r="AS779" s="182"/>
      <c r="AT779" s="182"/>
      <c r="AU779" s="182"/>
    </row>
    <row r="780" spans="1:47"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c r="AN780" s="182"/>
      <c r="AO780" s="182"/>
      <c r="AP780" s="182"/>
      <c r="AQ780" s="182"/>
      <c r="AR780" s="182"/>
      <c r="AS780" s="182"/>
      <c r="AT780" s="182"/>
      <c r="AU780" s="182"/>
    </row>
    <row r="781" spans="1:47"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c r="AN781" s="182"/>
      <c r="AO781" s="182"/>
      <c r="AP781" s="182"/>
      <c r="AQ781" s="182"/>
      <c r="AR781" s="182"/>
      <c r="AS781" s="182"/>
      <c r="AT781" s="182"/>
      <c r="AU781" s="182"/>
    </row>
    <row r="782" spans="1:47"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c r="AN782" s="182"/>
      <c r="AO782" s="182"/>
      <c r="AP782" s="182"/>
      <c r="AQ782" s="182"/>
      <c r="AR782" s="182"/>
      <c r="AS782" s="182"/>
      <c r="AT782" s="182"/>
      <c r="AU782" s="182"/>
    </row>
    <row r="783" spans="1:47"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c r="AN783" s="182"/>
      <c r="AO783" s="182"/>
      <c r="AP783" s="182"/>
      <c r="AQ783" s="182"/>
      <c r="AR783" s="182"/>
      <c r="AS783" s="182"/>
      <c r="AT783" s="182"/>
      <c r="AU783" s="182"/>
    </row>
    <row r="784" spans="1:47"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c r="AN784" s="182"/>
      <c r="AO784" s="182"/>
      <c r="AP784" s="182"/>
      <c r="AQ784" s="182"/>
      <c r="AR784" s="182"/>
      <c r="AS784" s="182"/>
      <c r="AT784" s="182"/>
      <c r="AU784" s="182"/>
    </row>
    <row r="785" spans="1:47"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c r="AN785" s="182"/>
      <c r="AO785" s="182"/>
      <c r="AP785" s="182"/>
      <c r="AQ785" s="182"/>
      <c r="AR785" s="182"/>
      <c r="AS785" s="182"/>
      <c r="AT785" s="182"/>
      <c r="AU785" s="182"/>
    </row>
    <row r="786" spans="1:47"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c r="AN786" s="182"/>
      <c r="AO786" s="182"/>
      <c r="AP786" s="182"/>
      <c r="AQ786" s="182"/>
      <c r="AR786" s="182"/>
      <c r="AS786" s="182"/>
      <c r="AT786" s="182"/>
      <c r="AU786" s="182"/>
    </row>
    <row r="787" spans="1:47"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c r="AN787" s="182"/>
      <c r="AO787" s="182"/>
      <c r="AP787" s="182"/>
      <c r="AQ787" s="182"/>
      <c r="AR787" s="182"/>
      <c r="AS787" s="182"/>
      <c r="AT787" s="182"/>
      <c r="AU787" s="182"/>
    </row>
    <row r="788" spans="1:47"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c r="AN788" s="182"/>
      <c r="AO788" s="182"/>
      <c r="AP788" s="182"/>
      <c r="AQ788" s="182"/>
      <c r="AR788" s="182"/>
      <c r="AS788" s="182"/>
      <c r="AT788" s="182"/>
      <c r="AU788" s="182"/>
    </row>
    <row r="789" spans="1:47"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c r="AN789" s="182"/>
      <c r="AO789" s="182"/>
      <c r="AP789" s="182"/>
      <c r="AQ789" s="182"/>
      <c r="AR789" s="182"/>
      <c r="AS789" s="182"/>
      <c r="AT789" s="182"/>
      <c r="AU789" s="182"/>
    </row>
    <row r="790" spans="1:47"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c r="AN790" s="182"/>
      <c r="AO790" s="182"/>
      <c r="AP790" s="182"/>
      <c r="AQ790" s="182"/>
      <c r="AR790" s="182"/>
      <c r="AS790" s="182"/>
      <c r="AT790" s="182"/>
      <c r="AU790" s="182"/>
    </row>
    <row r="791" spans="1:47"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c r="AN791" s="182"/>
      <c r="AO791" s="182"/>
      <c r="AP791" s="182"/>
      <c r="AQ791" s="182"/>
      <c r="AR791" s="182"/>
      <c r="AS791" s="182"/>
      <c r="AT791" s="182"/>
      <c r="AU791" s="182"/>
    </row>
    <row r="792" spans="1:47"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c r="AN792" s="182"/>
      <c r="AO792" s="182"/>
      <c r="AP792" s="182"/>
      <c r="AQ792" s="182"/>
      <c r="AR792" s="182"/>
      <c r="AS792" s="182"/>
      <c r="AT792" s="182"/>
      <c r="AU792" s="182"/>
    </row>
    <row r="793" spans="1:47"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c r="AN793" s="182"/>
      <c r="AO793" s="182"/>
      <c r="AP793" s="182"/>
      <c r="AQ793" s="182"/>
      <c r="AR793" s="182"/>
      <c r="AS793" s="182"/>
      <c r="AT793" s="182"/>
      <c r="AU793" s="182"/>
    </row>
    <row r="794" spans="1:47"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c r="AN794" s="182"/>
      <c r="AO794" s="182"/>
      <c r="AP794" s="182"/>
      <c r="AQ794" s="182"/>
      <c r="AR794" s="182"/>
      <c r="AS794" s="182"/>
      <c r="AT794" s="182"/>
      <c r="AU794" s="182"/>
    </row>
    <row r="795" spans="1:47"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c r="AN795" s="182"/>
      <c r="AO795" s="182"/>
      <c r="AP795" s="182"/>
      <c r="AQ795" s="182"/>
      <c r="AR795" s="182"/>
      <c r="AS795" s="182"/>
      <c r="AT795" s="182"/>
      <c r="AU795" s="182"/>
    </row>
    <row r="796" spans="1:47"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c r="AN796" s="182"/>
      <c r="AO796" s="182"/>
      <c r="AP796" s="182"/>
      <c r="AQ796" s="182"/>
      <c r="AR796" s="182"/>
      <c r="AS796" s="182"/>
      <c r="AT796" s="182"/>
      <c r="AU796" s="182"/>
    </row>
    <row r="797" spans="1:47"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c r="AN797" s="182"/>
      <c r="AO797" s="182"/>
      <c r="AP797" s="182"/>
      <c r="AQ797" s="182"/>
      <c r="AR797" s="182"/>
      <c r="AS797" s="182"/>
      <c r="AT797" s="182"/>
      <c r="AU797" s="182"/>
    </row>
    <row r="798" spans="1:47"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c r="AN798" s="182"/>
      <c r="AO798" s="182"/>
      <c r="AP798" s="182"/>
      <c r="AQ798" s="182"/>
      <c r="AR798" s="182"/>
      <c r="AS798" s="182"/>
      <c r="AT798" s="182"/>
      <c r="AU798" s="182"/>
    </row>
    <row r="799" spans="1:47"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c r="AN799" s="182"/>
      <c r="AO799" s="182"/>
      <c r="AP799" s="182"/>
      <c r="AQ799" s="182"/>
      <c r="AR799" s="182"/>
      <c r="AS799" s="182"/>
      <c r="AT799" s="182"/>
      <c r="AU799" s="182"/>
    </row>
    <row r="800" spans="1:47"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c r="AN800" s="182"/>
      <c r="AO800" s="182"/>
      <c r="AP800" s="182"/>
      <c r="AQ800" s="182"/>
      <c r="AR800" s="182"/>
      <c r="AS800" s="182"/>
      <c r="AT800" s="182"/>
      <c r="AU800" s="182"/>
    </row>
    <row r="801" spans="1:47"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c r="AN801" s="182"/>
      <c r="AO801" s="182"/>
      <c r="AP801" s="182"/>
      <c r="AQ801" s="182"/>
      <c r="AR801" s="182"/>
      <c r="AS801" s="182"/>
      <c r="AT801" s="182"/>
      <c r="AU801" s="182"/>
    </row>
    <row r="802" spans="1:47"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c r="AN802" s="182"/>
      <c r="AO802" s="182"/>
      <c r="AP802" s="182"/>
      <c r="AQ802" s="182"/>
      <c r="AR802" s="182"/>
      <c r="AS802" s="182"/>
      <c r="AT802" s="182"/>
      <c r="AU802" s="182"/>
    </row>
    <row r="803" spans="1:47"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c r="AN803" s="182"/>
      <c r="AO803" s="182"/>
      <c r="AP803" s="182"/>
      <c r="AQ803" s="182"/>
      <c r="AR803" s="182"/>
      <c r="AS803" s="182"/>
      <c r="AT803" s="182"/>
      <c r="AU803" s="182"/>
    </row>
    <row r="804" spans="1:47"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c r="AN804" s="182"/>
      <c r="AO804" s="182"/>
      <c r="AP804" s="182"/>
      <c r="AQ804" s="182"/>
      <c r="AR804" s="182"/>
      <c r="AS804" s="182"/>
      <c r="AT804" s="182"/>
      <c r="AU804" s="182"/>
    </row>
    <row r="805" spans="1:47"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c r="AN805" s="182"/>
      <c r="AO805" s="182"/>
      <c r="AP805" s="182"/>
      <c r="AQ805" s="182"/>
      <c r="AR805" s="182"/>
      <c r="AS805" s="182"/>
      <c r="AT805" s="182"/>
      <c r="AU805" s="182"/>
    </row>
    <row r="806" spans="1:47"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c r="AN806" s="182"/>
      <c r="AO806" s="182"/>
      <c r="AP806" s="182"/>
      <c r="AQ806" s="182"/>
      <c r="AR806" s="182"/>
      <c r="AS806" s="182"/>
      <c r="AT806" s="182"/>
      <c r="AU806" s="182"/>
    </row>
    <row r="807" spans="1:47"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c r="AN807" s="182"/>
      <c r="AO807" s="182"/>
      <c r="AP807" s="182"/>
      <c r="AQ807" s="182"/>
      <c r="AR807" s="182"/>
      <c r="AS807" s="182"/>
      <c r="AT807" s="182"/>
      <c r="AU807" s="182"/>
    </row>
    <row r="808" spans="1:47"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c r="AN808" s="182"/>
      <c r="AO808" s="182"/>
      <c r="AP808" s="182"/>
      <c r="AQ808" s="182"/>
      <c r="AR808" s="182"/>
      <c r="AS808" s="182"/>
      <c r="AT808" s="182"/>
      <c r="AU808" s="182"/>
    </row>
    <row r="809" spans="1:47"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c r="AN809" s="182"/>
      <c r="AO809" s="182"/>
      <c r="AP809" s="182"/>
      <c r="AQ809" s="182"/>
      <c r="AR809" s="182"/>
      <c r="AS809" s="182"/>
      <c r="AT809" s="182"/>
      <c r="AU809" s="182"/>
    </row>
    <row r="810" spans="1:47"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c r="AN810" s="182"/>
      <c r="AO810" s="182"/>
      <c r="AP810" s="182"/>
      <c r="AQ810" s="182"/>
      <c r="AR810" s="182"/>
      <c r="AS810" s="182"/>
      <c r="AT810" s="182"/>
      <c r="AU810" s="182"/>
    </row>
    <row r="811" spans="1:47"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c r="AN811" s="182"/>
      <c r="AO811" s="182"/>
      <c r="AP811" s="182"/>
      <c r="AQ811" s="182"/>
      <c r="AR811" s="182"/>
      <c r="AS811" s="182"/>
      <c r="AT811" s="182"/>
      <c r="AU811" s="182"/>
    </row>
    <row r="812" spans="1:47"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c r="AN812" s="182"/>
      <c r="AO812" s="182"/>
      <c r="AP812" s="182"/>
      <c r="AQ812" s="182"/>
      <c r="AR812" s="182"/>
      <c r="AS812" s="182"/>
      <c r="AT812" s="182"/>
      <c r="AU812" s="182"/>
    </row>
    <row r="813" spans="1:47"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c r="AN813" s="182"/>
      <c r="AO813" s="182"/>
      <c r="AP813" s="182"/>
      <c r="AQ813" s="182"/>
      <c r="AR813" s="182"/>
      <c r="AS813" s="182"/>
      <c r="AT813" s="182"/>
      <c r="AU813" s="182"/>
    </row>
    <row r="814" spans="1:47"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c r="AN814" s="182"/>
      <c r="AO814" s="182"/>
      <c r="AP814" s="182"/>
      <c r="AQ814" s="182"/>
      <c r="AR814" s="182"/>
      <c r="AS814" s="182"/>
      <c r="AT814" s="182"/>
      <c r="AU814" s="182"/>
    </row>
    <row r="815" spans="1:47"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c r="AN815" s="182"/>
      <c r="AO815" s="182"/>
      <c r="AP815" s="182"/>
      <c r="AQ815" s="182"/>
      <c r="AR815" s="182"/>
      <c r="AS815" s="182"/>
      <c r="AT815" s="182"/>
      <c r="AU815" s="182"/>
    </row>
    <row r="816" spans="1:47"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c r="AN816" s="182"/>
      <c r="AO816" s="182"/>
      <c r="AP816" s="182"/>
      <c r="AQ816" s="182"/>
      <c r="AR816" s="182"/>
      <c r="AS816" s="182"/>
      <c r="AT816" s="182"/>
      <c r="AU816" s="182"/>
    </row>
    <row r="817" spans="1:47"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c r="AN817" s="182"/>
      <c r="AO817" s="182"/>
      <c r="AP817" s="182"/>
      <c r="AQ817" s="182"/>
      <c r="AR817" s="182"/>
      <c r="AS817" s="182"/>
      <c r="AT817" s="182"/>
      <c r="AU817" s="182"/>
    </row>
    <row r="818" spans="1:47"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c r="AN818" s="182"/>
      <c r="AO818" s="182"/>
      <c r="AP818" s="182"/>
      <c r="AQ818" s="182"/>
      <c r="AR818" s="182"/>
      <c r="AS818" s="182"/>
      <c r="AT818" s="182"/>
      <c r="AU818" s="182"/>
    </row>
    <row r="819" spans="1:47"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c r="AN819" s="182"/>
      <c r="AO819" s="182"/>
      <c r="AP819" s="182"/>
      <c r="AQ819" s="182"/>
      <c r="AR819" s="182"/>
      <c r="AS819" s="182"/>
      <c r="AT819" s="182"/>
      <c r="AU819" s="182"/>
    </row>
    <row r="820" spans="1:47"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c r="AN820" s="182"/>
      <c r="AO820" s="182"/>
      <c r="AP820" s="182"/>
      <c r="AQ820" s="182"/>
      <c r="AR820" s="182"/>
      <c r="AS820" s="182"/>
      <c r="AT820" s="182"/>
      <c r="AU820" s="182"/>
    </row>
    <row r="821" spans="1:47"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c r="AN821" s="182"/>
      <c r="AO821" s="182"/>
      <c r="AP821" s="182"/>
      <c r="AQ821" s="182"/>
      <c r="AR821" s="182"/>
      <c r="AS821" s="182"/>
      <c r="AT821" s="182"/>
      <c r="AU821" s="182"/>
    </row>
    <row r="822" spans="1:47"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c r="AN822" s="182"/>
      <c r="AO822" s="182"/>
      <c r="AP822" s="182"/>
      <c r="AQ822" s="182"/>
      <c r="AR822" s="182"/>
      <c r="AS822" s="182"/>
      <c r="AT822" s="182"/>
      <c r="AU822" s="182"/>
    </row>
    <row r="823" spans="1:47"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c r="AN823" s="182"/>
      <c r="AO823" s="182"/>
      <c r="AP823" s="182"/>
      <c r="AQ823" s="182"/>
      <c r="AR823" s="182"/>
      <c r="AS823" s="182"/>
      <c r="AT823" s="182"/>
      <c r="AU823" s="182"/>
    </row>
    <row r="824" spans="1:47"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c r="AN824" s="182"/>
      <c r="AO824" s="182"/>
      <c r="AP824" s="182"/>
      <c r="AQ824" s="182"/>
      <c r="AR824" s="182"/>
      <c r="AS824" s="182"/>
      <c r="AT824" s="182"/>
      <c r="AU824" s="182"/>
    </row>
    <row r="825" spans="1:47"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c r="AN825" s="182"/>
      <c r="AO825" s="182"/>
      <c r="AP825" s="182"/>
      <c r="AQ825" s="182"/>
      <c r="AR825" s="182"/>
      <c r="AS825" s="182"/>
      <c r="AT825" s="182"/>
      <c r="AU825" s="182"/>
    </row>
    <row r="826" spans="1:47"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c r="AN826" s="182"/>
      <c r="AO826" s="182"/>
      <c r="AP826" s="182"/>
      <c r="AQ826" s="182"/>
      <c r="AR826" s="182"/>
      <c r="AS826" s="182"/>
      <c r="AT826" s="182"/>
      <c r="AU826" s="182"/>
    </row>
    <row r="827" spans="1:47"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c r="AN827" s="182"/>
      <c r="AO827" s="182"/>
      <c r="AP827" s="182"/>
      <c r="AQ827" s="182"/>
      <c r="AR827" s="182"/>
      <c r="AS827" s="182"/>
      <c r="AT827" s="182"/>
      <c r="AU827" s="182"/>
    </row>
    <row r="828" spans="1:47"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c r="AN828" s="182"/>
      <c r="AO828" s="182"/>
      <c r="AP828" s="182"/>
      <c r="AQ828" s="182"/>
      <c r="AR828" s="182"/>
      <c r="AS828" s="182"/>
      <c r="AT828" s="182"/>
      <c r="AU828" s="182"/>
    </row>
    <row r="829" spans="1:47"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c r="AN829" s="182"/>
      <c r="AO829" s="182"/>
      <c r="AP829" s="182"/>
      <c r="AQ829" s="182"/>
      <c r="AR829" s="182"/>
      <c r="AS829" s="182"/>
      <c r="AT829" s="182"/>
      <c r="AU829" s="182"/>
    </row>
    <row r="830" spans="1:47"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c r="AN830" s="182"/>
      <c r="AO830" s="182"/>
      <c r="AP830" s="182"/>
      <c r="AQ830" s="182"/>
      <c r="AR830" s="182"/>
      <c r="AS830" s="182"/>
      <c r="AT830" s="182"/>
      <c r="AU830" s="182"/>
    </row>
    <row r="831" spans="1:47"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c r="AN831" s="182"/>
      <c r="AO831" s="182"/>
      <c r="AP831" s="182"/>
      <c r="AQ831" s="182"/>
      <c r="AR831" s="182"/>
      <c r="AS831" s="182"/>
      <c r="AT831" s="182"/>
      <c r="AU831" s="182"/>
    </row>
    <row r="832" spans="1:47"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c r="AN832" s="182"/>
      <c r="AO832" s="182"/>
      <c r="AP832" s="182"/>
      <c r="AQ832" s="182"/>
      <c r="AR832" s="182"/>
      <c r="AS832" s="182"/>
      <c r="AT832" s="182"/>
      <c r="AU832" s="182"/>
    </row>
    <row r="833" spans="1:47"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c r="AN833" s="182"/>
      <c r="AO833" s="182"/>
      <c r="AP833" s="182"/>
      <c r="AQ833" s="182"/>
      <c r="AR833" s="182"/>
      <c r="AS833" s="182"/>
      <c r="AT833" s="182"/>
      <c r="AU833" s="182"/>
    </row>
    <row r="834" spans="1:47"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c r="AN834" s="182"/>
      <c r="AO834" s="182"/>
      <c r="AP834" s="182"/>
      <c r="AQ834" s="182"/>
      <c r="AR834" s="182"/>
      <c r="AS834" s="182"/>
      <c r="AT834" s="182"/>
      <c r="AU834" s="182"/>
    </row>
    <row r="835" spans="1:47"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c r="AN835" s="182"/>
      <c r="AO835" s="182"/>
      <c r="AP835" s="182"/>
      <c r="AQ835" s="182"/>
      <c r="AR835" s="182"/>
      <c r="AS835" s="182"/>
      <c r="AT835" s="182"/>
      <c r="AU835" s="182"/>
    </row>
    <row r="836" spans="1:47"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c r="AN836" s="182"/>
      <c r="AO836" s="182"/>
      <c r="AP836" s="182"/>
      <c r="AQ836" s="182"/>
      <c r="AR836" s="182"/>
      <c r="AS836" s="182"/>
      <c r="AT836" s="182"/>
      <c r="AU836" s="182"/>
    </row>
    <row r="837" spans="1:47"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c r="AN837" s="182"/>
      <c r="AO837" s="182"/>
      <c r="AP837" s="182"/>
      <c r="AQ837" s="182"/>
      <c r="AR837" s="182"/>
      <c r="AS837" s="182"/>
      <c r="AT837" s="182"/>
      <c r="AU837" s="182"/>
    </row>
    <row r="838" spans="1:47"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c r="AN838" s="182"/>
      <c r="AO838" s="182"/>
      <c r="AP838" s="182"/>
      <c r="AQ838" s="182"/>
      <c r="AR838" s="182"/>
      <c r="AS838" s="182"/>
      <c r="AT838" s="182"/>
      <c r="AU838" s="182"/>
    </row>
    <row r="839" spans="1:47"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c r="AN839" s="182"/>
      <c r="AO839" s="182"/>
      <c r="AP839" s="182"/>
      <c r="AQ839" s="182"/>
      <c r="AR839" s="182"/>
      <c r="AS839" s="182"/>
      <c r="AT839" s="182"/>
      <c r="AU839" s="182"/>
    </row>
    <row r="840" spans="1:47"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c r="AN840" s="182"/>
      <c r="AO840" s="182"/>
      <c r="AP840" s="182"/>
      <c r="AQ840" s="182"/>
      <c r="AR840" s="182"/>
      <c r="AS840" s="182"/>
      <c r="AT840" s="182"/>
      <c r="AU840" s="182"/>
    </row>
    <row r="841" spans="1:47"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c r="AN841" s="182"/>
      <c r="AO841" s="182"/>
      <c r="AP841" s="182"/>
      <c r="AQ841" s="182"/>
      <c r="AR841" s="182"/>
      <c r="AS841" s="182"/>
      <c r="AT841" s="182"/>
      <c r="AU841" s="182"/>
    </row>
    <row r="842" spans="1:47"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c r="AN842" s="182"/>
      <c r="AO842" s="182"/>
      <c r="AP842" s="182"/>
      <c r="AQ842" s="182"/>
      <c r="AR842" s="182"/>
      <c r="AS842" s="182"/>
      <c r="AT842" s="182"/>
      <c r="AU842" s="182"/>
    </row>
    <row r="843" spans="1:47"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c r="AN843" s="182"/>
      <c r="AO843" s="182"/>
      <c r="AP843" s="182"/>
      <c r="AQ843" s="182"/>
      <c r="AR843" s="182"/>
      <c r="AS843" s="182"/>
      <c r="AT843" s="182"/>
      <c r="AU843" s="182"/>
    </row>
    <row r="844" spans="1:47"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c r="AN844" s="182"/>
      <c r="AO844" s="182"/>
      <c r="AP844" s="182"/>
      <c r="AQ844" s="182"/>
      <c r="AR844" s="182"/>
      <c r="AS844" s="182"/>
      <c r="AT844" s="182"/>
      <c r="AU844" s="182"/>
    </row>
    <row r="845" spans="1:47"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c r="AN845" s="182"/>
      <c r="AO845" s="182"/>
      <c r="AP845" s="182"/>
      <c r="AQ845" s="182"/>
      <c r="AR845" s="182"/>
      <c r="AS845" s="182"/>
      <c r="AT845" s="182"/>
      <c r="AU845" s="182"/>
    </row>
    <row r="846" spans="1:47"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c r="AN846" s="182"/>
      <c r="AO846" s="182"/>
      <c r="AP846" s="182"/>
      <c r="AQ846" s="182"/>
      <c r="AR846" s="182"/>
      <c r="AS846" s="182"/>
      <c r="AT846" s="182"/>
      <c r="AU846" s="182"/>
    </row>
    <row r="847" spans="1:47"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c r="AN847" s="182"/>
      <c r="AO847" s="182"/>
      <c r="AP847" s="182"/>
      <c r="AQ847" s="182"/>
      <c r="AR847" s="182"/>
      <c r="AS847" s="182"/>
      <c r="AT847" s="182"/>
      <c r="AU847" s="182"/>
    </row>
    <row r="848" spans="1:47"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c r="AN848" s="182"/>
      <c r="AO848" s="182"/>
      <c r="AP848" s="182"/>
      <c r="AQ848" s="182"/>
      <c r="AR848" s="182"/>
      <c r="AS848" s="182"/>
      <c r="AT848" s="182"/>
      <c r="AU848" s="182"/>
    </row>
    <row r="849" spans="1:47"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c r="AN849" s="182"/>
      <c r="AO849" s="182"/>
      <c r="AP849" s="182"/>
      <c r="AQ849" s="182"/>
      <c r="AR849" s="182"/>
      <c r="AS849" s="182"/>
      <c r="AT849" s="182"/>
      <c r="AU849" s="182"/>
    </row>
    <row r="850" spans="1:47"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c r="AN850" s="182"/>
      <c r="AO850" s="182"/>
      <c r="AP850" s="182"/>
      <c r="AQ850" s="182"/>
      <c r="AR850" s="182"/>
      <c r="AS850" s="182"/>
      <c r="AT850" s="182"/>
      <c r="AU850" s="182"/>
    </row>
    <row r="851" spans="1:47"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c r="AN851" s="182"/>
      <c r="AO851" s="182"/>
      <c r="AP851" s="182"/>
      <c r="AQ851" s="182"/>
      <c r="AR851" s="182"/>
      <c r="AS851" s="182"/>
      <c r="AT851" s="182"/>
      <c r="AU851" s="182"/>
    </row>
    <row r="852" spans="1:47"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c r="AN852" s="182"/>
      <c r="AO852" s="182"/>
      <c r="AP852" s="182"/>
      <c r="AQ852" s="182"/>
      <c r="AR852" s="182"/>
      <c r="AS852" s="182"/>
      <c r="AT852" s="182"/>
      <c r="AU852" s="182"/>
    </row>
    <row r="853" spans="1:47"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c r="AN853" s="182"/>
      <c r="AO853" s="182"/>
      <c r="AP853" s="182"/>
      <c r="AQ853" s="182"/>
      <c r="AR853" s="182"/>
      <c r="AS853" s="182"/>
      <c r="AT853" s="182"/>
      <c r="AU853" s="182"/>
    </row>
    <row r="854" spans="1:47"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c r="AN854" s="182"/>
      <c r="AO854" s="182"/>
      <c r="AP854" s="182"/>
      <c r="AQ854" s="182"/>
      <c r="AR854" s="182"/>
      <c r="AS854" s="182"/>
      <c r="AT854" s="182"/>
      <c r="AU854" s="182"/>
    </row>
    <row r="855" spans="1:47"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c r="AN855" s="182"/>
      <c r="AO855" s="182"/>
      <c r="AP855" s="182"/>
      <c r="AQ855" s="182"/>
      <c r="AR855" s="182"/>
      <c r="AS855" s="182"/>
      <c r="AT855" s="182"/>
      <c r="AU855" s="182"/>
    </row>
    <row r="856" spans="1:47"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c r="AN856" s="182"/>
      <c r="AO856" s="182"/>
      <c r="AP856" s="182"/>
      <c r="AQ856" s="182"/>
      <c r="AR856" s="182"/>
      <c r="AS856" s="182"/>
      <c r="AT856" s="182"/>
      <c r="AU856" s="182"/>
    </row>
    <row r="857" spans="1:47"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c r="AN857" s="182"/>
      <c r="AO857" s="182"/>
      <c r="AP857" s="182"/>
      <c r="AQ857" s="182"/>
      <c r="AR857" s="182"/>
      <c r="AS857" s="182"/>
      <c r="AT857" s="182"/>
      <c r="AU857" s="182"/>
    </row>
    <row r="858" spans="1:47"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c r="AN858" s="182"/>
      <c r="AO858" s="182"/>
      <c r="AP858" s="182"/>
      <c r="AQ858" s="182"/>
      <c r="AR858" s="182"/>
      <c r="AS858" s="182"/>
      <c r="AT858" s="182"/>
      <c r="AU858" s="182"/>
    </row>
    <row r="859" spans="1:47"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c r="AN859" s="182"/>
      <c r="AO859" s="182"/>
      <c r="AP859" s="182"/>
      <c r="AQ859" s="182"/>
      <c r="AR859" s="182"/>
      <c r="AS859" s="182"/>
      <c r="AT859" s="182"/>
      <c r="AU859" s="182"/>
    </row>
    <row r="860" spans="1:47"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c r="AN860" s="182"/>
      <c r="AO860" s="182"/>
      <c r="AP860" s="182"/>
      <c r="AQ860" s="182"/>
      <c r="AR860" s="182"/>
      <c r="AS860" s="182"/>
      <c r="AT860" s="182"/>
      <c r="AU860" s="182"/>
    </row>
    <row r="861" spans="1:47"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c r="AN861" s="182"/>
      <c r="AO861" s="182"/>
      <c r="AP861" s="182"/>
      <c r="AQ861" s="182"/>
      <c r="AR861" s="182"/>
      <c r="AS861" s="182"/>
      <c r="AT861" s="182"/>
      <c r="AU861" s="182"/>
    </row>
    <row r="862" spans="1:47"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c r="AN862" s="182"/>
      <c r="AO862" s="182"/>
      <c r="AP862" s="182"/>
      <c r="AQ862" s="182"/>
      <c r="AR862" s="182"/>
      <c r="AS862" s="182"/>
      <c r="AT862" s="182"/>
      <c r="AU862" s="182"/>
    </row>
    <row r="863" spans="1:47"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c r="AN863" s="182"/>
      <c r="AO863" s="182"/>
      <c r="AP863" s="182"/>
      <c r="AQ863" s="182"/>
      <c r="AR863" s="182"/>
      <c r="AS863" s="182"/>
      <c r="AT863" s="182"/>
      <c r="AU863" s="182"/>
    </row>
    <row r="864" spans="1:47"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c r="AN864" s="182"/>
      <c r="AO864" s="182"/>
      <c r="AP864" s="182"/>
      <c r="AQ864" s="182"/>
      <c r="AR864" s="182"/>
      <c r="AS864" s="182"/>
      <c r="AT864" s="182"/>
      <c r="AU864" s="182"/>
    </row>
    <row r="865" spans="1:47"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c r="AN865" s="182"/>
      <c r="AO865" s="182"/>
      <c r="AP865" s="182"/>
      <c r="AQ865" s="182"/>
      <c r="AR865" s="182"/>
      <c r="AS865" s="182"/>
      <c r="AT865" s="182"/>
      <c r="AU865" s="182"/>
    </row>
    <row r="866" spans="1:47"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c r="AN866" s="182"/>
      <c r="AO866" s="182"/>
      <c r="AP866" s="182"/>
      <c r="AQ866" s="182"/>
      <c r="AR866" s="182"/>
      <c r="AS866" s="182"/>
      <c r="AT866" s="182"/>
      <c r="AU866" s="182"/>
    </row>
    <row r="867" spans="1:47"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c r="AN867" s="182"/>
      <c r="AO867" s="182"/>
      <c r="AP867" s="182"/>
      <c r="AQ867" s="182"/>
      <c r="AR867" s="182"/>
      <c r="AS867" s="182"/>
      <c r="AT867" s="182"/>
      <c r="AU867" s="182"/>
    </row>
    <row r="868" spans="1:47"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c r="AN868" s="182"/>
      <c r="AO868" s="182"/>
      <c r="AP868" s="182"/>
      <c r="AQ868" s="182"/>
      <c r="AR868" s="182"/>
      <c r="AS868" s="182"/>
      <c r="AT868" s="182"/>
      <c r="AU868" s="182"/>
    </row>
    <row r="869" spans="1:47"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c r="AN869" s="182"/>
      <c r="AO869" s="182"/>
      <c r="AP869" s="182"/>
      <c r="AQ869" s="182"/>
      <c r="AR869" s="182"/>
      <c r="AS869" s="182"/>
      <c r="AT869" s="182"/>
      <c r="AU869" s="182"/>
    </row>
    <row r="870" spans="1:47"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c r="AN870" s="182"/>
      <c r="AO870" s="182"/>
      <c r="AP870" s="182"/>
      <c r="AQ870" s="182"/>
      <c r="AR870" s="182"/>
      <c r="AS870" s="182"/>
      <c r="AT870" s="182"/>
      <c r="AU870" s="182"/>
    </row>
    <row r="871" spans="1:47"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c r="AN871" s="182"/>
      <c r="AO871" s="182"/>
      <c r="AP871" s="182"/>
      <c r="AQ871" s="182"/>
      <c r="AR871" s="182"/>
      <c r="AS871" s="182"/>
      <c r="AT871" s="182"/>
      <c r="AU871" s="182"/>
    </row>
    <row r="872" spans="1:47"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c r="AN872" s="182"/>
      <c r="AO872" s="182"/>
      <c r="AP872" s="182"/>
      <c r="AQ872" s="182"/>
      <c r="AR872" s="182"/>
      <c r="AS872" s="182"/>
      <c r="AT872" s="182"/>
      <c r="AU872" s="182"/>
    </row>
    <row r="873" spans="1:47"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c r="AN873" s="182"/>
      <c r="AO873" s="182"/>
      <c r="AP873" s="182"/>
      <c r="AQ873" s="182"/>
      <c r="AR873" s="182"/>
      <c r="AS873" s="182"/>
      <c r="AT873" s="182"/>
      <c r="AU873" s="182"/>
    </row>
    <row r="874" spans="1:47"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c r="AN874" s="182"/>
      <c r="AO874" s="182"/>
      <c r="AP874" s="182"/>
      <c r="AQ874" s="182"/>
      <c r="AR874" s="182"/>
      <c r="AS874" s="182"/>
      <c r="AT874" s="182"/>
      <c r="AU874" s="182"/>
    </row>
    <row r="875" spans="1:47"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c r="AN875" s="182"/>
      <c r="AO875" s="182"/>
      <c r="AP875" s="182"/>
      <c r="AQ875" s="182"/>
      <c r="AR875" s="182"/>
      <c r="AS875" s="182"/>
      <c r="AT875" s="182"/>
      <c r="AU875" s="182"/>
    </row>
    <row r="876" spans="1:47"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c r="AN876" s="182"/>
      <c r="AO876" s="182"/>
      <c r="AP876" s="182"/>
      <c r="AQ876" s="182"/>
      <c r="AR876" s="182"/>
      <c r="AS876" s="182"/>
      <c r="AT876" s="182"/>
      <c r="AU876" s="182"/>
    </row>
    <row r="877" spans="1:47"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c r="AN877" s="182"/>
      <c r="AO877" s="182"/>
      <c r="AP877" s="182"/>
      <c r="AQ877" s="182"/>
      <c r="AR877" s="182"/>
      <c r="AS877" s="182"/>
      <c r="AT877" s="182"/>
      <c r="AU877" s="182"/>
    </row>
    <row r="878" spans="1:47"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c r="AN878" s="182"/>
      <c r="AO878" s="182"/>
      <c r="AP878" s="182"/>
      <c r="AQ878" s="182"/>
      <c r="AR878" s="182"/>
      <c r="AS878" s="182"/>
      <c r="AT878" s="182"/>
      <c r="AU878" s="182"/>
    </row>
    <row r="879" spans="1:47"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c r="AN879" s="182"/>
      <c r="AO879" s="182"/>
      <c r="AP879" s="182"/>
      <c r="AQ879" s="182"/>
      <c r="AR879" s="182"/>
      <c r="AS879" s="182"/>
      <c r="AT879" s="182"/>
      <c r="AU879" s="182"/>
    </row>
    <row r="880" spans="1:47"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c r="AN880" s="182"/>
      <c r="AO880" s="182"/>
      <c r="AP880" s="182"/>
      <c r="AQ880" s="182"/>
      <c r="AR880" s="182"/>
      <c r="AS880" s="182"/>
      <c r="AT880" s="182"/>
      <c r="AU880" s="182"/>
    </row>
    <row r="881" spans="1:47"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c r="AN881" s="182"/>
      <c r="AO881" s="182"/>
      <c r="AP881" s="182"/>
      <c r="AQ881" s="182"/>
      <c r="AR881" s="182"/>
      <c r="AS881" s="182"/>
      <c r="AT881" s="182"/>
      <c r="AU881" s="182"/>
    </row>
    <row r="882" spans="1:47"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c r="AN882" s="182"/>
      <c r="AO882" s="182"/>
      <c r="AP882" s="182"/>
      <c r="AQ882" s="182"/>
      <c r="AR882" s="182"/>
      <c r="AS882" s="182"/>
      <c r="AT882" s="182"/>
      <c r="AU882" s="182"/>
    </row>
    <row r="883" spans="1:47"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c r="AN883" s="182"/>
      <c r="AO883" s="182"/>
      <c r="AP883" s="182"/>
      <c r="AQ883" s="182"/>
      <c r="AR883" s="182"/>
      <c r="AS883" s="182"/>
      <c r="AT883" s="182"/>
      <c r="AU883" s="182"/>
    </row>
    <row r="884" spans="1:47"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c r="AN884" s="182"/>
      <c r="AO884" s="182"/>
      <c r="AP884" s="182"/>
      <c r="AQ884" s="182"/>
      <c r="AR884" s="182"/>
      <c r="AS884" s="182"/>
      <c r="AT884" s="182"/>
      <c r="AU884" s="182"/>
    </row>
    <row r="885" spans="1:47"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c r="AN885" s="182"/>
      <c r="AO885" s="182"/>
      <c r="AP885" s="182"/>
      <c r="AQ885" s="182"/>
      <c r="AR885" s="182"/>
      <c r="AS885" s="182"/>
      <c r="AT885" s="182"/>
      <c r="AU885" s="182"/>
    </row>
    <row r="886" spans="1:47"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c r="AN886" s="182"/>
      <c r="AO886" s="182"/>
      <c r="AP886" s="182"/>
      <c r="AQ886" s="182"/>
      <c r="AR886" s="182"/>
      <c r="AS886" s="182"/>
      <c r="AT886" s="182"/>
      <c r="AU886" s="182"/>
    </row>
    <row r="887" spans="1:47"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c r="AN887" s="182"/>
      <c r="AO887" s="182"/>
      <c r="AP887" s="182"/>
      <c r="AQ887" s="182"/>
      <c r="AR887" s="182"/>
      <c r="AS887" s="182"/>
      <c r="AT887" s="182"/>
      <c r="AU887" s="182"/>
    </row>
    <row r="888" spans="1:47"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c r="AN888" s="182"/>
      <c r="AO888" s="182"/>
      <c r="AP888" s="182"/>
      <c r="AQ888" s="182"/>
      <c r="AR888" s="182"/>
      <c r="AS888" s="182"/>
      <c r="AT888" s="182"/>
      <c r="AU888" s="182"/>
    </row>
    <row r="889" spans="1:47"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c r="AN889" s="182"/>
      <c r="AO889" s="182"/>
      <c r="AP889" s="182"/>
      <c r="AQ889" s="182"/>
      <c r="AR889" s="182"/>
      <c r="AS889" s="182"/>
      <c r="AT889" s="182"/>
      <c r="AU889" s="182"/>
    </row>
    <row r="890" spans="1:47"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c r="AN890" s="182"/>
      <c r="AO890" s="182"/>
      <c r="AP890" s="182"/>
      <c r="AQ890" s="182"/>
      <c r="AR890" s="182"/>
      <c r="AS890" s="182"/>
      <c r="AT890" s="182"/>
      <c r="AU890" s="182"/>
    </row>
    <row r="891" spans="1:47"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c r="AN891" s="182"/>
      <c r="AO891" s="182"/>
      <c r="AP891" s="182"/>
      <c r="AQ891" s="182"/>
      <c r="AR891" s="182"/>
      <c r="AS891" s="182"/>
      <c r="AT891" s="182"/>
      <c r="AU891" s="182"/>
    </row>
    <row r="892" spans="1:47"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c r="AN892" s="182"/>
      <c r="AO892" s="182"/>
      <c r="AP892" s="182"/>
      <c r="AQ892" s="182"/>
      <c r="AR892" s="182"/>
      <c r="AS892" s="182"/>
      <c r="AT892" s="182"/>
      <c r="AU892" s="182"/>
    </row>
    <row r="893" spans="1:47"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c r="AN893" s="182"/>
      <c r="AO893" s="182"/>
      <c r="AP893" s="182"/>
      <c r="AQ893" s="182"/>
      <c r="AR893" s="182"/>
      <c r="AS893" s="182"/>
      <c r="AT893" s="182"/>
      <c r="AU893" s="182"/>
    </row>
    <row r="894" spans="1:47"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c r="AN894" s="182"/>
      <c r="AO894" s="182"/>
      <c r="AP894" s="182"/>
      <c r="AQ894" s="182"/>
      <c r="AR894" s="182"/>
      <c r="AS894" s="182"/>
      <c r="AT894" s="182"/>
      <c r="AU894" s="182"/>
    </row>
    <row r="895" spans="1:47"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c r="AN895" s="182"/>
      <c r="AO895" s="182"/>
      <c r="AP895" s="182"/>
      <c r="AQ895" s="182"/>
      <c r="AR895" s="182"/>
      <c r="AS895" s="182"/>
      <c r="AT895" s="182"/>
      <c r="AU895" s="182"/>
    </row>
    <row r="896" spans="1:47"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c r="AN896" s="182"/>
      <c r="AO896" s="182"/>
      <c r="AP896" s="182"/>
      <c r="AQ896" s="182"/>
      <c r="AR896" s="182"/>
      <c r="AS896" s="182"/>
      <c r="AT896" s="182"/>
      <c r="AU896" s="182"/>
    </row>
    <row r="897" spans="1:47"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c r="AN897" s="182"/>
      <c r="AO897" s="182"/>
      <c r="AP897" s="182"/>
      <c r="AQ897" s="182"/>
      <c r="AR897" s="182"/>
      <c r="AS897" s="182"/>
      <c r="AT897" s="182"/>
      <c r="AU897" s="182"/>
    </row>
    <row r="898" spans="1:47"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c r="AN898" s="182"/>
      <c r="AO898" s="182"/>
      <c r="AP898" s="182"/>
      <c r="AQ898" s="182"/>
      <c r="AR898" s="182"/>
      <c r="AS898" s="182"/>
      <c r="AT898" s="182"/>
      <c r="AU898" s="182"/>
    </row>
    <row r="899" spans="1:47"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c r="AN899" s="182"/>
      <c r="AO899" s="182"/>
      <c r="AP899" s="182"/>
      <c r="AQ899" s="182"/>
      <c r="AR899" s="182"/>
      <c r="AS899" s="182"/>
      <c r="AT899" s="182"/>
      <c r="AU899" s="182"/>
    </row>
    <row r="900" spans="1:47"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c r="AN900" s="182"/>
      <c r="AO900" s="182"/>
      <c r="AP900" s="182"/>
      <c r="AQ900" s="182"/>
      <c r="AR900" s="182"/>
      <c r="AS900" s="182"/>
      <c r="AT900" s="182"/>
      <c r="AU900" s="182"/>
    </row>
    <row r="901" spans="1:47"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c r="AN901" s="182"/>
      <c r="AO901" s="182"/>
      <c r="AP901" s="182"/>
      <c r="AQ901" s="182"/>
      <c r="AR901" s="182"/>
      <c r="AS901" s="182"/>
      <c r="AT901" s="182"/>
      <c r="AU901" s="182"/>
    </row>
    <row r="902" spans="1:47"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c r="AN902" s="182"/>
      <c r="AO902" s="182"/>
      <c r="AP902" s="182"/>
      <c r="AQ902" s="182"/>
      <c r="AR902" s="182"/>
      <c r="AS902" s="182"/>
      <c r="AT902" s="182"/>
      <c r="AU902" s="182"/>
    </row>
    <row r="903" spans="1:47"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c r="AN903" s="182"/>
      <c r="AO903" s="182"/>
      <c r="AP903" s="182"/>
      <c r="AQ903" s="182"/>
      <c r="AR903" s="182"/>
      <c r="AS903" s="182"/>
      <c r="AT903" s="182"/>
      <c r="AU903" s="182"/>
    </row>
    <row r="904" spans="1:47"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c r="AN904" s="182"/>
      <c r="AO904" s="182"/>
      <c r="AP904" s="182"/>
      <c r="AQ904" s="182"/>
      <c r="AR904" s="182"/>
      <c r="AS904" s="182"/>
      <c r="AT904" s="182"/>
      <c r="AU904" s="182"/>
    </row>
    <row r="905" spans="1:47"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c r="AN905" s="182"/>
      <c r="AO905" s="182"/>
      <c r="AP905" s="182"/>
      <c r="AQ905" s="182"/>
      <c r="AR905" s="182"/>
      <c r="AS905" s="182"/>
      <c r="AT905" s="182"/>
      <c r="AU905" s="182"/>
    </row>
    <row r="906" spans="1:47"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c r="AN906" s="182"/>
      <c r="AO906" s="182"/>
      <c r="AP906" s="182"/>
      <c r="AQ906" s="182"/>
      <c r="AR906" s="182"/>
      <c r="AS906" s="182"/>
      <c r="AT906" s="182"/>
      <c r="AU906" s="182"/>
    </row>
    <row r="907" spans="1:47"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c r="AN907" s="182"/>
      <c r="AO907" s="182"/>
      <c r="AP907" s="182"/>
      <c r="AQ907" s="182"/>
      <c r="AR907" s="182"/>
      <c r="AS907" s="182"/>
      <c r="AT907" s="182"/>
      <c r="AU907" s="182"/>
    </row>
    <row r="908" spans="1:47"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c r="AN908" s="182"/>
      <c r="AO908" s="182"/>
      <c r="AP908" s="182"/>
      <c r="AQ908" s="182"/>
      <c r="AR908" s="182"/>
      <c r="AS908" s="182"/>
      <c r="AT908" s="182"/>
      <c r="AU908" s="182"/>
    </row>
    <row r="909" spans="1:47"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c r="AN909" s="182"/>
      <c r="AO909" s="182"/>
      <c r="AP909" s="182"/>
      <c r="AQ909" s="182"/>
      <c r="AR909" s="182"/>
      <c r="AS909" s="182"/>
      <c r="AT909" s="182"/>
      <c r="AU909" s="182"/>
    </row>
    <row r="910" spans="1:47"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c r="AN910" s="182"/>
      <c r="AO910" s="182"/>
      <c r="AP910" s="182"/>
      <c r="AQ910" s="182"/>
      <c r="AR910" s="182"/>
      <c r="AS910" s="182"/>
      <c r="AT910" s="182"/>
      <c r="AU910" s="182"/>
    </row>
    <row r="911" spans="1:47"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c r="AN911" s="182"/>
      <c r="AO911" s="182"/>
      <c r="AP911" s="182"/>
      <c r="AQ911" s="182"/>
      <c r="AR911" s="182"/>
      <c r="AS911" s="182"/>
      <c r="AT911" s="182"/>
      <c r="AU911" s="182"/>
    </row>
    <row r="912" spans="1:47"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c r="AN912" s="182"/>
      <c r="AO912" s="182"/>
      <c r="AP912" s="182"/>
      <c r="AQ912" s="182"/>
      <c r="AR912" s="182"/>
      <c r="AS912" s="182"/>
      <c r="AT912" s="182"/>
      <c r="AU912" s="182"/>
    </row>
    <row r="913" spans="1:47"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c r="AN913" s="182"/>
      <c r="AO913" s="182"/>
      <c r="AP913" s="182"/>
      <c r="AQ913" s="182"/>
      <c r="AR913" s="182"/>
      <c r="AS913" s="182"/>
      <c r="AT913" s="182"/>
      <c r="AU913" s="182"/>
    </row>
    <row r="914" spans="1:47"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c r="AN914" s="182"/>
      <c r="AO914" s="182"/>
      <c r="AP914" s="182"/>
      <c r="AQ914" s="182"/>
      <c r="AR914" s="182"/>
      <c r="AS914" s="182"/>
      <c r="AT914" s="182"/>
      <c r="AU914" s="182"/>
    </row>
    <row r="915" spans="1:47"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c r="AN915" s="182"/>
      <c r="AO915" s="182"/>
      <c r="AP915" s="182"/>
      <c r="AQ915" s="182"/>
      <c r="AR915" s="182"/>
      <c r="AS915" s="182"/>
      <c r="AT915" s="182"/>
      <c r="AU915" s="182"/>
    </row>
    <row r="916" spans="1:47"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c r="AN916" s="182"/>
      <c r="AO916" s="182"/>
      <c r="AP916" s="182"/>
      <c r="AQ916" s="182"/>
      <c r="AR916" s="182"/>
      <c r="AS916" s="182"/>
      <c r="AT916" s="182"/>
      <c r="AU916" s="182"/>
    </row>
    <row r="917" spans="1:47"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c r="AN917" s="182"/>
      <c r="AO917" s="182"/>
      <c r="AP917" s="182"/>
      <c r="AQ917" s="182"/>
      <c r="AR917" s="182"/>
      <c r="AS917" s="182"/>
      <c r="AT917" s="182"/>
      <c r="AU917" s="182"/>
    </row>
    <row r="918" spans="1:47"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c r="AN918" s="182"/>
      <c r="AO918" s="182"/>
      <c r="AP918" s="182"/>
      <c r="AQ918" s="182"/>
      <c r="AR918" s="182"/>
      <c r="AS918" s="182"/>
      <c r="AT918" s="182"/>
      <c r="AU918" s="182"/>
    </row>
    <row r="919" spans="1:47"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c r="AN919" s="182"/>
      <c r="AO919" s="182"/>
      <c r="AP919" s="182"/>
      <c r="AQ919" s="182"/>
      <c r="AR919" s="182"/>
      <c r="AS919" s="182"/>
      <c r="AT919" s="182"/>
      <c r="AU919" s="182"/>
    </row>
    <row r="920" spans="1:47"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c r="AN920" s="182"/>
      <c r="AO920" s="182"/>
      <c r="AP920" s="182"/>
      <c r="AQ920" s="182"/>
      <c r="AR920" s="182"/>
      <c r="AS920" s="182"/>
      <c r="AT920" s="182"/>
      <c r="AU920" s="182"/>
    </row>
    <row r="921" spans="1:47"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c r="AN921" s="182"/>
      <c r="AO921" s="182"/>
      <c r="AP921" s="182"/>
      <c r="AQ921" s="182"/>
      <c r="AR921" s="182"/>
      <c r="AS921" s="182"/>
      <c r="AT921" s="182"/>
      <c r="AU921" s="182"/>
    </row>
    <row r="922" spans="1:47"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c r="AN922" s="182"/>
      <c r="AO922" s="182"/>
      <c r="AP922" s="182"/>
      <c r="AQ922" s="182"/>
      <c r="AR922" s="182"/>
      <c r="AS922" s="182"/>
      <c r="AT922" s="182"/>
      <c r="AU922" s="182"/>
    </row>
    <row r="923" spans="1:47"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c r="AN923" s="182"/>
      <c r="AO923" s="182"/>
      <c r="AP923" s="182"/>
      <c r="AQ923" s="182"/>
      <c r="AR923" s="182"/>
      <c r="AS923" s="182"/>
      <c r="AT923" s="182"/>
      <c r="AU923" s="182"/>
    </row>
    <row r="924" spans="1:47"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c r="AN924" s="182"/>
      <c r="AO924" s="182"/>
      <c r="AP924" s="182"/>
      <c r="AQ924" s="182"/>
      <c r="AR924" s="182"/>
      <c r="AS924" s="182"/>
      <c r="AT924" s="182"/>
      <c r="AU924" s="182"/>
    </row>
    <row r="925" spans="1:47"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c r="AN925" s="182"/>
      <c r="AO925" s="182"/>
      <c r="AP925" s="182"/>
      <c r="AQ925" s="182"/>
      <c r="AR925" s="182"/>
      <c r="AS925" s="182"/>
      <c r="AT925" s="182"/>
      <c r="AU925" s="182"/>
    </row>
    <row r="926" spans="1:47"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c r="AN926" s="182"/>
      <c r="AO926" s="182"/>
      <c r="AP926" s="182"/>
      <c r="AQ926" s="182"/>
      <c r="AR926" s="182"/>
      <c r="AS926" s="182"/>
      <c r="AT926" s="182"/>
      <c r="AU926" s="182"/>
    </row>
    <row r="927" spans="1:47"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c r="AN927" s="182"/>
      <c r="AO927" s="182"/>
      <c r="AP927" s="182"/>
      <c r="AQ927" s="182"/>
      <c r="AR927" s="182"/>
      <c r="AS927" s="182"/>
      <c r="AT927" s="182"/>
      <c r="AU927" s="182"/>
    </row>
    <row r="928" spans="1:47"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c r="AN928" s="182"/>
      <c r="AO928" s="182"/>
      <c r="AP928" s="182"/>
      <c r="AQ928" s="182"/>
      <c r="AR928" s="182"/>
      <c r="AS928" s="182"/>
      <c r="AT928" s="182"/>
      <c r="AU928" s="182"/>
    </row>
    <row r="929" spans="1:47"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c r="AN929" s="182"/>
      <c r="AO929" s="182"/>
      <c r="AP929" s="182"/>
      <c r="AQ929" s="182"/>
      <c r="AR929" s="182"/>
      <c r="AS929" s="182"/>
      <c r="AT929" s="182"/>
      <c r="AU929" s="182"/>
    </row>
    <row r="930" spans="1:47"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c r="AN930" s="182"/>
      <c r="AO930" s="182"/>
      <c r="AP930" s="182"/>
      <c r="AQ930" s="182"/>
      <c r="AR930" s="182"/>
      <c r="AS930" s="182"/>
      <c r="AT930" s="182"/>
      <c r="AU930" s="182"/>
    </row>
    <row r="931" spans="1:47"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c r="AN931" s="182"/>
      <c r="AO931" s="182"/>
      <c r="AP931" s="182"/>
      <c r="AQ931" s="182"/>
      <c r="AR931" s="182"/>
      <c r="AS931" s="182"/>
      <c r="AT931" s="182"/>
      <c r="AU931" s="182"/>
    </row>
    <row r="932" spans="1:47"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c r="AN932" s="182"/>
      <c r="AO932" s="182"/>
      <c r="AP932" s="182"/>
      <c r="AQ932" s="182"/>
      <c r="AR932" s="182"/>
      <c r="AS932" s="182"/>
      <c r="AT932" s="182"/>
      <c r="AU932" s="182"/>
    </row>
    <row r="933" spans="1:47"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c r="AN933" s="182"/>
      <c r="AO933" s="182"/>
      <c r="AP933" s="182"/>
      <c r="AQ933" s="182"/>
      <c r="AR933" s="182"/>
      <c r="AS933" s="182"/>
      <c r="AT933" s="182"/>
      <c r="AU933" s="182"/>
    </row>
    <row r="934" spans="1:47"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c r="AN934" s="182"/>
      <c r="AO934" s="182"/>
      <c r="AP934" s="182"/>
      <c r="AQ934" s="182"/>
      <c r="AR934" s="182"/>
      <c r="AS934" s="182"/>
      <c r="AT934" s="182"/>
      <c r="AU934" s="182"/>
    </row>
    <row r="935" spans="1:47"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c r="AN935" s="182"/>
      <c r="AO935" s="182"/>
      <c r="AP935" s="182"/>
      <c r="AQ935" s="182"/>
      <c r="AR935" s="182"/>
      <c r="AS935" s="182"/>
      <c r="AT935" s="182"/>
      <c r="AU935" s="182"/>
    </row>
    <row r="936" spans="1:47"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c r="AN936" s="182"/>
      <c r="AO936" s="182"/>
      <c r="AP936" s="182"/>
      <c r="AQ936" s="182"/>
      <c r="AR936" s="182"/>
      <c r="AS936" s="182"/>
      <c r="AT936" s="182"/>
      <c r="AU936" s="182"/>
    </row>
    <row r="937" spans="1:47"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c r="AN937" s="182"/>
      <c r="AO937" s="182"/>
      <c r="AP937" s="182"/>
      <c r="AQ937" s="182"/>
      <c r="AR937" s="182"/>
      <c r="AS937" s="182"/>
      <c r="AT937" s="182"/>
      <c r="AU937" s="182"/>
    </row>
    <row r="938" spans="1:47"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c r="AN938" s="182"/>
      <c r="AO938" s="182"/>
      <c r="AP938" s="182"/>
      <c r="AQ938" s="182"/>
      <c r="AR938" s="182"/>
      <c r="AS938" s="182"/>
      <c r="AT938" s="182"/>
      <c r="AU938" s="182"/>
    </row>
    <row r="939" spans="1:47"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c r="AN939" s="182"/>
      <c r="AO939" s="182"/>
      <c r="AP939" s="182"/>
      <c r="AQ939" s="182"/>
      <c r="AR939" s="182"/>
      <c r="AS939" s="182"/>
      <c r="AT939" s="182"/>
      <c r="AU939" s="182"/>
    </row>
    <row r="940" spans="1:47"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c r="AN940" s="182"/>
      <c r="AO940" s="182"/>
      <c r="AP940" s="182"/>
      <c r="AQ940" s="182"/>
      <c r="AR940" s="182"/>
      <c r="AS940" s="182"/>
      <c r="AT940" s="182"/>
      <c r="AU940" s="182"/>
    </row>
    <row r="941" spans="1:47"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c r="AN941" s="182"/>
      <c r="AO941" s="182"/>
      <c r="AP941" s="182"/>
      <c r="AQ941" s="182"/>
      <c r="AR941" s="182"/>
      <c r="AS941" s="182"/>
      <c r="AT941" s="182"/>
      <c r="AU941" s="182"/>
    </row>
    <row r="942" spans="1:47"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c r="AN942" s="182"/>
      <c r="AO942" s="182"/>
      <c r="AP942" s="182"/>
      <c r="AQ942" s="182"/>
      <c r="AR942" s="182"/>
      <c r="AS942" s="182"/>
      <c r="AT942" s="182"/>
      <c r="AU942" s="182"/>
    </row>
    <row r="943" spans="1:47"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c r="AN943" s="182"/>
      <c r="AO943" s="182"/>
      <c r="AP943" s="182"/>
      <c r="AQ943" s="182"/>
      <c r="AR943" s="182"/>
      <c r="AS943" s="182"/>
      <c r="AT943" s="182"/>
      <c r="AU943" s="182"/>
    </row>
    <row r="944" spans="1:47"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c r="AN944" s="182"/>
      <c r="AO944" s="182"/>
      <c r="AP944" s="182"/>
      <c r="AQ944" s="182"/>
      <c r="AR944" s="182"/>
      <c r="AS944" s="182"/>
      <c r="AT944" s="182"/>
      <c r="AU944" s="182"/>
    </row>
    <row r="945" spans="1:47"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c r="AN945" s="182"/>
      <c r="AO945" s="182"/>
      <c r="AP945" s="182"/>
      <c r="AQ945" s="182"/>
      <c r="AR945" s="182"/>
      <c r="AS945" s="182"/>
      <c r="AT945" s="182"/>
      <c r="AU945" s="182"/>
    </row>
    <row r="946" spans="1:47"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c r="AN946" s="182"/>
      <c r="AO946" s="182"/>
      <c r="AP946" s="182"/>
      <c r="AQ946" s="182"/>
      <c r="AR946" s="182"/>
      <c r="AS946" s="182"/>
      <c r="AT946" s="182"/>
      <c r="AU946" s="182"/>
    </row>
    <row r="947" spans="1:47"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c r="AN947" s="182"/>
      <c r="AO947" s="182"/>
      <c r="AP947" s="182"/>
      <c r="AQ947" s="182"/>
      <c r="AR947" s="182"/>
      <c r="AS947" s="182"/>
      <c r="AT947" s="182"/>
      <c r="AU947" s="182"/>
    </row>
    <row r="948" spans="1:47"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c r="AN948" s="182"/>
      <c r="AO948" s="182"/>
      <c r="AP948" s="182"/>
      <c r="AQ948" s="182"/>
      <c r="AR948" s="182"/>
      <c r="AS948" s="182"/>
      <c r="AT948" s="182"/>
      <c r="AU948" s="182"/>
    </row>
    <row r="949" spans="1:47"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c r="AN949" s="182"/>
      <c r="AO949" s="182"/>
      <c r="AP949" s="182"/>
      <c r="AQ949" s="182"/>
      <c r="AR949" s="182"/>
      <c r="AS949" s="182"/>
      <c r="AT949" s="182"/>
      <c r="AU949" s="182"/>
    </row>
    <row r="950" spans="1:47"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c r="AN950" s="182"/>
      <c r="AO950" s="182"/>
      <c r="AP950" s="182"/>
      <c r="AQ950" s="182"/>
      <c r="AR950" s="182"/>
      <c r="AS950" s="182"/>
      <c r="AT950" s="182"/>
      <c r="AU950" s="182"/>
    </row>
    <row r="951" spans="1:47"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c r="AN951" s="182"/>
      <c r="AO951" s="182"/>
      <c r="AP951" s="182"/>
      <c r="AQ951" s="182"/>
      <c r="AR951" s="182"/>
      <c r="AS951" s="182"/>
      <c r="AT951" s="182"/>
      <c r="AU951" s="182"/>
    </row>
    <row r="952" spans="1:47"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c r="AN952" s="182"/>
      <c r="AO952" s="182"/>
      <c r="AP952" s="182"/>
      <c r="AQ952" s="182"/>
      <c r="AR952" s="182"/>
      <c r="AS952" s="182"/>
      <c r="AT952" s="182"/>
      <c r="AU952" s="182"/>
    </row>
    <row r="953" spans="1:47"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c r="AN953" s="182"/>
      <c r="AO953" s="182"/>
      <c r="AP953" s="182"/>
      <c r="AQ953" s="182"/>
      <c r="AR953" s="182"/>
      <c r="AS953" s="182"/>
      <c r="AT953" s="182"/>
      <c r="AU953" s="182"/>
    </row>
    <row r="954" spans="1:47"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c r="AN954" s="182"/>
      <c r="AO954" s="182"/>
      <c r="AP954" s="182"/>
      <c r="AQ954" s="182"/>
      <c r="AR954" s="182"/>
      <c r="AS954" s="182"/>
      <c r="AT954" s="182"/>
      <c r="AU954" s="182"/>
    </row>
    <row r="955" spans="1:47"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c r="AN955" s="182"/>
      <c r="AO955" s="182"/>
      <c r="AP955" s="182"/>
      <c r="AQ955" s="182"/>
      <c r="AR955" s="182"/>
      <c r="AS955" s="182"/>
      <c r="AT955" s="182"/>
      <c r="AU955" s="182"/>
    </row>
    <row r="956" spans="1:47"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c r="AN956" s="182"/>
      <c r="AO956" s="182"/>
      <c r="AP956" s="182"/>
      <c r="AQ956" s="182"/>
      <c r="AR956" s="182"/>
      <c r="AS956" s="182"/>
      <c r="AT956" s="182"/>
      <c r="AU956" s="182"/>
    </row>
    <row r="957" spans="1:47"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c r="AN957" s="182"/>
      <c r="AO957" s="182"/>
      <c r="AP957" s="182"/>
      <c r="AQ957" s="182"/>
      <c r="AR957" s="182"/>
      <c r="AS957" s="182"/>
      <c r="AT957" s="182"/>
      <c r="AU957" s="182"/>
    </row>
    <row r="958" spans="1:47"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c r="AN958" s="182"/>
      <c r="AO958" s="182"/>
      <c r="AP958" s="182"/>
      <c r="AQ958" s="182"/>
      <c r="AR958" s="182"/>
      <c r="AS958" s="182"/>
      <c r="AT958" s="182"/>
      <c r="AU958" s="182"/>
    </row>
    <row r="959" spans="1:47"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c r="AN959" s="182"/>
      <c r="AO959" s="182"/>
      <c r="AP959" s="182"/>
      <c r="AQ959" s="182"/>
      <c r="AR959" s="182"/>
      <c r="AS959" s="182"/>
      <c r="AT959" s="182"/>
      <c r="AU959" s="182"/>
    </row>
    <row r="960" spans="1:47"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c r="AN960" s="182"/>
      <c r="AO960" s="182"/>
      <c r="AP960" s="182"/>
      <c r="AQ960" s="182"/>
      <c r="AR960" s="182"/>
      <c r="AS960" s="182"/>
      <c r="AT960" s="182"/>
      <c r="AU960" s="182"/>
    </row>
    <row r="961" spans="1:47"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c r="AN961" s="182"/>
      <c r="AO961" s="182"/>
      <c r="AP961" s="182"/>
      <c r="AQ961" s="182"/>
      <c r="AR961" s="182"/>
      <c r="AS961" s="182"/>
      <c r="AT961" s="182"/>
      <c r="AU961" s="182"/>
    </row>
    <row r="962" spans="1:47"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c r="AN962" s="182"/>
      <c r="AO962" s="182"/>
      <c r="AP962" s="182"/>
      <c r="AQ962" s="182"/>
      <c r="AR962" s="182"/>
      <c r="AS962" s="182"/>
      <c r="AT962" s="182"/>
      <c r="AU962" s="182"/>
    </row>
    <row r="963" spans="1:47"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c r="AN963" s="182"/>
      <c r="AO963" s="182"/>
      <c r="AP963" s="182"/>
      <c r="AQ963" s="182"/>
      <c r="AR963" s="182"/>
      <c r="AS963" s="182"/>
      <c r="AT963" s="182"/>
      <c r="AU963" s="182"/>
    </row>
    <row r="964" spans="1:47"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c r="AN964" s="182"/>
      <c r="AO964" s="182"/>
      <c r="AP964" s="182"/>
      <c r="AQ964" s="182"/>
      <c r="AR964" s="182"/>
      <c r="AS964" s="182"/>
      <c r="AT964" s="182"/>
      <c r="AU964" s="182"/>
    </row>
    <row r="965" spans="1:47"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c r="AN965" s="182"/>
      <c r="AO965" s="182"/>
      <c r="AP965" s="182"/>
      <c r="AQ965" s="182"/>
      <c r="AR965" s="182"/>
      <c r="AS965" s="182"/>
      <c r="AT965" s="182"/>
      <c r="AU965" s="182"/>
    </row>
    <row r="966" spans="1:47"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c r="AN966" s="182"/>
      <c r="AO966" s="182"/>
      <c r="AP966" s="182"/>
      <c r="AQ966" s="182"/>
      <c r="AR966" s="182"/>
      <c r="AS966" s="182"/>
      <c r="AT966" s="182"/>
      <c r="AU966" s="182"/>
    </row>
    <row r="967" spans="1:47"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c r="AN967" s="182"/>
      <c r="AO967" s="182"/>
      <c r="AP967" s="182"/>
      <c r="AQ967" s="182"/>
      <c r="AR967" s="182"/>
      <c r="AS967" s="182"/>
      <c r="AT967" s="182"/>
      <c r="AU967" s="182"/>
    </row>
    <row r="968" spans="1:47"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c r="AN968" s="182"/>
      <c r="AO968" s="182"/>
      <c r="AP968" s="182"/>
      <c r="AQ968" s="182"/>
      <c r="AR968" s="182"/>
      <c r="AS968" s="182"/>
      <c r="AT968" s="182"/>
      <c r="AU968" s="182"/>
    </row>
    <row r="969" spans="1:47"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c r="AN969" s="182"/>
      <c r="AO969" s="182"/>
      <c r="AP969" s="182"/>
      <c r="AQ969" s="182"/>
      <c r="AR969" s="182"/>
      <c r="AS969" s="182"/>
      <c r="AT969" s="182"/>
      <c r="AU969" s="182"/>
    </row>
    <row r="970" spans="1:47"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c r="AN970" s="182"/>
      <c r="AO970" s="182"/>
      <c r="AP970" s="182"/>
      <c r="AQ970" s="182"/>
      <c r="AR970" s="182"/>
      <c r="AS970" s="182"/>
      <c r="AT970" s="182"/>
      <c r="AU970" s="182"/>
    </row>
    <row r="971" spans="1:47"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c r="AN971" s="182"/>
      <c r="AO971" s="182"/>
      <c r="AP971" s="182"/>
      <c r="AQ971" s="182"/>
      <c r="AR971" s="182"/>
      <c r="AS971" s="182"/>
      <c r="AT971" s="182"/>
      <c r="AU971" s="182"/>
    </row>
    <row r="972" spans="1:47"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c r="AN972" s="182"/>
      <c r="AO972" s="182"/>
      <c r="AP972" s="182"/>
      <c r="AQ972" s="182"/>
      <c r="AR972" s="182"/>
      <c r="AS972" s="182"/>
      <c r="AT972" s="182"/>
      <c r="AU972" s="182"/>
    </row>
    <row r="973" spans="1:47"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c r="AN973" s="182"/>
      <c r="AO973" s="182"/>
      <c r="AP973" s="182"/>
      <c r="AQ973" s="182"/>
      <c r="AR973" s="182"/>
      <c r="AS973" s="182"/>
      <c r="AT973" s="182"/>
      <c r="AU973" s="182"/>
    </row>
    <row r="974" spans="1:47"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c r="AN974" s="182"/>
      <c r="AO974" s="182"/>
      <c r="AP974" s="182"/>
      <c r="AQ974" s="182"/>
      <c r="AR974" s="182"/>
      <c r="AS974" s="182"/>
      <c r="AT974" s="182"/>
      <c r="AU974" s="182"/>
    </row>
    <row r="975" spans="1:47"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c r="AN975" s="182"/>
      <c r="AO975" s="182"/>
      <c r="AP975" s="182"/>
      <c r="AQ975" s="182"/>
      <c r="AR975" s="182"/>
      <c r="AS975" s="182"/>
      <c r="AT975" s="182"/>
      <c r="AU975" s="182"/>
    </row>
    <row r="976" spans="1:47"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c r="AN976" s="182"/>
      <c r="AO976" s="182"/>
      <c r="AP976" s="182"/>
      <c r="AQ976" s="182"/>
      <c r="AR976" s="182"/>
      <c r="AS976" s="182"/>
      <c r="AT976" s="182"/>
      <c r="AU976" s="182"/>
    </row>
    <row r="977" spans="1:47"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c r="AN977" s="182"/>
      <c r="AO977" s="182"/>
      <c r="AP977" s="182"/>
      <c r="AQ977" s="182"/>
      <c r="AR977" s="182"/>
      <c r="AS977" s="182"/>
      <c r="AT977" s="182"/>
      <c r="AU977" s="182"/>
    </row>
    <row r="978" spans="1:47"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c r="AN978" s="182"/>
      <c r="AO978" s="182"/>
      <c r="AP978" s="182"/>
      <c r="AQ978" s="182"/>
      <c r="AR978" s="182"/>
      <c r="AS978" s="182"/>
      <c r="AT978" s="182"/>
      <c r="AU978" s="182"/>
    </row>
    <row r="979" spans="1:47"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c r="AN979" s="182"/>
      <c r="AO979" s="182"/>
      <c r="AP979" s="182"/>
      <c r="AQ979" s="182"/>
      <c r="AR979" s="182"/>
      <c r="AS979" s="182"/>
      <c r="AT979" s="182"/>
      <c r="AU979" s="182"/>
    </row>
    <row r="980" spans="1:47"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c r="AN980" s="182"/>
      <c r="AO980" s="182"/>
      <c r="AP980" s="182"/>
      <c r="AQ980" s="182"/>
      <c r="AR980" s="182"/>
      <c r="AS980" s="182"/>
      <c r="AT980" s="182"/>
      <c r="AU980" s="182"/>
    </row>
    <row r="981" spans="1:47"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c r="AN981" s="182"/>
      <c r="AO981" s="182"/>
      <c r="AP981" s="182"/>
      <c r="AQ981" s="182"/>
      <c r="AR981" s="182"/>
      <c r="AS981" s="182"/>
      <c r="AT981" s="182"/>
      <c r="AU981" s="182"/>
    </row>
    <row r="982" spans="1:47"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c r="AN982" s="182"/>
      <c r="AO982" s="182"/>
      <c r="AP982" s="182"/>
      <c r="AQ982" s="182"/>
      <c r="AR982" s="182"/>
      <c r="AS982" s="182"/>
      <c r="AT982" s="182"/>
      <c r="AU982" s="182"/>
    </row>
    <row r="983" spans="1:47"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c r="AN983" s="182"/>
      <c r="AO983" s="182"/>
      <c r="AP983" s="182"/>
      <c r="AQ983" s="182"/>
      <c r="AR983" s="182"/>
      <c r="AS983" s="182"/>
      <c r="AT983" s="182"/>
      <c r="AU983" s="182"/>
    </row>
    <row r="984" spans="1:47"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c r="AN984" s="182"/>
      <c r="AO984" s="182"/>
      <c r="AP984" s="182"/>
      <c r="AQ984" s="182"/>
      <c r="AR984" s="182"/>
      <c r="AS984" s="182"/>
      <c r="AT984" s="182"/>
      <c r="AU984" s="182"/>
    </row>
    <row r="985" spans="1:47"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c r="AN985" s="182"/>
      <c r="AO985" s="182"/>
      <c r="AP985" s="182"/>
      <c r="AQ985" s="182"/>
      <c r="AR985" s="182"/>
      <c r="AS985" s="182"/>
      <c r="AT985" s="182"/>
      <c r="AU985" s="182"/>
    </row>
    <row r="986" spans="1:47"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c r="AN986" s="182"/>
      <c r="AO986" s="182"/>
      <c r="AP986" s="182"/>
      <c r="AQ986" s="182"/>
      <c r="AR986" s="182"/>
      <c r="AS986" s="182"/>
      <c r="AT986" s="182"/>
      <c r="AU986" s="182"/>
    </row>
    <row r="987" spans="1:47"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c r="AN987" s="182"/>
      <c r="AO987" s="182"/>
      <c r="AP987" s="182"/>
      <c r="AQ987" s="182"/>
      <c r="AR987" s="182"/>
      <c r="AS987" s="182"/>
      <c r="AT987" s="182"/>
      <c r="AU987" s="182"/>
    </row>
    <row r="988" spans="1:47"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c r="AN988" s="182"/>
      <c r="AO988" s="182"/>
      <c r="AP988" s="182"/>
      <c r="AQ988" s="182"/>
      <c r="AR988" s="182"/>
      <c r="AS988" s="182"/>
      <c r="AT988" s="182"/>
      <c r="AU988" s="182"/>
    </row>
    <row r="989" spans="1:47"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c r="AN989" s="182"/>
      <c r="AO989" s="182"/>
      <c r="AP989" s="182"/>
      <c r="AQ989" s="182"/>
      <c r="AR989" s="182"/>
      <c r="AS989" s="182"/>
      <c r="AT989" s="182"/>
      <c r="AU989" s="182"/>
    </row>
    <row r="990" spans="1:47"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c r="AN990" s="182"/>
      <c r="AO990" s="182"/>
      <c r="AP990" s="182"/>
      <c r="AQ990" s="182"/>
      <c r="AR990" s="182"/>
      <c r="AS990" s="182"/>
      <c r="AT990" s="182"/>
      <c r="AU990" s="182"/>
    </row>
    <row r="991" spans="1:47"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c r="AN991" s="182"/>
      <c r="AO991" s="182"/>
      <c r="AP991" s="182"/>
      <c r="AQ991" s="182"/>
      <c r="AR991" s="182"/>
      <c r="AS991" s="182"/>
      <c r="AT991" s="182"/>
      <c r="AU991" s="182"/>
    </row>
    <row r="992" spans="1:47"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c r="AN992" s="182"/>
      <c r="AO992" s="182"/>
      <c r="AP992" s="182"/>
      <c r="AQ992" s="182"/>
      <c r="AR992" s="182"/>
      <c r="AS992" s="182"/>
      <c r="AT992" s="182"/>
      <c r="AU992" s="182"/>
    </row>
    <row r="993" spans="1:47"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c r="AN993" s="182"/>
      <c r="AO993" s="182"/>
      <c r="AP993" s="182"/>
      <c r="AQ993" s="182"/>
      <c r="AR993" s="182"/>
      <c r="AS993" s="182"/>
      <c r="AT993" s="182"/>
      <c r="AU993" s="182"/>
    </row>
    <row r="994" spans="1:47"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c r="AN994" s="182"/>
      <c r="AO994" s="182"/>
      <c r="AP994" s="182"/>
      <c r="AQ994" s="182"/>
      <c r="AR994" s="182"/>
      <c r="AS994" s="182"/>
      <c r="AT994" s="182"/>
      <c r="AU994" s="182"/>
    </row>
    <row r="995" spans="1:47"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c r="AN995" s="182"/>
      <c r="AO995" s="182"/>
      <c r="AP995" s="182"/>
      <c r="AQ995" s="182"/>
      <c r="AR995" s="182"/>
      <c r="AS995" s="182"/>
      <c r="AT995" s="182"/>
      <c r="AU995" s="182"/>
    </row>
    <row r="996" spans="1:47"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c r="AN996" s="182"/>
      <c r="AO996" s="182"/>
      <c r="AP996" s="182"/>
      <c r="AQ996" s="182"/>
      <c r="AR996" s="182"/>
      <c r="AS996" s="182"/>
      <c r="AT996" s="182"/>
      <c r="AU996" s="182"/>
    </row>
    <row r="997" spans="1:47"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c r="AN997" s="182"/>
      <c r="AO997" s="182"/>
      <c r="AP997" s="182"/>
      <c r="AQ997" s="182"/>
      <c r="AR997" s="182"/>
      <c r="AS997" s="182"/>
      <c r="AT997" s="182"/>
      <c r="AU997" s="182"/>
    </row>
    <row r="998" spans="1:47"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c r="AN998" s="182"/>
      <c r="AO998" s="182"/>
      <c r="AP998" s="182"/>
      <c r="AQ998" s="182"/>
      <c r="AR998" s="182"/>
      <c r="AS998" s="182"/>
      <c r="AT998" s="182"/>
      <c r="AU998" s="182"/>
    </row>
    <row r="999" spans="1:47"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c r="AN999" s="182"/>
      <c r="AO999" s="182"/>
      <c r="AP999" s="182"/>
      <c r="AQ999" s="182"/>
      <c r="AR999" s="182"/>
      <c r="AS999" s="182"/>
      <c r="AT999" s="182"/>
      <c r="AU999" s="182"/>
    </row>
    <row r="1000" spans="1:47"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c r="AN1000" s="182"/>
      <c r="AO1000" s="182"/>
      <c r="AP1000" s="182"/>
      <c r="AQ1000" s="182"/>
      <c r="AR1000" s="182"/>
      <c r="AS1000" s="182"/>
      <c r="AT1000" s="182"/>
      <c r="AU1000" s="182"/>
    </row>
  </sheetData>
  <mergeCells count="27">
    <mergeCell ref="AL2:AM2"/>
    <mergeCell ref="P2:S2"/>
    <mergeCell ref="AQ2:AR2"/>
    <mergeCell ref="V20:Y20"/>
    <mergeCell ref="V21:Y21"/>
    <mergeCell ref="Y19:Z19"/>
    <mergeCell ref="L21:S21"/>
    <mergeCell ref="L20:S20"/>
    <mergeCell ref="E21:H21"/>
    <mergeCell ref="C19:D25"/>
    <mergeCell ref="E24:H24"/>
    <mergeCell ref="E19:F19"/>
    <mergeCell ref="E23:H23"/>
    <mergeCell ref="E20:H20"/>
    <mergeCell ref="G19:H19"/>
    <mergeCell ref="E22:H22"/>
    <mergeCell ref="J19:K19"/>
    <mergeCell ref="I20:K20"/>
    <mergeCell ref="L22:S22"/>
    <mergeCell ref="I22:K22"/>
    <mergeCell ref="V23:Y23"/>
    <mergeCell ref="V22:Y22"/>
    <mergeCell ref="V24:Y24"/>
    <mergeCell ref="L24:S24"/>
    <mergeCell ref="L23:S23"/>
    <mergeCell ref="W25:Z25"/>
    <mergeCell ref="L25:S25"/>
  </mergeCells>
  <conditionalFormatting sqref="AA3:AA18">
    <cfRule type="expression" dxfId="322" priority="1">
      <formula>#REF!</formula>
    </cfRule>
  </conditionalFormatting>
  <conditionalFormatting sqref="AA3:AA18">
    <cfRule type="cellIs" dxfId="321" priority="2" operator="equal">
      <formula>0</formula>
    </cfRule>
  </conditionalFormatting>
  <conditionalFormatting sqref="E3:H18">
    <cfRule type="cellIs" dxfId="320" priority="3" stopIfTrue="1" operator="greaterThanOrEqual">
      <formula>#REF!+1</formula>
    </cfRule>
  </conditionalFormatting>
  <conditionalFormatting sqref="E3:H18">
    <cfRule type="cellIs" dxfId="319" priority="4" stopIfTrue="1" operator="lessThanOrEqual">
      <formula>#REF!-1</formula>
    </cfRule>
  </conditionalFormatting>
  <conditionalFormatting sqref="T3:T18 U3:U19 V3:W18 Y3:Y18 U25:U26">
    <cfRule type="cellIs" dxfId="318" priority="5" stopIfTrue="1" operator="equal">
      <formula>0</formula>
    </cfRule>
  </conditionalFormatting>
  <conditionalFormatting sqref="AA25 Y26">
    <cfRule type="cellIs" dxfId="317" priority="6" stopIfTrue="1" operator="equal">
      <formula>"0,0"</formula>
    </cfRule>
  </conditionalFormatting>
  <conditionalFormatting sqref="K3:K18">
    <cfRule type="cellIs" dxfId="316" priority="7" stopIfTrue="1" operator="equal">
      <formula>"n/a"</formula>
    </cfRule>
  </conditionalFormatting>
  <conditionalFormatting sqref="L19:T19">
    <cfRule type="cellIs" dxfId="315" priority="8" stopIfTrue="1" operator="equal">
      <formula>0</formula>
    </cfRule>
  </conditionalFormatting>
  <conditionalFormatting sqref="P3:S18">
    <cfRule type="cellIs" dxfId="314" priority="9" stopIfTrue="1" operator="lessThanOrEqual">
      <formula>-1</formula>
    </cfRule>
  </conditionalFormatting>
  <conditionalFormatting sqref="V24:W24">
    <cfRule type="cellIs" dxfId="313" priority="10" stopIfTrue="1" operator="equal">
      <formula>-500</formula>
    </cfRule>
  </conditionalFormatting>
  <conditionalFormatting sqref="T24">
    <cfRule type="cellIs" dxfId="312" priority="11" stopIfTrue="1" operator="greaterThan">
      <formula>$V$24</formula>
    </cfRule>
  </conditionalFormatting>
  <conditionalFormatting sqref="Z3:Z18">
    <cfRule type="cellIs" dxfId="311" priority="12" stopIfTrue="1" operator="equal">
      <formula>"Star"</formula>
    </cfRule>
  </conditionalFormatting>
  <conditionalFormatting sqref="Z3:Z18">
    <cfRule type="cellIs" dxfId="310" priority="13" stopIfTrue="1" operator="equal">
      <formula>AA3</formula>
    </cfRule>
  </conditionalFormatting>
  <conditionalFormatting sqref="I3:I18">
    <cfRule type="cellIs" dxfId="309" priority="14" stopIfTrue="1" operator="equal">
      <formula>0</formula>
    </cfRule>
  </conditionalFormatting>
  <conditionalFormatting sqref="I3:I18">
    <cfRule type="cellIs" dxfId="308" priority="15" stopIfTrue="1" operator="equal">
      <formula>"Player type quantity surpassed"</formula>
    </cfRule>
  </conditionalFormatting>
  <conditionalFormatting sqref="AA3:AA18">
    <cfRule type="cellIs" dxfId="307" priority="16" stopIfTrue="1" operator="greaterThan">
      <formula>#REF!</formula>
    </cfRule>
  </conditionalFormatting>
  <conditionalFormatting sqref="AA3:AA18">
    <cfRule type="cellIs" dxfId="306" priority="17" stopIfTrue="1" operator="equal">
      <formula>0</formula>
    </cfRule>
  </conditionalFormatting>
  <conditionalFormatting sqref="J3:J18">
    <cfRule type="expression" dxfId="305" priority="18">
      <formula>K3&gt;SUM($AD3:$AH3)</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280</v>
      </c>
      <c r="D3" s="42" t="s">
        <v>281</v>
      </c>
      <c r="E3" s="44">
        <v>4</v>
      </c>
      <c r="F3" s="46">
        <v>3</v>
      </c>
      <c r="G3" s="48">
        <v>2</v>
      </c>
      <c r="H3" s="50">
        <v>9</v>
      </c>
      <c r="I3" s="194" t="s">
        <v>282</v>
      </c>
      <c r="J3" s="195" t="s">
        <v>283</v>
      </c>
      <c r="K3" s="54">
        <f t="shared" ref="K3:K18" si="0">IF(X3&gt;175,6,IF(X3&gt;75,5,IF(X3&gt;50,4,IF(X3&gt;30,3,IF(X3&gt;15,2,IF(X3&gt;5,1,""))))))</f>
        <v>1</v>
      </c>
      <c r="L3" s="57"/>
      <c r="M3" s="57"/>
      <c r="N3" s="196"/>
      <c r="O3" s="238"/>
      <c r="P3" s="198"/>
      <c r="Q3" s="199"/>
      <c r="R3" s="63"/>
      <c r="S3" s="65"/>
      <c r="T3" s="63"/>
      <c r="U3" s="64">
        <v>1</v>
      </c>
      <c r="V3" s="68"/>
      <c r="W3" s="70">
        <v>1</v>
      </c>
      <c r="X3" s="72">
        <f t="shared" ref="X3:X18" si="1">2*R3+S3+3*T3+2*U3+5*W3</f>
        <v>7</v>
      </c>
      <c r="Y3" s="200">
        <v>90000</v>
      </c>
      <c r="Z3" s="7"/>
      <c r="AA3" s="81" t="s">
        <v>88</v>
      </c>
      <c r="AB3" s="82">
        <v>0</v>
      </c>
      <c r="AC3" s="7"/>
      <c r="AD3" s="7"/>
      <c r="AE3" s="7"/>
      <c r="AF3" s="7"/>
      <c r="AG3" s="7"/>
      <c r="AH3" s="7"/>
      <c r="AI3" s="7"/>
    </row>
    <row r="4" spans="1:35" ht="18" customHeight="1">
      <c r="A4" s="1"/>
      <c r="B4" s="83">
        <v>2</v>
      </c>
      <c r="C4" s="191" t="s">
        <v>284</v>
      </c>
      <c r="D4" s="42" t="s">
        <v>281</v>
      </c>
      <c r="E4" s="316">
        <v>3</v>
      </c>
      <c r="F4" s="46">
        <v>3</v>
      </c>
      <c r="G4" s="48">
        <v>2</v>
      </c>
      <c r="H4" s="50">
        <v>9</v>
      </c>
      <c r="I4" s="194" t="s">
        <v>282</v>
      </c>
      <c r="J4" s="195" t="s">
        <v>283</v>
      </c>
      <c r="K4" s="54">
        <f t="shared" si="0"/>
        <v>1</v>
      </c>
      <c r="L4" s="204"/>
      <c r="M4" s="85"/>
      <c r="N4" s="213">
        <v>1</v>
      </c>
      <c r="O4" s="88"/>
      <c r="P4" s="89"/>
      <c r="Q4" s="90"/>
      <c r="R4" s="91"/>
      <c r="S4" s="92"/>
      <c r="T4" s="91"/>
      <c r="U4" s="202">
        <v>1</v>
      </c>
      <c r="V4" s="94"/>
      <c r="W4" s="95">
        <v>1</v>
      </c>
      <c r="X4" s="72">
        <f t="shared" si="1"/>
        <v>7</v>
      </c>
      <c r="Y4" s="200">
        <v>90000</v>
      </c>
      <c r="Z4" s="7"/>
      <c r="AA4" s="97"/>
      <c r="AB4" s="97"/>
      <c r="AC4" s="97"/>
      <c r="AD4" s="97"/>
      <c r="AE4" s="97"/>
      <c r="AF4" s="7"/>
      <c r="AG4" s="7"/>
      <c r="AH4" s="7"/>
      <c r="AI4" s="7"/>
    </row>
    <row r="5" spans="1:35" ht="18" customHeight="1">
      <c r="A5" s="1"/>
      <c r="B5" s="39">
        <v>3</v>
      </c>
      <c r="C5" s="191" t="s">
        <v>286</v>
      </c>
      <c r="D5" s="42" t="s">
        <v>281</v>
      </c>
      <c r="E5" s="44">
        <v>4</v>
      </c>
      <c r="F5" s="46">
        <v>3</v>
      </c>
      <c r="G5" s="48">
        <v>2</v>
      </c>
      <c r="H5" s="50">
        <v>9</v>
      </c>
      <c r="I5" s="194" t="s">
        <v>282</v>
      </c>
      <c r="J5" s="195" t="s">
        <v>283</v>
      </c>
      <c r="K5" s="54">
        <f t="shared" si="0"/>
        <v>1</v>
      </c>
      <c r="L5" s="204"/>
      <c r="M5" s="85"/>
      <c r="N5" s="87"/>
      <c r="O5" s="88"/>
      <c r="P5" s="89"/>
      <c r="Q5" s="90"/>
      <c r="R5" s="91"/>
      <c r="S5" s="92"/>
      <c r="T5" s="91"/>
      <c r="U5" s="202">
        <v>1</v>
      </c>
      <c r="V5" s="94"/>
      <c r="W5" s="95">
        <v>1</v>
      </c>
      <c r="X5" s="72">
        <f t="shared" si="1"/>
        <v>7</v>
      </c>
      <c r="Y5" s="200">
        <v>90000</v>
      </c>
      <c r="Z5" s="7"/>
      <c r="AA5" s="84" t="s">
        <v>89</v>
      </c>
      <c r="AB5" s="84" t="s">
        <v>97</v>
      </c>
      <c r="AC5" s="84" t="s">
        <v>98</v>
      </c>
      <c r="AD5" s="86" t="s">
        <v>99</v>
      </c>
      <c r="AE5" s="84" t="s">
        <v>152</v>
      </c>
      <c r="AF5" s="84" t="s">
        <v>1</v>
      </c>
      <c r="AG5" s="84" t="s">
        <v>153</v>
      </c>
      <c r="AH5" s="86" t="s">
        <v>274</v>
      </c>
      <c r="AI5" s="7"/>
    </row>
    <row r="6" spans="1:35" ht="18" customHeight="1">
      <c r="A6" s="1"/>
      <c r="B6" s="83">
        <v>4</v>
      </c>
      <c r="C6" s="191" t="s">
        <v>288</v>
      </c>
      <c r="D6" s="42" t="s">
        <v>281</v>
      </c>
      <c r="E6" s="44">
        <v>4</v>
      </c>
      <c r="F6" s="46">
        <v>3</v>
      </c>
      <c r="G6" s="48">
        <v>2</v>
      </c>
      <c r="H6" s="50">
        <v>9</v>
      </c>
      <c r="I6" s="194" t="s">
        <v>282</v>
      </c>
      <c r="J6" s="195" t="s">
        <v>283</v>
      </c>
      <c r="K6" s="54">
        <f t="shared" si="0"/>
        <v>1</v>
      </c>
      <c r="L6" s="85"/>
      <c r="M6" s="85"/>
      <c r="N6" s="87"/>
      <c r="O6" s="88"/>
      <c r="P6" s="89"/>
      <c r="Q6" s="90"/>
      <c r="R6" s="91"/>
      <c r="S6" s="92"/>
      <c r="T6" s="91"/>
      <c r="U6" s="202">
        <v>1</v>
      </c>
      <c r="V6" s="94"/>
      <c r="W6" s="95">
        <v>1</v>
      </c>
      <c r="X6" s="72">
        <f t="shared" si="1"/>
        <v>7</v>
      </c>
      <c r="Y6" s="200">
        <v>90000</v>
      </c>
      <c r="Z6" s="7"/>
      <c r="AA6" s="98" t="s">
        <v>96</v>
      </c>
      <c r="AB6" s="107">
        <v>80000</v>
      </c>
      <c r="AC6" s="100">
        <v>0</v>
      </c>
      <c r="AD6" s="103">
        <v>0</v>
      </c>
      <c r="AE6" s="98" t="s">
        <v>9</v>
      </c>
      <c r="AF6" s="107" t="s">
        <v>11</v>
      </c>
      <c r="AG6" s="100" t="s">
        <v>290</v>
      </c>
      <c r="AH6" s="103" t="s">
        <v>291</v>
      </c>
      <c r="AI6" s="7"/>
    </row>
    <row r="7" spans="1:35" ht="18" customHeight="1">
      <c r="A7" s="1"/>
      <c r="B7" s="39">
        <v>5</v>
      </c>
      <c r="C7" s="191" t="s">
        <v>292</v>
      </c>
      <c r="D7" s="42" t="s">
        <v>281</v>
      </c>
      <c r="E7" s="44">
        <v>4</v>
      </c>
      <c r="F7" s="46">
        <v>3</v>
      </c>
      <c r="G7" s="48">
        <v>2</v>
      </c>
      <c r="H7" s="50">
        <v>9</v>
      </c>
      <c r="I7" s="194" t="s">
        <v>282</v>
      </c>
      <c r="J7" s="195" t="s">
        <v>283</v>
      </c>
      <c r="K7" s="54">
        <f t="shared" si="0"/>
        <v>1</v>
      </c>
      <c r="L7" s="85"/>
      <c r="M7" s="85"/>
      <c r="N7" s="87"/>
      <c r="O7" s="88"/>
      <c r="P7" s="89"/>
      <c r="Q7" s="90"/>
      <c r="R7" s="91"/>
      <c r="S7" s="92"/>
      <c r="T7" s="91"/>
      <c r="U7" s="202">
        <v>1</v>
      </c>
      <c r="V7" s="94"/>
      <c r="W7" s="95">
        <v>1</v>
      </c>
      <c r="X7" s="72">
        <f t="shared" si="1"/>
        <v>7</v>
      </c>
      <c r="Y7" s="200">
        <v>90000</v>
      </c>
      <c r="Z7" s="7"/>
      <c r="AA7" s="98" t="s">
        <v>100</v>
      </c>
      <c r="AB7" s="107">
        <v>50000</v>
      </c>
      <c r="AC7" s="100">
        <v>50000</v>
      </c>
      <c r="AD7" s="103">
        <v>0</v>
      </c>
      <c r="AE7" s="98" t="s">
        <v>55</v>
      </c>
      <c r="AF7" s="107" t="s">
        <v>163</v>
      </c>
      <c r="AG7" s="100" t="s">
        <v>164</v>
      </c>
      <c r="AH7" s="103" t="s">
        <v>165</v>
      </c>
      <c r="AI7" s="7"/>
    </row>
    <row r="8" spans="1:35" ht="18" customHeight="1">
      <c r="A8" s="1"/>
      <c r="B8" s="83">
        <v>6</v>
      </c>
      <c r="C8" s="191" t="s">
        <v>294</v>
      </c>
      <c r="D8" s="42" t="s">
        <v>281</v>
      </c>
      <c r="E8" s="44">
        <v>4</v>
      </c>
      <c r="F8" s="46">
        <v>3</v>
      </c>
      <c r="G8" s="48">
        <v>2</v>
      </c>
      <c r="H8" s="50">
        <v>9</v>
      </c>
      <c r="I8" s="194" t="s">
        <v>282</v>
      </c>
      <c r="J8" s="195" t="s">
        <v>283</v>
      </c>
      <c r="K8" s="54">
        <f t="shared" si="0"/>
        <v>1</v>
      </c>
      <c r="L8" s="85"/>
      <c r="M8" s="85"/>
      <c r="N8" s="87"/>
      <c r="O8" s="88"/>
      <c r="P8" s="89"/>
      <c r="Q8" s="90"/>
      <c r="R8" s="91"/>
      <c r="S8" s="92"/>
      <c r="T8" s="91"/>
      <c r="U8" s="202">
        <v>2</v>
      </c>
      <c r="V8" s="94"/>
      <c r="W8" s="95">
        <v>1</v>
      </c>
      <c r="X8" s="72">
        <f t="shared" si="1"/>
        <v>9</v>
      </c>
      <c r="Y8" s="200">
        <v>90000</v>
      </c>
      <c r="Z8" s="7"/>
      <c r="AA8" s="98" t="s">
        <v>101</v>
      </c>
      <c r="AB8" s="107">
        <v>60000</v>
      </c>
      <c r="AC8" s="100">
        <v>100000</v>
      </c>
      <c r="AD8" s="103">
        <v>0</v>
      </c>
      <c r="AE8" s="98" t="s">
        <v>295</v>
      </c>
      <c r="AF8" s="107" t="s">
        <v>40</v>
      </c>
      <c r="AG8" s="100" t="s">
        <v>296</v>
      </c>
      <c r="AH8" s="103" t="s">
        <v>297</v>
      </c>
      <c r="AI8" s="7"/>
    </row>
    <row r="9" spans="1:35" ht="18" customHeight="1">
      <c r="A9" s="1"/>
      <c r="B9" s="39">
        <v>7</v>
      </c>
      <c r="C9" s="191" t="s">
        <v>298</v>
      </c>
      <c r="D9" s="42" t="s">
        <v>299</v>
      </c>
      <c r="E9" s="44">
        <v>6</v>
      </c>
      <c r="F9" s="46">
        <v>3</v>
      </c>
      <c r="G9" s="48">
        <v>3</v>
      </c>
      <c r="H9" s="50">
        <v>8</v>
      </c>
      <c r="I9" s="194" t="s">
        <v>300</v>
      </c>
      <c r="J9" s="195" t="s">
        <v>301</v>
      </c>
      <c r="K9" s="54">
        <f t="shared" si="0"/>
        <v>3</v>
      </c>
      <c r="L9" s="204"/>
      <c r="M9" s="85"/>
      <c r="N9" s="87"/>
      <c r="O9" s="88"/>
      <c r="P9" s="89"/>
      <c r="Q9" s="90"/>
      <c r="R9" s="91"/>
      <c r="S9" s="202">
        <v>4</v>
      </c>
      <c r="T9" s="93">
        <v>5</v>
      </c>
      <c r="U9" s="202">
        <v>4</v>
      </c>
      <c r="V9" s="94"/>
      <c r="W9" s="95">
        <v>1</v>
      </c>
      <c r="X9" s="72">
        <f t="shared" si="1"/>
        <v>32</v>
      </c>
      <c r="Y9" s="200">
        <v>140000</v>
      </c>
      <c r="Z9" s="7"/>
      <c r="AA9" s="98" t="s">
        <v>102</v>
      </c>
      <c r="AB9" s="107">
        <v>70000</v>
      </c>
      <c r="AC9" s="100">
        <v>80000</v>
      </c>
      <c r="AD9" s="103">
        <v>0</v>
      </c>
      <c r="AE9" s="98" t="s">
        <v>65</v>
      </c>
      <c r="AF9" s="107" t="s">
        <v>66</v>
      </c>
      <c r="AG9" s="100" t="s">
        <v>242</v>
      </c>
      <c r="AH9" s="103" t="s">
        <v>299</v>
      </c>
      <c r="AI9" s="7"/>
    </row>
    <row r="10" spans="1:35" ht="18" customHeight="1">
      <c r="A10" s="1"/>
      <c r="B10" s="83">
        <v>8</v>
      </c>
      <c r="C10" s="191" t="s">
        <v>302</v>
      </c>
      <c r="D10" s="42" t="s">
        <v>232</v>
      </c>
      <c r="E10" s="44">
        <v>5</v>
      </c>
      <c r="F10" s="46">
        <v>3</v>
      </c>
      <c r="G10" s="48">
        <v>3</v>
      </c>
      <c r="H10" s="50">
        <v>9</v>
      </c>
      <c r="I10" s="194" t="s">
        <v>303</v>
      </c>
      <c r="J10" s="195" t="s">
        <v>250</v>
      </c>
      <c r="K10" s="54">
        <f t="shared" si="0"/>
        <v>1</v>
      </c>
      <c r="L10" s="85"/>
      <c r="M10" s="85"/>
      <c r="N10" s="87"/>
      <c r="O10" s="88"/>
      <c r="P10" s="89"/>
      <c r="Q10" s="90"/>
      <c r="R10" s="91"/>
      <c r="S10" s="92"/>
      <c r="T10" s="93">
        <v>2</v>
      </c>
      <c r="U10" s="92"/>
      <c r="V10" s="94"/>
      <c r="W10" s="102"/>
      <c r="X10" s="72">
        <f t="shared" si="1"/>
        <v>6</v>
      </c>
      <c r="Y10" s="200">
        <v>100000</v>
      </c>
      <c r="Z10" s="7"/>
      <c r="AA10" s="98" t="s">
        <v>103</v>
      </c>
      <c r="AB10" s="107">
        <v>60000</v>
      </c>
      <c r="AC10" s="110"/>
      <c r="AD10" s="103">
        <v>0</v>
      </c>
      <c r="AE10" s="98" t="s">
        <v>61</v>
      </c>
      <c r="AF10" s="107" t="s">
        <v>62</v>
      </c>
      <c r="AG10" s="100" t="s">
        <v>242</v>
      </c>
      <c r="AH10" s="108"/>
      <c r="AI10" s="7"/>
    </row>
    <row r="11" spans="1:35" ht="18" customHeight="1">
      <c r="A11" s="1"/>
      <c r="B11" s="39">
        <v>9</v>
      </c>
      <c r="C11" s="191" t="s">
        <v>305</v>
      </c>
      <c r="D11" s="42" t="s">
        <v>232</v>
      </c>
      <c r="E11" s="44">
        <v>5</v>
      </c>
      <c r="F11" s="46">
        <v>3</v>
      </c>
      <c r="G11" s="48">
        <v>3</v>
      </c>
      <c r="H11" s="50">
        <v>9</v>
      </c>
      <c r="I11" s="194" t="s">
        <v>303</v>
      </c>
      <c r="J11" s="195" t="s">
        <v>250</v>
      </c>
      <c r="K11" s="54">
        <f t="shared" si="0"/>
        <v>1</v>
      </c>
      <c r="L11" s="85"/>
      <c r="M11" s="85"/>
      <c r="N11" s="87"/>
      <c r="O11" s="88"/>
      <c r="P11" s="89"/>
      <c r="Q11" s="90"/>
      <c r="R11" s="91"/>
      <c r="S11" s="92"/>
      <c r="T11" s="93">
        <v>1</v>
      </c>
      <c r="U11" s="202">
        <v>2</v>
      </c>
      <c r="V11" s="94"/>
      <c r="W11" s="95">
        <v>1</v>
      </c>
      <c r="X11" s="72">
        <f t="shared" si="1"/>
        <v>12</v>
      </c>
      <c r="Y11" s="200">
        <v>100000</v>
      </c>
      <c r="Z11" s="7"/>
      <c r="AA11" s="98" t="s">
        <v>104</v>
      </c>
      <c r="AB11" s="107">
        <v>50000</v>
      </c>
      <c r="AC11" s="110"/>
      <c r="AD11" s="103">
        <v>0</v>
      </c>
      <c r="AE11" s="98" t="s">
        <v>58</v>
      </c>
      <c r="AF11" s="107" t="s">
        <v>59</v>
      </c>
      <c r="AG11" s="100" t="s">
        <v>188</v>
      </c>
      <c r="AH11" s="108"/>
      <c r="AI11" s="7"/>
    </row>
    <row r="12" spans="1:35" ht="18" customHeight="1">
      <c r="A12" s="1"/>
      <c r="B12" s="83">
        <v>10</v>
      </c>
      <c r="C12" s="191" t="s">
        <v>306</v>
      </c>
      <c r="D12" s="42" t="s">
        <v>307</v>
      </c>
      <c r="E12" s="316">
        <v>4</v>
      </c>
      <c r="F12" s="46">
        <v>3</v>
      </c>
      <c r="G12" s="48">
        <v>2</v>
      </c>
      <c r="H12" s="50">
        <v>8</v>
      </c>
      <c r="I12" s="194" t="s">
        <v>308</v>
      </c>
      <c r="J12" s="52"/>
      <c r="K12" s="54" t="str">
        <f t="shared" si="0"/>
        <v/>
      </c>
      <c r="L12" s="204"/>
      <c r="M12" s="85"/>
      <c r="N12" s="213">
        <v>1</v>
      </c>
      <c r="O12" s="88"/>
      <c r="P12" s="89"/>
      <c r="Q12" s="90"/>
      <c r="R12" s="91"/>
      <c r="S12" s="92"/>
      <c r="T12" s="91"/>
      <c r="U12" s="92"/>
      <c r="V12" s="94"/>
      <c r="W12" s="102"/>
      <c r="X12" s="72">
        <f t="shared" si="1"/>
        <v>0</v>
      </c>
      <c r="Y12" s="200">
        <v>90000</v>
      </c>
      <c r="Z12" s="7"/>
      <c r="AA12" s="98" t="s">
        <v>105</v>
      </c>
      <c r="AB12" s="107">
        <v>50000</v>
      </c>
      <c r="AC12" s="110"/>
      <c r="AD12" s="103">
        <v>20000</v>
      </c>
      <c r="AE12" s="98" t="s">
        <v>309</v>
      </c>
      <c r="AF12" s="107" t="s">
        <v>53</v>
      </c>
      <c r="AG12" s="100" t="s">
        <v>159</v>
      </c>
      <c r="AH12" s="108"/>
      <c r="AI12" s="7"/>
    </row>
    <row r="13" spans="1:35" ht="18" customHeight="1">
      <c r="A13" s="1"/>
      <c r="B13" s="39">
        <v>11</v>
      </c>
      <c r="C13" s="191" t="s">
        <v>310</v>
      </c>
      <c r="D13" s="42" t="s">
        <v>307</v>
      </c>
      <c r="E13" s="44">
        <v>5</v>
      </c>
      <c r="F13" s="46">
        <v>3</v>
      </c>
      <c r="G13" s="48">
        <v>2</v>
      </c>
      <c r="H13" s="50">
        <v>8</v>
      </c>
      <c r="I13" s="194" t="s">
        <v>308</v>
      </c>
      <c r="J13" s="195" t="s">
        <v>311</v>
      </c>
      <c r="K13" s="54">
        <f t="shared" si="0"/>
        <v>2</v>
      </c>
      <c r="L13" s="204"/>
      <c r="M13" s="85"/>
      <c r="N13" s="87"/>
      <c r="O13" s="88"/>
      <c r="P13" s="89"/>
      <c r="Q13" s="90"/>
      <c r="R13" s="91"/>
      <c r="S13" s="92"/>
      <c r="T13" s="91"/>
      <c r="U13" s="202">
        <v>3</v>
      </c>
      <c r="V13" s="94"/>
      <c r="W13" s="95">
        <v>2</v>
      </c>
      <c r="X13" s="72">
        <f t="shared" si="1"/>
        <v>16</v>
      </c>
      <c r="Y13" s="200">
        <v>110000</v>
      </c>
      <c r="Z13" s="7"/>
      <c r="AA13" s="98" t="s">
        <v>106</v>
      </c>
      <c r="AB13" s="107">
        <v>30000</v>
      </c>
      <c r="AC13" s="100">
        <v>10000</v>
      </c>
      <c r="AD13" s="103">
        <v>10000</v>
      </c>
      <c r="AE13" s="98" t="s">
        <v>42</v>
      </c>
      <c r="AF13" s="107" t="s">
        <v>313</v>
      </c>
      <c r="AG13" s="100" t="s">
        <v>159</v>
      </c>
      <c r="AH13" s="103" t="s">
        <v>314</v>
      </c>
      <c r="AI13" s="7"/>
    </row>
    <row r="14" spans="1:35" ht="18" customHeight="1">
      <c r="A14" s="1"/>
      <c r="B14" s="83">
        <v>12</v>
      </c>
      <c r="C14" s="191" t="s">
        <v>315</v>
      </c>
      <c r="D14" s="42" t="s">
        <v>299</v>
      </c>
      <c r="E14" s="44">
        <v>6</v>
      </c>
      <c r="F14" s="46">
        <v>3</v>
      </c>
      <c r="G14" s="48">
        <v>3</v>
      </c>
      <c r="H14" s="50">
        <v>8</v>
      </c>
      <c r="I14" s="194" t="s">
        <v>300</v>
      </c>
      <c r="J14" s="52"/>
      <c r="K14" s="54" t="str">
        <f t="shared" si="0"/>
        <v/>
      </c>
      <c r="L14" s="85"/>
      <c r="M14" s="85"/>
      <c r="N14" s="87"/>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180000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3"/>
      <c r="D19" s="539"/>
      <c r="E19" s="516"/>
      <c r="F19" s="497"/>
      <c r="G19" s="519"/>
      <c r="H19" s="498"/>
      <c r="I19" s="115"/>
      <c r="J19" s="500"/>
      <c r="K19" s="497"/>
      <c r="L19" s="116"/>
      <c r="M19" s="117"/>
      <c r="N19" s="117"/>
      <c r="O19" s="117"/>
      <c r="P19" s="117"/>
      <c r="Q19" s="117"/>
      <c r="R19" s="117"/>
      <c r="S19" s="117"/>
      <c r="T19" s="117"/>
      <c r="U19" s="118"/>
      <c r="V19" s="28"/>
      <c r="W19" s="117"/>
      <c r="X19" s="119" t="s">
        <v>112</v>
      </c>
      <c r="Y19" s="120">
        <f>SUM(Y3:Y18)</f>
        <v>1160000</v>
      </c>
      <c r="Z19" s="7"/>
      <c r="AA19" s="7"/>
      <c r="AB19" s="7"/>
      <c r="AC19" s="7"/>
      <c r="AD19" s="7"/>
      <c r="AE19" s="7"/>
      <c r="AF19" s="7"/>
      <c r="AG19" s="7"/>
      <c r="AH19" s="7"/>
      <c r="AI19" s="7"/>
    </row>
    <row r="20" spans="1:35" ht="17.25" customHeight="1">
      <c r="A20" s="1"/>
      <c r="B20" s="121"/>
      <c r="C20" s="510"/>
      <c r="D20" s="521"/>
      <c r="E20" s="517" t="s">
        <v>113</v>
      </c>
      <c r="F20" s="518"/>
      <c r="G20" s="518"/>
      <c r="H20" s="518"/>
      <c r="I20" s="501" t="s">
        <v>31</v>
      </c>
      <c r="J20" s="502"/>
      <c r="K20" s="503"/>
      <c r="L20" s="525" t="s">
        <v>114</v>
      </c>
      <c r="M20" s="502"/>
      <c r="N20" s="502"/>
      <c r="O20" s="502"/>
      <c r="P20" s="502"/>
      <c r="Q20" s="502"/>
      <c r="R20" s="502"/>
      <c r="S20" s="526"/>
      <c r="T20" s="228">
        <v>4</v>
      </c>
      <c r="U20" s="123" t="s">
        <v>115</v>
      </c>
      <c r="V20" s="529">
        <v>50000</v>
      </c>
      <c r="W20" s="502"/>
      <c r="X20" s="126" t="s">
        <v>118</v>
      </c>
      <c r="Y20" s="128">
        <f>T20*V20</f>
        <v>200000</v>
      </c>
      <c r="Z20" s="7"/>
      <c r="AA20" s="7"/>
      <c r="AB20" s="7"/>
      <c r="AC20" s="7"/>
      <c r="AD20" s="7"/>
      <c r="AE20" s="7"/>
      <c r="AF20" s="7"/>
      <c r="AG20" s="7"/>
      <c r="AH20" s="7"/>
      <c r="AI20" s="7"/>
    </row>
    <row r="21" spans="1:35" ht="17.25" customHeight="1">
      <c r="A21" s="1"/>
      <c r="B21" s="121"/>
      <c r="C21" s="510"/>
      <c r="D21" s="521"/>
      <c r="E21" s="507" t="s">
        <v>119</v>
      </c>
      <c r="F21" s="494"/>
      <c r="G21" s="494"/>
      <c r="H21" s="494"/>
      <c r="I21" s="229" t="s">
        <v>70</v>
      </c>
      <c r="J21" s="131"/>
      <c r="K21" s="132"/>
      <c r="L21" s="493" t="s">
        <v>124</v>
      </c>
      <c r="M21" s="494"/>
      <c r="N21" s="494"/>
      <c r="O21" s="494"/>
      <c r="P21" s="494"/>
      <c r="Q21" s="494"/>
      <c r="R21" s="494"/>
      <c r="S21" s="495"/>
      <c r="T21" s="230">
        <v>6</v>
      </c>
      <c r="U21" s="134" t="s">
        <v>115</v>
      </c>
      <c r="V21" s="527">
        <v>10000</v>
      </c>
      <c r="W21" s="494"/>
      <c r="X21" s="135" t="s">
        <v>117</v>
      </c>
      <c r="Y21" s="137">
        <f>T21*10000</f>
        <v>60000</v>
      </c>
      <c r="Z21" s="7"/>
      <c r="AA21" s="7"/>
      <c r="AB21" s="7"/>
      <c r="AC21" s="7"/>
      <c r="AD21" s="7"/>
      <c r="AE21" s="7"/>
      <c r="AF21" s="7"/>
      <c r="AG21" s="7"/>
      <c r="AH21" s="7"/>
      <c r="AI21" s="7"/>
    </row>
    <row r="22" spans="1:35" ht="17.25" customHeight="1">
      <c r="A22" s="1"/>
      <c r="B22" s="121"/>
      <c r="C22" s="510"/>
      <c r="D22" s="521"/>
      <c r="E22" s="507" t="s">
        <v>131</v>
      </c>
      <c r="F22" s="494"/>
      <c r="G22" s="494"/>
      <c r="H22" s="494"/>
      <c r="I22" s="504" t="s">
        <v>319</v>
      </c>
      <c r="J22" s="494"/>
      <c r="K22" s="505"/>
      <c r="L22" s="493" t="s">
        <v>132</v>
      </c>
      <c r="M22" s="494"/>
      <c r="N22" s="494"/>
      <c r="O22" s="494"/>
      <c r="P22" s="494"/>
      <c r="Q22" s="494"/>
      <c r="R22" s="494"/>
      <c r="S22" s="495"/>
      <c r="T22" s="230">
        <v>1</v>
      </c>
      <c r="U22" s="138" t="s">
        <v>115</v>
      </c>
      <c r="V22" s="527">
        <v>10000</v>
      </c>
      <c r="W22" s="494"/>
      <c r="X22" s="139" t="s">
        <v>118</v>
      </c>
      <c r="Y22" s="137">
        <f t="shared" ref="Y22:Y23" si="2">T22*10000</f>
        <v>10000</v>
      </c>
      <c r="Z22" s="7"/>
      <c r="AA22" s="7"/>
      <c r="AB22" s="7"/>
      <c r="AC22" s="7"/>
      <c r="AD22" s="7"/>
      <c r="AE22" s="7"/>
      <c r="AF22" s="7"/>
      <c r="AG22" s="7"/>
      <c r="AH22" s="7"/>
      <c r="AI22" s="7"/>
    </row>
    <row r="23" spans="1:35" ht="17.25" customHeight="1">
      <c r="A23" s="1"/>
      <c r="B23" s="121"/>
      <c r="C23" s="510"/>
      <c r="D23" s="521"/>
      <c r="E23" s="507" t="s">
        <v>133</v>
      </c>
      <c r="F23" s="494"/>
      <c r="G23" s="494"/>
      <c r="H23" s="494"/>
      <c r="I23" s="140">
        <f>(Y19+Y25)/1000</f>
        <v>1490</v>
      </c>
      <c r="J23" s="141" t="s">
        <v>135</v>
      </c>
      <c r="K23" s="142"/>
      <c r="L23" s="493" t="s">
        <v>136</v>
      </c>
      <c r="M23" s="494"/>
      <c r="N23" s="494"/>
      <c r="O23" s="494"/>
      <c r="P23" s="494"/>
      <c r="Q23" s="494"/>
      <c r="R23" s="494"/>
      <c r="S23" s="495"/>
      <c r="T23" s="230">
        <v>1</v>
      </c>
      <c r="U23" s="138" t="s">
        <v>115</v>
      </c>
      <c r="V23" s="527">
        <v>10000</v>
      </c>
      <c r="W23" s="494"/>
      <c r="X23" s="139" t="s">
        <v>118</v>
      </c>
      <c r="Y23" s="137">
        <f t="shared" si="2"/>
        <v>10000</v>
      </c>
      <c r="Z23" s="7"/>
      <c r="AA23" s="7"/>
      <c r="AB23" s="7"/>
      <c r="AC23" s="7"/>
      <c r="AD23" s="7"/>
      <c r="AE23" s="7"/>
      <c r="AF23" s="7"/>
      <c r="AG23" s="7"/>
      <c r="AH23" s="7"/>
      <c r="AI23" s="7"/>
    </row>
    <row r="24" spans="1:35" ht="17.25" customHeight="1">
      <c r="A24" s="1"/>
      <c r="B24" s="121"/>
      <c r="C24" s="510"/>
      <c r="D24" s="521"/>
      <c r="E24" s="514" t="s">
        <v>138</v>
      </c>
      <c r="F24" s="491"/>
      <c r="G24" s="491"/>
      <c r="H24" s="515"/>
      <c r="I24" s="250">
        <v>190</v>
      </c>
      <c r="J24" s="334" t="s">
        <v>135</v>
      </c>
      <c r="K24" s="336"/>
      <c r="L24" s="534" t="s">
        <v>139</v>
      </c>
      <c r="M24" s="491"/>
      <c r="N24" s="491"/>
      <c r="O24" s="491"/>
      <c r="P24" s="491"/>
      <c r="Q24" s="491"/>
      <c r="R24" s="491"/>
      <c r="S24" s="491"/>
      <c r="T24" s="146">
        <v>1</v>
      </c>
      <c r="U24" s="134" t="s">
        <v>115</v>
      </c>
      <c r="V24" s="527">
        <v>50000</v>
      </c>
      <c r="W24" s="494"/>
      <c r="X24" s="135" t="s">
        <v>117</v>
      </c>
      <c r="Y24" s="147">
        <f>T24*V24</f>
        <v>50000</v>
      </c>
      <c r="Z24" s="7"/>
      <c r="AA24" s="7"/>
      <c r="AB24" s="7"/>
      <c r="AC24" s="7"/>
      <c r="AD24" s="7"/>
      <c r="AE24" s="7"/>
      <c r="AF24" s="7"/>
      <c r="AG24" s="7"/>
      <c r="AH24" s="7"/>
      <c r="AI24" s="7"/>
    </row>
    <row r="25" spans="1:35" ht="17.25" customHeight="1">
      <c r="A25" s="1"/>
      <c r="B25" s="148"/>
      <c r="C25" s="510"/>
      <c r="D25" s="521"/>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J19:K19"/>
    <mergeCell ref="L23:S23"/>
    <mergeCell ref="L22:S22"/>
    <mergeCell ref="E22:H22"/>
    <mergeCell ref="I22:K22"/>
    <mergeCell ref="E19:F19"/>
    <mergeCell ref="L21:S21"/>
    <mergeCell ref="L20:S20"/>
    <mergeCell ref="I20:K20"/>
    <mergeCell ref="C19:D25"/>
    <mergeCell ref="E24:H24"/>
    <mergeCell ref="E20:H20"/>
    <mergeCell ref="E21:H21"/>
    <mergeCell ref="E23:H23"/>
    <mergeCell ref="G19:H19"/>
    <mergeCell ref="V24:W24"/>
    <mergeCell ref="L24:S24"/>
    <mergeCell ref="L25:S25"/>
    <mergeCell ref="AB2:AC2"/>
    <mergeCell ref="N2:Q2"/>
    <mergeCell ref="V23:W23"/>
    <mergeCell ref="V22:W22"/>
    <mergeCell ref="V20:W20"/>
    <mergeCell ref="V21:W21"/>
  </mergeCells>
  <conditionalFormatting sqref="E3:H18">
    <cfRule type="cellIs" dxfId="195" priority="1" stopIfTrue="1" operator="greaterThanOrEqual">
      <formula>#REF!+1</formula>
    </cfRule>
  </conditionalFormatting>
  <conditionalFormatting sqref="E3:H18">
    <cfRule type="cellIs" dxfId="194" priority="2" stopIfTrue="1" operator="lessThanOrEqual">
      <formula>#REF!-1</formula>
    </cfRule>
  </conditionalFormatting>
  <conditionalFormatting sqref="U19 R3:U18 W3:W18 U25">
    <cfRule type="cellIs" dxfId="193" priority="3" stopIfTrue="1" operator="equal">
      <formula>0</formula>
    </cfRule>
  </conditionalFormatting>
  <conditionalFormatting sqref="Y24:Y25">
    <cfRule type="cellIs" dxfId="192" priority="4" stopIfTrue="1" operator="equal">
      <formula>"0,0"</formula>
    </cfRule>
  </conditionalFormatting>
  <conditionalFormatting sqref="K3:K18">
    <cfRule type="cellIs" dxfId="191" priority="5" stopIfTrue="1" operator="equal">
      <formula>"n/a"</formula>
    </cfRule>
  </conditionalFormatting>
  <conditionalFormatting sqref="L19:T19">
    <cfRule type="cellIs" dxfId="190" priority="6" stopIfTrue="1" operator="equal">
      <formula>0</formula>
    </cfRule>
  </conditionalFormatting>
  <conditionalFormatting sqref="N3:Q18">
    <cfRule type="cellIs" dxfId="189" priority="7" stopIfTrue="1" operator="lessThanOrEqual">
      <formula>-1</formula>
    </cfRule>
  </conditionalFormatting>
  <conditionalFormatting sqref="V24:W24">
    <cfRule type="cellIs" dxfId="188" priority="8" stopIfTrue="1" operator="equal">
      <formula>-500</formula>
    </cfRule>
  </conditionalFormatting>
  <conditionalFormatting sqref="T24">
    <cfRule type="cellIs" dxfId="187" priority="9" stopIfTrue="1" operator="greaterThan">
      <formula>$V$24</formula>
    </cfRule>
  </conditionalFormatting>
  <conditionalFormatting sqref="X3:X18">
    <cfRule type="cellIs" dxfId="186" priority="10" stopIfTrue="1" operator="equal">
      <formula>"Star"</formula>
    </cfRule>
  </conditionalFormatting>
  <conditionalFormatting sqref="X3:X18">
    <cfRule type="cellIs" dxfId="185" priority="11" stopIfTrue="1" operator="equal">
      <formula>Y3</formula>
    </cfRule>
  </conditionalFormatting>
  <conditionalFormatting sqref="I3:I18">
    <cfRule type="cellIs" dxfId="184" priority="12" stopIfTrue="1" operator="equal">
      <formula>0</formula>
    </cfRule>
  </conditionalFormatting>
  <conditionalFormatting sqref="I3:I18">
    <cfRule type="cellIs" dxfId="183" priority="13" stopIfTrue="1" operator="equal">
      <formula>"Player type quantity surpassed"</formula>
    </cfRule>
  </conditionalFormatting>
  <conditionalFormatting sqref="Y3:Y18">
    <cfRule type="cellIs" dxfId="182" priority="14" stopIfTrue="1" operator="greaterThan">
      <formula>#REF!</formula>
    </cfRule>
  </conditionalFormatting>
  <conditionalFormatting sqref="Y3:Y18">
    <cfRule type="cellIs" dxfId="181" priority="15" stopIfTrue="1" operator="equal">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2.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331</v>
      </c>
      <c r="D3" s="42" t="s">
        <v>173</v>
      </c>
      <c r="E3" s="44">
        <v>6</v>
      </c>
      <c r="F3" s="46">
        <v>3</v>
      </c>
      <c r="G3" s="48">
        <v>4</v>
      </c>
      <c r="H3" s="50">
        <v>8</v>
      </c>
      <c r="I3" s="51"/>
      <c r="J3" s="52"/>
      <c r="K3" s="54" t="str">
        <f t="shared" ref="K3:K18" si="0">IF(X3&gt;175,6,IF(X3&gt;75,5,IF(X3&gt;50,4,IF(X3&gt;30,3,IF(X3&gt;15,2,IF(X3&gt;5,1,""))))))</f>
        <v/>
      </c>
      <c r="L3" s="57"/>
      <c r="M3" s="57"/>
      <c r="N3" s="196"/>
      <c r="O3" s="238"/>
      <c r="P3" s="198"/>
      <c r="Q3" s="199"/>
      <c r="R3" s="63"/>
      <c r="S3" s="64">
        <v>1</v>
      </c>
      <c r="T3" s="63"/>
      <c r="U3" s="64"/>
      <c r="V3" s="68"/>
      <c r="W3" s="70"/>
      <c r="X3" s="72">
        <f t="shared" ref="X3:X18" si="1">2*R3+S3+3*T3+2*U3+5*W3</f>
        <v>1</v>
      </c>
      <c r="Y3" s="200">
        <v>70000</v>
      </c>
      <c r="Z3" s="7"/>
      <c r="AA3" s="81" t="s">
        <v>88</v>
      </c>
      <c r="AB3" s="82">
        <v>0</v>
      </c>
      <c r="AC3" s="7"/>
      <c r="AD3" s="7"/>
      <c r="AE3" s="7"/>
      <c r="AF3" s="7"/>
      <c r="AG3" s="7"/>
      <c r="AH3" s="7"/>
      <c r="AI3" s="7"/>
    </row>
    <row r="4" spans="1:35" ht="18" customHeight="1">
      <c r="A4" s="1"/>
      <c r="B4" s="83">
        <v>2</v>
      </c>
      <c r="C4" s="191" t="s">
        <v>334</v>
      </c>
      <c r="D4" s="42" t="s">
        <v>173</v>
      </c>
      <c r="E4" s="44">
        <v>6</v>
      </c>
      <c r="F4" s="46">
        <v>3</v>
      </c>
      <c r="G4" s="48">
        <v>4</v>
      </c>
      <c r="H4" s="50">
        <v>8</v>
      </c>
      <c r="I4" s="51"/>
      <c r="J4" s="195" t="s">
        <v>335</v>
      </c>
      <c r="K4" s="54">
        <f t="shared" si="0"/>
        <v>1</v>
      </c>
      <c r="L4" s="85"/>
      <c r="M4" s="85"/>
      <c r="N4" s="87"/>
      <c r="O4" s="88"/>
      <c r="P4" s="89"/>
      <c r="Q4" s="90"/>
      <c r="R4" s="91"/>
      <c r="S4" s="202">
        <v>1</v>
      </c>
      <c r="T4" s="91"/>
      <c r="U4" s="92"/>
      <c r="V4" s="94"/>
      <c r="W4" s="95">
        <v>1</v>
      </c>
      <c r="X4" s="72">
        <f t="shared" si="1"/>
        <v>6</v>
      </c>
      <c r="Y4" s="200">
        <v>90000</v>
      </c>
      <c r="Z4" s="7"/>
      <c r="AA4" s="97"/>
      <c r="AB4" s="97"/>
      <c r="AC4" s="97"/>
      <c r="AD4" s="97"/>
      <c r="AE4" s="97"/>
      <c r="AF4" s="7"/>
      <c r="AG4" s="7"/>
      <c r="AH4" s="7"/>
      <c r="AI4" s="7"/>
    </row>
    <row r="5" spans="1:35" ht="18" customHeight="1">
      <c r="A5" s="1"/>
      <c r="B5" s="39">
        <v>3</v>
      </c>
      <c r="C5" s="191" t="s">
        <v>336</v>
      </c>
      <c r="D5" s="42" t="s">
        <v>173</v>
      </c>
      <c r="E5" s="44">
        <v>6</v>
      </c>
      <c r="F5" s="46">
        <v>3</v>
      </c>
      <c r="G5" s="48">
        <v>4</v>
      </c>
      <c r="H5" s="50">
        <v>8</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84" t="s">
        <v>152</v>
      </c>
      <c r="AF5" s="84" t="s">
        <v>1</v>
      </c>
      <c r="AG5" s="84" t="s">
        <v>153</v>
      </c>
      <c r="AH5" s="86" t="s">
        <v>274</v>
      </c>
      <c r="AI5" s="7"/>
    </row>
    <row r="6" spans="1:35" ht="18" customHeight="1">
      <c r="A6" s="1"/>
      <c r="B6" s="83">
        <v>4</v>
      </c>
      <c r="C6" s="191" t="s">
        <v>339</v>
      </c>
      <c r="D6" s="42" t="s">
        <v>173</v>
      </c>
      <c r="E6" s="44">
        <v>6</v>
      </c>
      <c r="F6" s="46">
        <v>3</v>
      </c>
      <c r="G6" s="48">
        <v>4</v>
      </c>
      <c r="H6" s="50">
        <v>8</v>
      </c>
      <c r="I6" s="51"/>
      <c r="J6" s="52"/>
      <c r="K6" s="54" t="str">
        <f t="shared" si="0"/>
        <v/>
      </c>
      <c r="L6" s="85"/>
      <c r="M6" s="85"/>
      <c r="N6" s="87"/>
      <c r="O6" s="88"/>
      <c r="P6" s="89"/>
      <c r="Q6" s="90"/>
      <c r="R6" s="91"/>
      <c r="S6" s="92"/>
      <c r="T6" s="91"/>
      <c r="U6" s="92"/>
      <c r="V6" s="94"/>
      <c r="W6" s="102"/>
      <c r="X6" s="72">
        <f t="shared" si="1"/>
        <v>0</v>
      </c>
      <c r="Y6" s="200">
        <v>70000</v>
      </c>
      <c r="Z6" s="7"/>
      <c r="AA6" s="360" t="str">
        <f>HYPERLINK("https://docs.google.com/spreadsheets/d/13GXVVlsLxDqxXNT3UD5ds1LGt377xGkQsFJsE-vE-DQ/edit#gid=960326322","S3 Match 1")</f>
        <v>S3 Match 1</v>
      </c>
      <c r="AB6" s="107">
        <v>70000</v>
      </c>
      <c r="AC6" s="100">
        <v>0</v>
      </c>
      <c r="AD6" s="103">
        <v>0</v>
      </c>
      <c r="AE6" s="98" t="s">
        <v>345</v>
      </c>
      <c r="AF6" s="107" t="s">
        <v>11</v>
      </c>
      <c r="AG6" s="100" t="s">
        <v>242</v>
      </c>
      <c r="AH6" s="103" t="s">
        <v>291</v>
      </c>
      <c r="AI6" s="7"/>
    </row>
    <row r="7" spans="1:35" ht="18" customHeight="1">
      <c r="A7" s="1"/>
      <c r="B7" s="39">
        <v>5</v>
      </c>
      <c r="C7" s="191" t="s">
        <v>346</v>
      </c>
      <c r="D7" s="42" t="s">
        <v>173</v>
      </c>
      <c r="E7" s="44">
        <v>6</v>
      </c>
      <c r="F7" s="46">
        <v>3</v>
      </c>
      <c r="G7" s="48">
        <v>4</v>
      </c>
      <c r="H7" s="50">
        <v>8</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98"/>
      <c r="AF7" s="107"/>
      <c r="AG7" s="100"/>
      <c r="AH7" s="103"/>
      <c r="AI7" s="7"/>
    </row>
    <row r="8" spans="1:35" ht="18" customHeight="1">
      <c r="A8" s="1"/>
      <c r="B8" s="83">
        <v>6</v>
      </c>
      <c r="C8" s="191" t="s">
        <v>348</v>
      </c>
      <c r="D8" s="42" t="s">
        <v>173</v>
      </c>
      <c r="E8" s="44">
        <v>6</v>
      </c>
      <c r="F8" s="46">
        <v>3</v>
      </c>
      <c r="G8" s="48">
        <v>4</v>
      </c>
      <c r="H8" s="50">
        <v>8</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98"/>
      <c r="AF8" s="107"/>
      <c r="AG8" s="100"/>
      <c r="AH8" s="103"/>
      <c r="AI8" s="7"/>
    </row>
    <row r="9" spans="1:35" ht="18" customHeight="1">
      <c r="A9" s="1"/>
      <c r="B9" s="39">
        <v>7</v>
      </c>
      <c r="C9" s="191" t="s">
        <v>350</v>
      </c>
      <c r="D9" s="42" t="s">
        <v>173</v>
      </c>
      <c r="E9" s="44">
        <v>6</v>
      </c>
      <c r="F9" s="46">
        <v>3</v>
      </c>
      <c r="G9" s="48">
        <v>4</v>
      </c>
      <c r="H9" s="50">
        <v>8</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98"/>
      <c r="AF9" s="107"/>
      <c r="AG9" s="100"/>
      <c r="AH9" s="103"/>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7"/>
      <c r="AA10" s="98" t="s">
        <v>103</v>
      </c>
      <c r="AB10" s="101"/>
      <c r="AC10" s="110"/>
      <c r="AD10" s="108"/>
      <c r="AE10" s="98"/>
      <c r="AF10" s="107"/>
      <c r="AG10" s="100"/>
      <c r="AH10" s="108"/>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7"/>
      <c r="AA11" s="98" t="s">
        <v>104</v>
      </c>
      <c r="AB11" s="101"/>
      <c r="AC11" s="110"/>
      <c r="AD11" s="108"/>
      <c r="AE11" s="98"/>
      <c r="AF11" s="107"/>
      <c r="AG11" s="100"/>
      <c r="AH11" s="108"/>
      <c r="AI11" s="7"/>
    </row>
    <row r="12" spans="1:35" ht="18" customHeight="1">
      <c r="A12" s="1"/>
      <c r="B12" s="83">
        <v>10</v>
      </c>
      <c r="C12" s="191" t="s">
        <v>354</v>
      </c>
      <c r="D12" s="42" t="s">
        <v>265</v>
      </c>
      <c r="E12" s="44">
        <v>8</v>
      </c>
      <c r="F12" s="46">
        <v>3</v>
      </c>
      <c r="G12" s="48">
        <v>4</v>
      </c>
      <c r="H12" s="50">
        <v>7</v>
      </c>
      <c r="I12" s="194" t="s">
        <v>355</v>
      </c>
      <c r="J12" s="52"/>
      <c r="K12" s="54" t="str">
        <f t="shared" si="0"/>
        <v/>
      </c>
      <c r="L12" s="85"/>
      <c r="M12" s="85"/>
      <c r="N12" s="87"/>
      <c r="O12" s="88"/>
      <c r="P12" s="89"/>
      <c r="Q12" s="90"/>
      <c r="R12" s="91"/>
      <c r="S12" s="92"/>
      <c r="T12" s="91"/>
      <c r="U12" s="92"/>
      <c r="V12" s="94"/>
      <c r="W12" s="102"/>
      <c r="X12" s="72">
        <f t="shared" si="1"/>
        <v>0</v>
      </c>
      <c r="Y12" s="200">
        <v>90000</v>
      </c>
      <c r="Z12" s="7"/>
      <c r="AA12" s="98" t="s">
        <v>105</v>
      </c>
      <c r="AB12" s="101"/>
      <c r="AC12" s="110"/>
      <c r="AD12" s="108"/>
      <c r="AE12" s="98"/>
      <c r="AF12" s="107"/>
      <c r="AG12" s="100"/>
      <c r="AH12" s="108"/>
      <c r="AI12" s="7"/>
    </row>
    <row r="13" spans="1:35" ht="18" customHeight="1">
      <c r="A13" s="1"/>
      <c r="B13" s="39">
        <v>11</v>
      </c>
      <c r="C13" s="191" t="s">
        <v>356</v>
      </c>
      <c r="D13" s="42" t="s">
        <v>265</v>
      </c>
      <c r="E13" s="44">
        <v>8</v>
      </c>
      <c r="F13" s="46">
        <v>3</v>
      </c>
      <c r="G13" s="48">
        <v>4</v>
      </c>
      <c r="H13" s="50">
        <v>7</v>
      </c>
      <c r="I13" s="194" t="s">
        <v>355</v>
      </c>
      <c r="J13" s="195" t="s">
        <v>161</v>
      </c>
      <c r="K13" s="54">
        <f t="shared" si="0"/>
        <v>1</v>
      </c>
      <c r="L13" s="85"/>
      <c r="M13" s="85"/>
      <c r="N13" s="87"/>
      <c r="O13" s="88"/>
      <c r="P13" s="89"/>
      <c r="Q13" s="90"/>
      <c r="R13" s="91"/>
      <c r="S13" s="202">
        <v>1</v>
      </c>
      <c r="T13" s="93">
        <v>1</v>
      </c>
      <c r="U13" s="202">
        <v>1</v>
      </c>
      <c r="V13" s="94"/>
      <c r="W13" s="102"/>
      <c r="X13" s="72">
        <f t="shared" si="1"/>
        <v>6</v>
      </c>
      <c r="Y13" s="200">
        <v>110000</v>
      </c>
      <c r="Z13" s="7"/>
      <c r="AA13" s="98" t="s">
        <v>106</v>
      </c>
      <c r="AB13" s="101"/>
      <c r="AC13" s="110"/>
      <c r="AD13" s="108"/>
      <c r="AE13" s="98"/>
      <c r="AF13" s="107"/>
      <c r="AG13" s="100"/>
      <c r="AH13" s="103"/>
      <c r="AI13" s="7"/>
    </row>
    <row r="14" spans="1:35" ht="18" customHeight="1">
      <c r="A14" s="1"/>
      <c r="B14" s="83">
        <v>12</v>
      </c>
      <c r="C14" s="191" t="s">
        <v>360</v>
      </c>
      <c r="D14" s="42" t="s">
        <v>265</v>
      </c>
      <c r="E14" s="44">
        <v>8</v>
      </c>
      <c r="F14" s="46">
        <v>3</v>
      </c>
      <c r="G14" s="48">
        <v>4</v>
      </c>
      <c r="H14" s="50">
        <v>7</v>
      </c>
      <c r="I14" s="194" t="s">
        <v>355</v>
      </c>
      <c r="J14" s="52"/>
      <c r="K14" s="54" t="str">
        <f t="shared" si="0"/>
        <v/>
      </c>
      <c r="L14" s="85"/>
      <c r="M14" s="85"/>
      <c r="N14" s="87"/>
      <c r="O14" s="88"/>
      <c r="P14" s="89"/>
      <c r="Q14" s="90"/>
      <c r="R14" s="91"/>
      <c r="S14" s="92"/>
      <c r="T14" s="93">
        <v>1</v>
      </c>
      <c r="U14" s="92"/>
      <c r="V14" s="94"/>
      <c r="W14" s="102"/>
      <c r="X14" s="72">
        <f t="shared" si="1"/>
        <v>3</v>
      </c>
      <c r="Y14" s="200">
        <v>90000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70000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191" t="s">
        <v>375</v>
      </c>
      <c r="D18" s="42" t="s">
        <v>270</v>
      </c>
      <c r="E18" s="44">
        <v>6</v>
      </c>
      <c r="F18" s="46">
        <v>3</v>
      </c>
      <c r="G18" s="48">
        <v>4</v>
      </c>
      <c r="H18" s="50">
        <v>8</v>
      </c>
      <c r="I18" s="194" t="s">
        <v>376</v>
      </c>
      <c r="J18" s="52"/>
      <c r="K18" s="54" t="str">
        <f t="shared" si="0"/>
        <v/>
      </c>
      <c r="L18" s="85"/>
      <c r="M18" s="85"/>
      <c r="N18" s="87"/>
      <c r="O18" s="88"/>
      <c r="P18" s="89"/>
      <c r="Q18" s="90"/>
      <c r="R18" s="91"/>
      <c r="S18" s="202">
        <v>1</v>
      </c>
      <c r="T18" s="91"/>
      <c r="U18" s="92"/>
      <c r="V18" s="94"/>
      <c r="W18" s="102"/>
      <c r="X18" s="72">
        <f t="shared" si="1"/>
        <v>1</v>
      </c>
      <c r="Y18" s="200">
        <v>90000</v>
      </c>
      <c r="Z18" s="7"/>
      <c r="AA18" s="7"/>
      <c r="AB18" s="7"/>
      <c r="AC18" s="7"/>
      <c r="AD18" s="7"/>
      <c r="AE18" s="7"/>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384</v>
      </c>
      <c r="J20" s="502"/>
      <c r="K20" s="503"/>
      <c r="L20" s="525" t="s">
        <v>114</v>
      </c>
      <c r="M20" s="502"/>
      <c r="N20" s="502"/>
      <c r="O20" s="502"/>
      <c r="P20" s="502"/>
      <c r="Q20" s="502"/>
      <c r="R20" s="502"/>
      <c r="S20" s="526"/>
      <c r="T20" s="228">
        <v>3</v>
      </c>
      <c r="U20" s="123" t="s">
        <v>115</v>
      </c>
      <c r="V20" s="529">
        <v>50000</v>
      </c>
      <c r="W20" s="502"/>
      <c r="X20" s="126" t="s">
        <v>118</v>
      </c>
      <c r="Y20" s="128">
        <f>T20*V20</f>
        <v>150000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721</v>
      </c>
      <c r="J21" s="131"/>
      <c r="K21" s="132"/>
      <c r="L21" s="493" t="s">
        <v>124</v>
      </c>
      <c r="M21" s="494"/>
      <c r="N21" s="494"/>
      <c r="O21" s="494"/>
      <c r="P21" s="494"/>
      <c r="Q21" s="494"/>
      <c r="R21" s="494"/>
      <c r="S21" s="495"/>
      <c r="T21" s="230">
        <v>1</v>
      </c>
      <c r="U21" s="134" t="s">
        <v>115</v>
      </c>
      <c r="V21" s="527">
        <v>10000</v>
      </c>
      <c r="W21" s="494"/>
      <c r="X21" s="135" t="s">
        <v>117</v>
      </c>
      <c r="Y21" s="137">
        <f>T21*10000</f>
        <v>10000</v>
      </c>
      <c r="Z21" s="7"/>
      <c r="AA21" s="7"/>
      <c r="AB21" s="7"/>
      <c r="AC21" s="7"/>
      <c r="AD21" s="7"/>
      <c r="AE21" s="7"/>
      <c r="AF21" s="7"/>
      <c r="AG21" s="7"/>
      <c r="AH21" s="7"/>
      <c r="AI21" s="7"/>
    </row>
    <row r="22" spans="1:35" ht="17.25" customHeight="1">
      <c r="A22" s="1"/>
      <c r="B22" s="121"/>
      <c r="C22" s="510"/>
      <c r="D22" s="511"/>
      <c r="E22" s="507" t="s">
        <v>131</v>
      </c>
      <c r="F22" s="494"/>
      <c r="G22" s="494"/>
      <c r="H22" s="494"/>
      <c r="I22" s="504" t="s">
        <v>319</v>
      </c>
      <c r="J22" s="494"/>
      <c r="K22" s="505"/>
      <c r="L22" s="493" t="s">
        <v>132</v>
      </c>
      <c r="M22" s="494"/>
      <c r="N22" s="494"/>
      <c r="O22" s="494"/>
      <c r="P22" s="494"/>
      <c r="Q22" s="494"/>
      <c r="R22" s="494"/>
      <c r="S22" s="495"/>
      <c r="T22" s="133">
        <v>0</v>
      </c>
      <c r="U22" s="138" t="s">
        <v>115</v>
      </c>
      <c r="V22" s="527">
        <v>10000</v>
      </c>
      <c r="W22" s="494"/>
      <c r="X22" s="139" t="s">
        <v>118</v>
      </c>
      <c r="Y22" s="137">
        <f t="shared" ref="Y22:Y23" si="2">T22*10000</f>
        <v>0</v>
      </c>
      <c r="Z22" s="7"/>
      <c r="AA22" s="7"/>
      <c r="AB22" s="7"/>
      <c r="AC22" s="7"/>
      <c r="AD22" s="7"/>
      <c r="AE22" s="7"/>
      <c r="AF22" s="7"/>
      <c r="AG22" s="7"/>
      <c r="AH22" s="7"/>
      <c r="AI22" s="7"/>
    </row>
    <row r="23" spans="1:35" ht="17.25" customHeight="1">
      <c r="A23" s="1"/>
      <c r="B23" s="121"/>
      <c r="C23" s="510"/>
      <c r="D23" s="511"/>
      <c r="E23" s="507" t="s">
        <v>133</v>
      </c>
      <c r="F23" s="494"/>
      <c r="G23" s="494"/>
      <c r="H23" s="494"/>
      <c r="I23" s="140">
        <f>(Y19+Y25)/1000</f>
        <v>1050</v>
      </c>
      <c r="J23" s="141" t="s">
        <v>135</v>
      </c>
      <c r="K23" s="142"/>
      <c r="L23" s="493" t="s">
        <v>136</v>
      </c>
      <c r="M23" s="494"/>
      <c r="N23" s="494"/>
      <c r="O23" s="494"/>
      <c r="P23" s="494"/>
      <c r="Q23" s="494"/>
      <c r="R23" s="494"/>
      <c r="S23" s="495"/>
      <c r="T23" s="133">
        <v>0</v>
      </c>
      <c r="U23" s="138" t="s">
        <v>115</v>
      </c>
      <c r="V23" s="527">
        <v>10000</v>
      </c>
      <c r="W23" s="494"/>
      <c r="X23" s="139" t="s">
        <v>118</v>
      </c>
      <c r="Y23" s="137">
        <f t="shared" si="2"/>
        <v>0</v>
      </c>
      <c r="Z23" s="7"/>
      <c r="AA23" s="7"/>
      <c r="AB23" s="7"/>
      <c r="AC23" s="7"/>
      <c r="AD23" s="7"/>
      <c r="AE23" s="7"/>
      <c r="AF23" s="7"/>
      <c r="AG23" s="7"/>
      <c r="AH23" s="7"/>
      <c r="AI23" s="7"/>
    </row>
    <row r="24" spans="1:35" ht="17.25" customHeight="1">
      <c r="A24" s="1"/>
      <c r="B24" s="121"/>
      <c r="C24" s="510"/>
      <c r="D24" s="511"/>
      <c r="E24" s="514" t="s">
        <v>138</v>
      </c>
      <c r="F24" s="491"/>
      <c r="G24" s="491"/>
      <c r="H24" s="515"/>
      <c r="I24" s="143">
        <f>AB15/1000</f>
        <v>70</v>
      </c>
      <c r="J24" s="144" t="s">
        <v>135</v>
      </c>
      <c r="K24" s="145"/>
      <c r="L24" s="492" t="s">
        <v>139</v>
      </c>
      <c r="M24" s="491"/>
      <c r="N24" s="491"/>
      <c r="O24" s="491"/>
      <c r="P24" s="491"/>
      <c r="Q24" s="491"/>
      <c r="R24" s="491"/>
      <c r="S24" s="491"/>
      <c r="T24" s="146">
        <v>0</v>
      </c>
      <c r="U24" s="134" t="s">
        <v>115</v>
      </c>
      <c r="V24" s="528">
        <v>50000</v>
      </c>
      <c r="W24" s="491"/>
      <c r="X24" s="135" t="s">
        <v>117</v>
      </c>
      <c r="Y24" s="147">
        <f>T24*V24</f>
        <v>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234"/>
      <c r="X25" s="119" t="s">
        <v>142</v>
      </c>
      <c r="Y25" s="120">
        <f>SUM(Y20:Y24)</f>
        <v>160000</v>
      </c>
      <c r="Z25" s="7"/>
      <c r="AA25" s="7"/>
      <c r="AB25" s="7"/>
      <c r="AC25" s="7"/>
      <c r="AD25" s="7"/>
      <c r="AE25" s="7"/>
      <c r="AF25" s="7"/>
      <c r="AG25" s="7"/>
      <c r="AH25" s="7"/>
      <c r="AI25" s="7"/>
    </row>
    <row r="26" spans="1:35"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row>
  </sheetData>
  <mergeCells count="24">
    <mergeCell ref="AB2:AC2"/>
    <mergeCell ref="V20:W20"/>
    <mergeCell ref="N2:Q2"/>
    <mergeCell ref="L20:S20"/>
    <mergeCell ref="E19:F19"/>
    <mergeCell ref="G19:H19"/>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E20:H20"/>
    <mergeCell ref="J19:K19"/>
  </mergeCells>
  <conditionalFormatting sqref="E3:H18">
    <cfRule type="cellIs" dxfId="180" priority="1" stopIfTrue="1" operator="greaterThanOrEqual">
      <formula>#REF!+1</formula>
    </cfRule>
  </conditionalFormatting>
  <conditionalFormatting sqref="E3:H18">
    <cfRule type="cellIs" dxfId="179" priority="2" stopIfTrue="1" operator="lessThanOrEqual">
      <formula>#REF!-1</formula>
    </cfRule>
  </conditionalFormatting>
  <conditionalFormatting sqref="U19 R3:U18 W3:W18 U25:U26">
    <cfRule type="cellIs" dxfId="178" priority="3" stopIfTrue="1" operator="equal">
      <formula>0</formula>
    </cfRule>
  </conditionalFormatting>
  <conditionalFormatting sqref="Y24:Y26">
    <cfRule type="cellIs" dxfId="177" priority="4" stopIfTrue="1" operator="equal">
      <formula>"0,0"</formula>
    </cfRule>
  </conditionalFormatting>
  <conditionalFormatting sqref="K3:K18">
    <cfRule type="cellIs" dxfId="176" priority="5" stopIfTrue="1" operator="equal">
      <formula>"n/a"</formula>
    </cfRule>
  </conditionalFormatting>
  <conditionalFormatting sqref="L19:T19">
    <cfRule type="cellIs" dxfId="175" priority="6" stopIfTrue="1" operator="equal">
      <formula>0</formula>
    </cfRule>
  </conditionalFormatting>
  <conditionalFormatting sqref="N3:Q18">
    <cfRule type="cellIs" dxfId="174" priority="7" stopIfTrue="1" operator="lessThanOrEqual">
      <formula>-1</formula>
    </cfRule>
  </conditionalFormatting>
  <conditionalFormatting sqref="V24:W24">
    <cfRule type="cellIs" dxfId="173" priority="8" stopIfTrue="1" operator="equal">
      <formula>-500</formula>
    </cfRule>
  </conditionalFormatting>
  <conditionalFormatting sqref="T24">
    <cfRule type="cellIs" dxfId="172" priority="9" stopIfTrue="1" operator="greaterThan">
      <formula>$V$24</formula>
    </cfRule>
  </conditionalFormatting>
  <conditionalFormatting sqref="X3:X18">
    <cfRule type="cellIs" dxfId="171" priority="10" stopIfTrue="1" operator="equal">
      <formula>"Star"</formula>
    </cfRule>
  </conditionalFormatting>
  <conditionalFormatting sqref="X3:X18">
    <cfRule type="cellIs" dxfId="170" priority="11" stopIfTrue="1" operator="equal">
      <formula>Y3</formula>
    </cfRule>
  </conditionalFormatting>
  <conditionalFormatting sqref="I3:I18">
    <cfRule type="cellIs" dxfId="169" priority="12" stopIfTrue="1" operator="equal">
      <formula>0</formula>
    </cfRule>
  </conditionalFormatting>
  <conditionalFormatting sqref="I3:I18">
    <cfRule type="cellIs" dxfId="168" priority="13" stopIfTrue="1" operator="equal">
      <formula>"Player type quantity surpassed"</formula>
    </cfRule>
  </conditionalFormatting>
  <conditionalFormatting sqref="Y3:Y18">
    <cfRule type="cellIs" dxfId="167" priority="14" stopIfTrue="1" operator="greaterThan">
      <formula>#REF!</formula>
    </cfRule>
  </conditionalFormatting>
  <conditionalFormatting sqref="Y3:Y18">
    <cfRule type="cellIs" dxfId="166" priority="15" stopIfTrue="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26"/>
  <sheetViews>
    <sheetView tabSelected="1" workbookViewId="0">
      <selection activeCell="O30" sqref="O30"/>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337</v>
      </c>
      <c r="D3" s="42" t="s">
        <v>338</v>
      </c>
      <c r="E3" s="44">
        <v>6</v>
      </c>
      <c r="F3" s="358">
        <v>4</v>
      </c>
      <c r="G3" s="48">
        <v>4</v>
      </c>
      <c r="H3" s="50">
        <v>8</v>
      </c>
      <c r="I3" s="194" t="s">
        <v>343</v>
      </c>
      <c r="J3" s="359" t="s">
        <v>344</v>
      </c>
      <c r="K3" s="54">
        <f t="shared" ref="K3:K18" si="0">IF(X3&gt;175,6,IF(X3&gt;75,5,IF(X3&gt;50,4,IF(X3&gt;30,3,IF(X3&gt;15,2,IF(X3&gt;5,1,""))))))</f>
        <v>3</v>
      </c>
      <c r="L3" s="55"/>
      <c r="M3" s="57"/>
      <c r="N3" s="196"/>
      <c r="O3" s="238"/>
      <c r="P3" s="198"/>
      <c r="Q3" s="199"/>
      <c r="R3" s="63"/>
      <c r="S3" s="64">
        <v>1</v>
      </c>
      <c r="T3" s="66">
        <v>10</v>
      </c>
      <c r="U3" s="64">
        <v>1</v>
      </c>
      <c r="V3" s="68"/>
      <c r="W3" s="70">
        <v>1</v>
      </c>
      <c r="X3" s="72">
        <f t="shared" ref="X3:X16" si="1">2*R3+S3+3*T3+2*U3+5*W3</f>
        <v>38</v>
      </c>
      <c r="Y3" s="200">
        <v>160000</v>
      </c>
      <c r="Z3" s="7"/>
      <c r="AA3" s="81" t="s">
        <v>88</v>
      </c>
      <c r="AB3" s="82">
        <v>30000</v>
      </c>
      <c r="AC3" s="7"/>
      <c r="AD3" s="7"/>
      <c r="AE3" s="7"/>
      <c r="AF3" s="7"/>
      <c r="AG3" s="7"/>
      <c r="AH3" s="7"/>
      <c r="AI3" s="7"/>
    </row>
    <row r="4" spans="1:35" ht="18" customHeight="1">
      <c r="A4" s="1"/>
      <c r="B4" s="83">
        <v>2</v>
      </c>
      <c r="C4" s="191" t="s">
        <v>351</v>
      </c>
      <c r="D4" s="42" t="s">
        <v>352</v>
      </c>
      <c r="E4" s="44">
        <v>6</v>
      </c>
      <c r="F4" s="46">
        <v>2</v>
      </c>
      <c r="G4" s="48">
        <v>3</v>
      </c>
      <c r="H4" s="50">
        <v>7</v>
      </c>
      <c r="I4" s="194" t="s">
        <v>353</v>
      </c>
      <c r="J4" s="365"/>
      <c r="K4" s="54" t="str">
        <f t="shared" si="0"/>
        <v/>
      </c>
      <c r="L4" s="85"/>
      <c r="M4" s="85"/>
      <c r="N4" s="87"/>
      <c r="O4" s="88"/>
      <c r="P4" s="89"/>
      <c r="Q4" s="90"/>
      <c r="R4" s="91"/>
      <c r="S4" s="92"/>
      <c r="T4" s="91"/>
      <c r="U4" s="92"/>
      <c r="V4" s="94"/>
      <c r="W4" s="102"/>
      <c r="X4" s="72">
        <f t="shared" si="1"/>
        <v>0</v>
      </c>
      <c r="Y4" s="200">
        <v>40000</v>
      </c>
      <c r="Z4" s="7"/>
      <c r="AA4" s="97"/>
      <c r="AB4" s="97"/>
      <c r="AC4" s="97"/>
      <c r="AD4" s="97"/>
      <c r="AE4" s="97"/>
      <c r="AF4" s="7"/>
      <c r="AG4" s="7"/>
      <c r="AH4" s="7"/>
      <c r="AI4" s="7"/>
    </row>
    <row r="5" spans="1:35" ht="18" customHeight="1">
      <c r="A5" s="1"/>
      <c r="B5" s="39">
        <v>3</v>
      </c>
      <c r="C5" s="40"/>
      <c r="D5" s="41"/>
      <c r="E5" s="43"/>
      <c r="F5" s="45"/>
      <c r="G5" s="47"/>
      <c r="H5" s="49"/>
      <c r="I5" s="51"/>
      <c r="J5" s="365"/>
      <c r="K5" s="54" t="str">
        <f t="shared" si="0"/>
        <v/>
      </c>
      <c r="L5" s="85"/>
      <c r="M5" s="85"/>
      <c r="N5" s="87"/>
      <c r="O5" s="88"/>
      <c r="P5" s="89"/>
      <c r="Q5" s="90"/>
      <c r="R5" s="91"/>
      <c r="S5" s="92"/>
      <c r="T5" s="91"/>
      <c r="U5" s="92"/>
      <c r="V5" s="94"/>
      <c r="W5" s="102"/>
      <c r="X5" s="72">
        <f t="shared" si="1"/>
        <v>0</v>
      </c>
      <c r="Y5" s="77"/>
      <c r="Z5" s="7"/>
      <c r="AA5" s="84" t="s">
        <v>89</v>
      </c>
      <c r="AB5" s="84" t="s">
        <v>97</v>
      </c>
      <c r="AC5" s="84" t="s">
        <v>98</v>
      </c>
      <c r="AD5" s="86" t="s">
        <v>99</v>
      </c>
      <c r="AE5" s="97"/>
      <c r="AF5" s="7"/>
      <c r="AG5" s="7"/>
      <c r="AH5" s="7"/>
      <c r="AI5" s="7"/>
    </row>
    <row r="6" spans="1:35" ht="18" customHeight="1">
      <c r="A6" s="1"/>
      <c r="B6" s="83">
        <v>4</v>
      </c>
      <c r="C6" s="191" t="s">
        <v>357</v>
      </c>
      <c r="D6" s="42" t="s">
        <v>723</v>
      </c>
      <c r="E6" s="44">
        <v>6</v>
      </c>
      <c r="F6" s="46">
        <v>3</v>
      </c>
      <c r="G6" s="48">
        <v>3</v>
      </c>
      <c r="H6" s="50">
        <v>8</v>
      </c>
      <c r="I6" s="51"/>
      <c r="J6" s="359" t="s">
        <v>156</v>
      </c>
      <c r="K6" s="54">
        <f t="shared" si="0"/>
        <v>1</v>
      </c>
      <c r="L6" s="85"/>
      <c r="M6" s="85"/>
      <c r="N6" s="87"/>
      <c r="O6" s="88"/>
      <c r="P6" s="89"/>
      <c r="Q6" s="90"/>
      <c r="R6" s="91"/>
      <c r="S6" s="202">
        <v>1</v>
      </c>
      <c r="T6" s="93">
        <v>1</v>
      </c>
      <c r="U6" s="202">
        <v>2</v>
      </c>
      <c r="V6" s="94"/>
      <c r="W6" s="95">
        <v>1</v>
      </c>
      <c r="X6" s="72">
        <f t="shared" si="1"/>
        <v>13</v>
      </c>
      <c r="Y6" s="200">
        <v>70000</v>
      </c>
      <c r="Z6" s="7"/>
      <c r="AA6" s="98" t="s">
        <v>96</v>
      </c>
      <c r="AB6" s="107">
        <v>70000</v>
      </c>
      <c r="AC6" s="100">
        <v>0</v>
      </c>
      <c r="AD6" s="103">
        <v>0</v>
      </c>
      <c r="AE6" s="7"/>
      <c r="AF6" s="7"/>
      <c r="AG6" s="7"/>
      <c r="AH6" s="7"/>
      <c r="AI6" s="7"/>
    </row>
    <row r="7" spans="1:35" ht="18" customHeight="1">
      <c r="A7" s="1"/>
      <c r="B7" s="39">
        <v>5</v>
      </c>
      <c r="C7" s="191" t="s">
        <v>361</v>
      </c>
      <c r="D7" s="42" t="s">
        <v>723</v>
      </c>
      <c r="E7" s="44">
        <v>6</v>
      </c>
      <c r="F7" s="46">
        <v>3</v>
      </c>
      <c r="G7" s="48">
        <v>3</v>
      </c>
      <c r="H7" s="50">
        <v>8</v>
      </c>
      <c r="I7" s="51"/>
      <c r="J7" s="359" t="s">
        <v>362</v>
      </c>
      <c r="K7" s="54" t="str">
        <f t="shared" si="0"/>
        <v/>
      </c>
      <c r="L7" s="85"/>
      <c r="M7" s="85"/>
      <c r="N7" s="87"/>
      <c r="O7" s="88"/>
      <c r="P7" s="89"/>
      <c r="Q7" s="90"/>
      <c r="R7" s="91"/>
      <c r="S7" s="92"/>
      <c r="T7" s="91"/>
      <c r="U7" s="92"/>
      <c r="V7" s="94"/>
      <c r="W7" s="102"/>
      <c r="X7" s="72">
        <f t="shared" si="1"/>
        <v>0</v>
      </c>
      <c r="Y7" s="200">
        <v>80000</v>
      </c>
      <c r="Z7" s="7"/>
      <c r="AA7" s="98" t="s">
        <v>100</v>
      </c>
      <c r="AB7" s="107">
        <v>70000</v>
      </c>
      <c r="AC7" s="100">
        <v>160000</v>
      </c>
      <c r="AD7" s="103">
        <v>0</v>
      </c>
      <c r="AE7" s="7"/>
      <c r="AF7" s="7"/>
      <c r="AG7" s="7"/>
      <c r="AH7" s="7"/>
      <c r="AI7" s="7"/>
    </row>
    <row r="8" spans="1:35" ht="18" customHeight="1">
      <c r="A8" s="1"/>
      <c r="B8" s="83">
        <v>6</v>
      </c>
      <c r="C8" s="191" t="s">
        <v>365</v>
      </c>
      <c r="D8" s="42" t="s">
        <v>723</v>
      </c>
      <c r="E8" s="44">
        <v>6</v>
      </c>
      <c r="F8" s="46">
        <v>3</v>
      </c>
      <c r="G8" s="48">
        <v>3</v>
      </c>
      <c r="H8" s="50">
        <v>8</v>
      </c>
      <c r="I8" s="51"/>
      <c r="J8" s="359" t="s">
        <v>161</v>
      </c>
      <c r="K8" s="54">
        <f t="shared" si="0"/>
        <v>1</v>
      </c>
      <c r="L8" s="85"/>
      <c r="M8" s="85"/>
      <c r="N8" s="87"/>
      <c r="O8" s="88"/>
      <c r="P8" s="89"/>
      <c r="Q8" s="90"/>
      <c r="R8" s="91"/>
      <c r="S8" s="92"/>
      <c r="T8" s="91"/>
      <c r="U8" s="202">
        <v>1</v>
      </c>
      <c r="V8" s="94"/>
      <c r="W8" s="95">
        <v>1</v>
      </c>
      <c r="X8" s="72">
        <f t="shared" si="1"/>
        <v>7</v>
      </c>
      <c r="Y8" s="200">
        <v>80000</v>
      </c>
      <c r="Z8" s="7"/>
      <c r="AA8" s="98" t="s">
        <v>101</v>
      </c>
      <c r="AB8" s="107">
        <v>50000</v>
      </c>
      <c r="AC8" s="100">
        <v>40000</v>
      </c>
      <c r="AD8" s="103">
        <v>0</v>
      </c>
      <c r="AE8" s="7"/>
      <c r="AF8" s="7"/>
      <c r="AG8" s="7"/>
      <c r="AH8" s="7"/>
      <c r="AI8" s="7"/>
    </row>
    <row r="9" spans="1:35" ht="18" customHeight="1">
      <c r="A9" s="1"/>
      <c r="B9" s="39">
        <v>7</v>
      </c>
      <c r="C9" s="191" t="s">
        <v>368</v>
      </c>
      <c r="D9" s="42" t="s">
        <v>723</v>
      </c>
      <c r="E9" s="44">
        <v>6</v>
      </c>
      <c r="F9" s="46">
        <v>3</v>
      </c>
      <c r="G9" s="48">
        <v>3</v>
      </c>
      <c r="H9" s="50">
        <v>8</v>
      </c>
      <c r="I9" s="51"/>
      <c r="J9" s="359" t="s">
        <v>370</v>
      </c>
      <c r="K9" s="54">
        <f t="shared" si="0"/>
        <v>2</v>
      </c>
      <c r="L9" s="85"/>
      <c r="M9" s="204">
        <v>1</v>
      </c>
      <c r="N9" s="87"/>
      <c r="O9" s="88"/>
      <c r="P9" s="89"/>
      <c r="Q9" s="90"/>
      <c r="R9" s="93">
        <v>1</v>
      </c>
      <c r="S9" s="92"/>
      <c r="T9" s="93">
        <v>1</v>
      </c>
      <c r="U9" s="202">
        <v>3</v>
      </c>
      <c r="V9" s="203">
        <v>1</v>
      </c>
      <c r="W9" s="95">
        <v>3</v>
      </c>
      <c r="X9" s="72">
        <f t="shared" si="1"/>
        <v>26</v>
      </c>
      <c r="Y9" s="200">
        <v>90000</v>
      </c>
      <c r="Z9" s="7"/>
      <c r="AA9" s="98" t="s">
        <v>102</v>
      </c>
      <c r="AB9" s="107">
        <v>40000</v>
      </c>
      <c r="AC9" s="100">
        <v>0</v>
      </c>
      <c r="AD9" s="103">
        <v>0</v>
      </c>
      <c r="AE9" s="7"/>
      <c r="AF9" s="7"/>
      <c r="AG9" s="7"/>
      <c r="AH9" s="7"/>
      <c r="AI9" s="7"/>
    </row>
    <row r="10" spans="1:35" ht="18" customHeight="1">
      <c r="A10" s="1"/>
      <c r="B10" s="83">
        <v>8</v>
      </c>
      <c r="C10" s="191" t="s">
        <v>372</v>
      </c>
      <c r="D10" s="42" t="s">
        <v>723</v>
      </c>
      <c r="E10" s="44">
        <v>6</v>
      </c>
      <c r="F10" s="46">
        <v>3</v>
      </c>
      <c r="G10" s="48">
        <v>3</v>
      </c>
      <c r="H10" s="50">
        <v>8</v>
      </c>
      <c r="I10" s="51"/>
      <c r="J10" s="365"/>
      <c r="K10" s="54" t="str">
        <f t="shared" si="0"/>
        <v/>
      </c>
      <c r="L10" s="85"/>
      <c r="M10" s="85"/>
      <c r="N10" s="87"/>
      <c r="O10" s="88"/>
      <c r="P10" s="89"/>
      <c r="Q10" s="90"/>
      <c r="R10" s="91"/>
      <c r="S10" s="92"/>
      <c r="T10" s="91"/>
      <c r="U10" s="92"/>
      <c r="V10" s="94"/>
      <c r="W10" s="102"/>
      <c r="X10" s="72">
        <f t="shared" si="1"/>
        <v>0</v>
      </c>
      <c r="Y10" s="200">
        <v>50000</v>
      </c>
      <c r="Z10" s="7"/>
      <c r="AA10" s="98" t="s">
        <v>103</v>
      </c>
      <c r="AB10" s="107">
        <v>60000</v>
      </c>
      <c r="AC10" s="100">
        <v>0</v>
      </c>
      <c r="AD10" s="103">
        <v>30000</v>
      </c>
      <c r="AE10" s="7"/>
      <c r="AF10" s="7"/>
      <c r="AG10" s="7"/>
      <c r="AH10" s="7"/>
      <c r="AI10" s="7"/>
    </row>
    <row r="11" spans="1:35" ht="18" customHeight="1">
      <c r="A11" s="1"/>
      <c r="B11" s="39">
        <v>9</v>
      </c>
      <c r="C11" s="191" t="s">
        <v>374</v>
      </c>
      <c r="D11" s="42" t="s">
        <v>723</v>
      </c>
      <c r="E11" s="44">
        <v>6</v>
      </c>
      <c r="F11" s="46">
        <v>3</v>
      </c>
      <c r="G11" s="48">
        <v>3</v>
      </c>
      <c r="H11" s="50">
        <v>8</v>
      </c>
      <c r="I11" s="51"/>
      <c r="J11" s="365"/>
      <c r="K11" s="54" t="str">
        <f t="shared" si="0"/>
        <v/>
      </c>
      <c r="L11" s="204"/>
      <c r="M11" s="204"/>
      <c r="N11" s="87"/>
      <c r="O11" s="88"/>
      <c r="P11" s="89"/>
      <c r="Q11" s="90"/>
      <c r="R11" s="91"/>
      <c r="S11" s="92"/>
      <c r="T11" s="91"/>
      <c r="U11" s="92"/>
      <c r="V11" s="94"/>
      <c r="W11" s="102"/>
      <c r="X11" s="72">
        <f t="shared" si="1"/>
        <v>0</v>
      </c>
      <c r="Y11" s="200">
        <v>50000</v>
      </c>
      <c r="Z11" s="7"/>
      <c r="AA11" s="98" t="s">
        <v>379</v>
      </c>
      <c r="AB11" s="107">
        <v>20000</v>
      </c>
      <c r="AC11" s="100">
        <v>0</v>
      </c>
      <c r="AD11" s="103">
        <v>10000</v>
      </c>
      <c r="AE11" s="7"/>
      <c r="AF11" s="7"/>
      <c r="AG11" s="7"/>
      <c r="AH11" s="7"/>
      <c r="AI11" s="7"/>
    </row>
    <row r="12" spans="1:35" ht="18" customHeight="1">
      <c r="A12" s="1"/>
      <c r="B12" s="83">
        <v>10</v>
      </c>
      <c r="C12" s="191" t="s">
        <v>380</v>
      </c>
      <c r="D12" s="42" t="s">
        <v>723</v>
      </c>
      <c r="E12" s="44">
        <v>6</v>
      </c>
      <c r="F12" s="46">
        <v>3</v>
      </c>
      <c r="G12" s="48">
        <v>3</v>
      </c>
      <c r="H12" s="50">
        <v>8</v>
      </c>
      <c r="I12" s="51"/>
      <c r="J12" s="359" t="s">
        <v>156</v>
      </c>
      <c r="K12" s="54">
        <f t="shared" si="0"/>
        <v>1</v>
      </c>
      <c r="L12" s="85"/>
      <c r="M12" s="85"/>
      <c r="N12" s="87"/>
      <c r="O12" s="88"/>
      <c r="P12" s="89"/>
      <c r="Q12" s="90"/>
      <c r="R12" s="91"/>
      <c r="S12" s="92"/>
      <c r="T12" s="93">
        <v>1</v>
      </c>
      <c r="U12" s="202">
        <v>1</v>
      </c>
      <c r="V12" s="94"/>
      <c r="W12" s="95">
        <v>1</v>
      </c>
      <c r="X12" s="72">
        <f t="shared" si="1"/>
        <v>10</v>
      </c>
      <c r="Y12" s="200">
        <v>70000</v>
      </c>
      <c r="Z12" s="7"/>
      <c r="AA12" s="98" t="s">
        <v>382</v>
      </c>
      <c r="AB12" s="107">
        <v>140000</v>
      </c>
      <c r="AC12" s="100">
        <v>10000</v>
      </c>
      <c r="AD12" s="103">
        <v>0</v>
      </c>
      <c r="AE12" s="7"/>
      <c r="AF12" s="7"/>
      <c r="AG12" s="7"/>
      <c r="AH12" s="7"/>
      <c r="AI12" s="7"/>
    </row>
    <row r="13" spans="1:35" ht="18" customHeight="1">
      <c r="A13" s="1"/>
      <c r="B13" s="39">
        <v>11</v>
      </c>
      <c r="C13" s="191" t="s">
        <v>383</v>
      </c>
      <c r="D13" s="42" t="s">
        <v>723</v>
      </c>
      <c r="E13" s="44">
        <v>6</v>
      </c>
      <c r="F13" s="46">
        <v>3</v>
      </c>
      <c r="G13" s="48">
        <v>3</v>
      </c>
      <c r="H13" s="50">
        <v>8</v>
      </c>
      <c r="I13" s="51"/>
      <c r="J13" s="365"/>
      <c r="K13" s="54" t="str">
        <f t="shared" si="0"/>
        <v/>
      </c>
      <c r="L13" s="85"/>
      <c r="M13" s="85"/>
      <c r="N13" s="87"/>
      <c r="O13" s="88"/>
      <c r="P13" s="89"/>
      <c r="Q13" s="90"/>
      <c r="R13" s="91"/>
      <c r="S13" s="92"/>
      <c r="T13" s="91"/>
      <c r="U13" s="92"/>
      <c r="V13" s="94"/>
      <c r="W13" s="102"/>
      <c r="X13" s="72">
        <f t="shared" si="1"/>
        <v>0</v>
      </c>
      <c r="Y13" s="200">
        <v>50000</v>
      </c>
      <c r="Z13" s="7"/>
      <c r="AA13" s="98" t="s">
        <v>106</v>
      </c>
      <c r="AB13" s="107">
        <v>60000</v>
      </c>
      <c r="AC13" s="100">
        <v>50000</v>
      </c>
      <c r="AD13" s="103">
        <v>0</v>
      </c>
      <c r="AE13" s="7"/>
      <c r="AF13" s="7"/>
      <c r="AG13" s="7"/>
      <c r="AH13" s="7"/>
      <c r="AI13" s="7"/>
    </row>
    <row r="14" spans="1:35" ht="18" customHeight="1">
      <c r="A14" s="1"/>
      <c r="B14" s="83">
        <v>12</v>
      </c>
      <c r="C14" s="40"/>
      <c r="D14" s="41"/>
      <c r="E14" s="43"/>
      <c r="F14" s="45"/>
      <c r="G14" s="47"/>
      <c r="H14" s="49"/>
      <c r="I14" s="51"/>
      <c r="J14" s="365"/>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365"/>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240000</v>
      </c>
      <c r="AC15" s="7"/>
      <c r="AD15" s="7"/>
      <c r="AE15" s="7"/>
      <c r="AF15" s="7"/>
      <c r="AG15" s="7"/>
      <c r="AH15" s="7"/>
      <c r="AI15" s="7"/>
    </row>
    <row r="16" spans="1:35" ht="18" customHeight="1">
      <c r="A16" s="1"/>
      <c r="B16" s="83">
        <v>14</v>
      </c>
      <c r="C16" s="191" t="s">
        <v>385</v>
      </c>
      <c r="D16" s="42" t="s">
        <v>41</v>
      </c>
      <c r="E16" s="44">
        <v>5</v>
      </c>
      <c r="F16" s="46">
        <v>5</v>
      </c>
      <c r="G16" s="48">
        <v>2</v>
      </c>
      <c r="H16" s="50">
        <v>9</v>
      </c>
      <c r="I16" s="211" t="s">
        <v>386</v>
      </c>
      <c r="J16" s="359" t="s">
        <v>387</v>
      </c>
      <c r="K16" s="54">
        <f t="shared" si="0"/>
        <v>1</v>
      </c>
      <c r="L16" s="85"/>
      <c r="M16" s="85"/>
      <c r="N16" s="87"/>
      <c r="O16" s="88"/>
      <c r="P16" s="89"/>
      <c r="Q16" s="90"/>
      <c r="R16" s="91"/>
      <c r="S16" s="92"/>
      <c r="T16" s="91"/>
      <c r="U16" s="202">
        <v>2</v>
      </c>
      <c r="V16" s="94"/>
      <c r="W16" s="95">
        <v>1</v>
      </c>
      <c r="X16" s="72">
        <f t="shared" si="1"/>
        <v>9</v>
      </c>
      <c r="Y16" s="200">
        <v>190000</v>
      </c>
      <c r="Z16" s="7"/>
      <c r="AA16" s="7"/>
      <c r="AB16" s="7"/>
      <c r="AC16" s="7"/>
      <c r="AD16" s="7"/>
      <c r="AE16" s="7"/>
      <c r="AF16" s="7"/>
      <c r="AG16" s="7"/>
      <c r="AH16" s="7"/>
      <c r="AI16" s="7"/>
    </row>
    <row r="17" spans="1:35" ht="18" customHeight="1">
      <c r="A17" s="1"/>
      <c r="B17" s="39">
        <v>15</v>
      </c>
      <c r="C17" s="191" t="s">
        <v>388</v>
      </c>
      <c r="D17" s="42"/>
      <c r="E17" s="44"/>
      <c r="F17" s="46"/>
      <c r="G17" s="48"/>
      <c r="H17" s="50"/>
      <c r="I17" s="211"/>
      <c r="J17" s="359"/>
      <c r="K17" s="54" t="str">
        <f t="shared" si="0"/>
        <v/>
      </c>
      <c r="L17" s="85"/>
      <c r="M17" s="85"/>
      <c r="N17" s="87"/>
      <c r="O17" s="88"/>
      <c r="P17" s="89"/>
      <c r="Q17" s="90"/>
      <c r="R17" s="91"/>
      <c r="S17" s="92"/>
      <c r="T17" s="91"/>
      <c r="U17" s="202"/>
      <c r="V17" s="203"/>
      <c r="W17" s="102"/>
      <c r="X17" s="72"/>
      <c r="Y17" s="200"/>
      <c r="Z17" s="7"/>
      <c r="AA17" s="7"/>
      <c r="AB17" s="7"/>
      <c r="AC17" s="7"/>
      <c r="AD17" s="7"/>
      <c r="AE17" s="7"/>
      <c r="AF17" s="7"/>
      <c r="AG17" s="7"/>
      <c r="AH17" s="7"/>
      <c r="AI17" s="7"/>
    </row>
    <row r="18" spans="1:35" ht="18" customHeight="1">
      <c r="A18" s="1"/>
      <c r="B18" s="39">
        <v>16</v>
      </c>
      <c r="C18" s="191" t="s">
        <v>389</v>
      </c>
      <c r="D18" s="42" t="s">
        <v>390</v>
      </c>
      <c r="E18" s="44">
        <v>4</v>
      </c>
      <c r="F18" s="46">
        <v>5</v>
      </c>
      <c r="G18" s="48">
        <v>1</v>
      </c>
      <c r="H18" s="50">
        <v>9</v>
      </c>
      <c r="I18" s="211" t="s">
        <v>392</v>
      </c>
      <c r="J18" s="359" t="s">
        <v>283</v>
      </c>
      <c r="K18" s="54">
        <f t="shared" si="0"/>
        <v>1</v>
      </c>
      <c r="L18" s="85"/>
      <c r="M18" s="85"/>
      <c r="N18" s="87"/>
      <c r="O18" s="88"/>
      <c r="P18" s="89"/>
      <c r="Q18" s="90"/>
      <c r="R18" s="91"/>
      <c r="S18" s="92"/>
      <c r="T18" s="91"/>
      <c r="U18" s="202">
        <v>2</v>
      </c>
      <c r="V18" s="94"/>
      <c r="W18" s="95">
        <v>1</v>
      </c>
      <c r="X18" s="72">
        <f>2*R18+S18+3*T18+2*U18+5*W18</f>
        <v>9</v>
      </c>
      <c r="Y18" s="200">
        <v>130000</v>
      </c>
      <c r="Z18" s="7"/>
      <c r="AA18" s="7"/>
      <c r="AB18" s="7"/>
      <c r="AC18" s="7"/>
      <c r="AD18" s="7"/>
      <c r="AE18" s="7"/>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1060000</v>
      </c>
      <c r="Z19" s="7"/>
      <c r="AA19" s="7"/>
      <c r="AB19" s="7"/>
      <c r="AC19" s="7"/>
      <c r="AD19" s="7"/>
      <c r="AE19" s="7"/>
      <c r="AF19" s="7"/>
      <c r="AG19" s="7"/>
      <c r="AH19" s="7"/>
      <c r="AI19" s="7"/>
    </row>
    <row r="20" spans="1:35" ht="17.25" customHeight="1">
      <c r="A20" s="1"/>
      <c r="B20" s="121"/>
      <c r="C20" s="510"/>
      <c r="D20" s="511"/>
      <c r="E20" s="517" t="s">
        <v>113</v>
      </c>
      <c r="F20" s="518"/>
      <c r="G20" s="518"/>
      <c r="H20" s="518"/>
      <c r="I20" s="573" t="s">
        <v>42</v>
      </c>
      <c r="J20" s="502"/>
      <c r="K20" s="503"/>
      <c r="L20" s="525" t="s">
        <v>114</v>
      </c>
      <c r="M20" s="502"/>
      <c r="N20" s="502"/>
      <c r="O20" s="502"/>
      <c r="P20" s="502"/>
      <c r="Q20" s="502"/>
      <c r="R20" s="502"/>
      <c r="S20" s="526"/>
      <c r="T20" s="228">
        <v>3</v>
      </c>
      <c r="U20" s="123" t="s">
        <v>115</v>
      </c>
      <c r="V20" s="529">
        <v>70000</v>
      </c>
      <c r="W20" s="502"/>
      <c r="X20" s="126" t="s">
        <v>118</v>
      </c>
      <c r="Y20" s="128">
        <f>T20*V20</f>
        <v>210000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44</v>
      </c>
      <c r="J21" s="131"/>
      <c r="K21" s="132"/>
      <c r="L21" s="493" t="s">
        <v>124</v>
      </c>
      <c r="M21" s="494"/>
      <c r="N21" s="494"/>
      <c r="O21" s="494"/>
      <c r="P21" s="494"/>
      <c r="Q21" s="494"/>
      <c r="R21" s="494"/>
      <c r="S21" s="495"/>
      <c r="T21" s="230">
        <v>7</v>
      </c>
      <c r="U21" s="134" t="s">
        <v>115</v>
      </c>
      <c r="V21" s="527">
        <v>10000</v>
      </c>
      <c r="W21" s="494"/>
      <c r="X21" s="135" t="s">
        <v>117</v>
      </c>
      <c r="Y21" s="137">
        <f>T21*10000</f>
        <v>70000</v>
      </c>
      <c r="Z21" s="7"/>
      <c r="AA21" s="7"/>
      <c r="AB21" s="7"/>
      <c r="AC21" s="7"/>
      <c r="AD21" s="7"/>
      <c r="AE21" s="7"/>
      <c r="AF21" s="7"/>
      <c r="AG21" s="7"/>
      <c r="AH21" s="7"/>
      <c r="AI21" s="7"/>
    </row>
    <row r="22" spans="1:35" ht="17.25" customHeight="1">
      <c r="A22" s="1"/>
      <c r="B22" s="121"/>
      <c r="C22" s="510"/>
      <c r="D22" s="511"/>
      <c r="E22" s="507" t="s">
        <v>131</v>
      </c>
      <c r="F22" s="494"/>
      <c r="G22" s="494"/>
      <c r="H22" s="494"/>
      <c r="I22" s="504" t="s">
        <v>395</v>
      </c>
      <c r="J22" s="494"/>
      <c r="K22" s="505"/>
      <c r="L22" s="493" t="s">
        <v>132</v>
      </c>
      <c r="M22" s="494"/>
      <c r="N22" s="494"/>
      <c r="O22" s="494"/>
      <c r="P22" s="494"/>
      <c r="Q22" s="494"/>
      <c r="R22" s="494"/>
      <c r="S22" s="495"/>
      <c r="T22" s="133">
        <v>0</v>
      </c>
      <c r="U22" s="138" t="s">
        <v>115</v>
      </c>
      <c r="V22" s="527">
        <v>10000</v>
      </c>
      <c r="W22" s="494"/>
      <c r="X22" s="139" t="s">
        <v>118</v>
      </c>
      <c r="Y22" s="137">
        <f t="shared" ref="Y22:Y23" si="2">T22*10000</f>
        <v>0</v>
      </c>
      <c r="Z22" s="7"/>
      <c r="AA22" s="7"/>
      <c r="AB22" s="7"/>
      <c r="AC22" s="7"/>
      <c r="AD22" s="7"/>
      <c r="AE22" s="7"/>
      <c r="AF22" s="7"/>
      <c r="AG22" s="7"/>
      <c r="AH22" s="7"/>
      <c r="AI22" s="7"/>
    </row>
    <row r="23" spans="1:35" ht="17.25" customHeight="1">
      <c r="A23" s="1"/>
      <c r="B23" s="121"/>
      <c r="C23" s="510"/>
      <c r="D23" s="511"/>
      <c r="E23" s="507" t="s">
        <v>133</v>
      </c>
      <c r="F23" s="494"/>
      <c r="G23" s="494"/>
      <c r="H23" s="494"/>
      <c r="I23" s="140">
        <f>(Y19+Y25)/1000</f>
        <v>1390</v>
      </c>
      <c r="J23" s="141" t="s">
        <v>135</v>
      </c>
      <c r="K23" s="142"/>
      <c r="L23" s="493" t="s">
        <v>136</v>
      </c>
      <c r="M23" s="494"/>
      <c r="N23" s="494"/>
      <c r="O23" s="494"/>
      <c r="P23" s="494"/>
      <c r="Q23" s="494"/>
      <c r="R23" s="494"/>
      <c r="S23" s="495"/>
      <c r="T23" s="133">
        <v>0</v>
      </c>
      <c r="U23" s="138" t="s">
        <v>115</v>
      </c>
      <c r="V23" s="527">
        <v>10000</v>
      </c>
      <c r="W23" s="494"/>
      <c r="X23" s="139" t="s">
        <v>118</v>
      </c>
      <c r="Y23" s="137">
        <f t="shared" si="2"/>
        <v>0</v>
      </c>
      <c r="Z23" s="7"/>
      <c r="AA23" s="7"/>
      <c r="AB23" s="7"/>
      <c r="AC23" s="7"/>
      <c r="AD23" s="7"/>
      <c r="AE23" s="7"/>
      <c r="AF23" s="7"/>
      <c r="AG23" s="7"/>
      <c r="AH23" s="7"/>
      <c r="AI23" s="7"/>
    </row>
    <row r="24" spans="1:35" ht="17.25" customHeight="1">
      <c r="A24" s="1"/>
      <c r="B24" s="121"/>
      <c r="C24" s="510"/>
      <c r="D24" s="511"/>
      <c r="E24" s="514" t="s">
        <v>138</v>
      </c>
      <c r="F24" s="491"/>
      <c r="G24" s="491"/>
      <c r="H24" s="515"/>
      <c r="I24" s="143">
        <f>AB15/1000</f>
        <v>240</v>
      </c>
      <c r="J24" s="144" t="s">
        <v>135</v>
      </c>
      <c r="K24" s="242"/>
      <c r="L24" s="534" t="s">
        <v>139</v>
      </c>
      <c r="M24" s="491"/>
      <c r="N24" s="491"/>
      <c r="O24" s="491"/>
      <c r="P24" s="491"/>
      <c r="Q24" s="491"/>
      <c r="R24" s="491"/>
      <c r="S24" s="491"/>
      <c r="T24" s="146">
        <v>1</v>
      </c>
      <c r="U24" s="134" t="s">
        <v>115</v>
      </c>
      <c r="V24" s="528">
        <v>50000</v>
      </c>
      <c r="W24" s="491"/>
      <c r="X24" s="135" t="s">
        <v>117</v>
      </c>
      <c r="Y24" s="147">
        <f>T24*V24</f>
        <v>50000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C19:D25"/>
    <mergeCell ref="E23:H23"/>
    <mergeCell ref="I22:K22"/>
    <mergeCell ref="E24:H24"/>
    <mergeCell ref="E19:F19"/>
    <mergeCell ref="J19:K19"/>
    <mergeCell ref="AB2:AC2"/>
    <mergeCell ref="N2:Q2"/>
    <mergeCell ref="L20:S20"/>
    <mergeCell ref="I20:K20"/>
    <mergeCell ref="G19:H19"/>
    <mergeCell ref="L24:S24"/>
    <mergeCell ref="E20:H20"/>
    <mergeCell ref="E21:H21"/>
    <mergeCell ref="E22:H22"/>
    <mergeCell ref="L25:S25"/>
    <mergeCell ref="V24:W24"/>
    <mergeCell ref="V20:W20"/>
    <mergeCell ref="V22:W22"/>
    <mergeCell ref="V21:W21"/>
    <mergeCell ref="V23:W23"/>
    <mergeCell ref="L23:S23"/>
    <mergeCell ref="L22:S22"/>
    <mergeCell ref="L21:S21"/>
  </mergeCells>
  <conditionalFormatting sqref="K3:K18">
    <cfRule type="cellIs" dxfId="165" priority="1" stopIfTrue="1" operator="equal">
      <formula>"n/a"</formula>
    </cfRule>
  </conditionalFormatting>
  <conditionalFormatting sqref="E3:H18">
    <cfRule type="cellIs" dxfId="164" priority="2" stopIfTrue="1" operator="greaterThanOrEqual">
      <formula>#REF!+1</formula>
    </cfRule>
  </conditionalFormatting>
  <conditionalFormatting sqref="E3:H18">
    <cfRule type="cellIs" dxfId="163" priority="3" stopIfTrue="1" operator="lessThanOrEqual">
      <formula>#REF!-1</formula>
    </cfRule>
  </conditionalFormatting>
  <conditionalFormatting sqref="U19 R3:U18 W3:W18 U25">
    <cfRule type="cellIs" dxfId="162" priority="4" stopIfTrue="1" operator="equal">
      <formula>0</formula>
    </cfRule>
  </conditionalFormatting>
  <conditionalFormatting sqref="Y24:Y25">
    <cfRule type="cellIs" dxfId="161" priority="5" stopIfTrue="1" operator="equal">
      <formula>"0,0"</formula>
    </cfRule>
  </conditionalFormatting>
  <conditionalFormatting sqref="L19:T19">
    <cfRule type="cellIs" dxfId="160" priority="6" stopIfTrue="1" operator="equal">
      <formula>0</formula>
    </cfRule>
  </conditionalFormatting>
  <conditionalFormatting sqref="N3:Q18">
    <cfRule type="cellIs" dxfId="159" priority="7" stopIfTrue="1" operator="lessThanOrEqual">
      <formula>-1</formula>
    </cfRule>
  </conditionalFormatting>
  <conditionalFormatting sqref="V24:W24">
    <cfRule type="cellIs" dxfId="158" priority="8" stopIfTrue="1" operator="equal">
      <formula>-500</formula>
    </cfRule>
  </conditionalFormatting>
  <conditionalFormatting sqref="T24">
    <cfRule type="cellIs" dxfId="157" priority="9" stopIfTrue="1" operator="greaterThan">
      <formula>$V$24</formula>
    </cfRule>
  </conditionalFormatting>
  <conditionalFormatting sqref="I3:I18">
    <cfRule type="cellIs" dxfId="156" priority="10" stopIfTrue="1" operator="equal">
      <formula>0</formula>
    </cfRule>
  </conditionalFormatting>
  <conditionalFormatting sqref="I3:I18">
    <cfRule type="cellIs" dxfId="155" priority="11" stopIfTrue="1" operator="equal">
      <formula>"Player type quantity surpassed"</formula>
    </cfRule>
  </conditionalFormatting>
  <conditionalFormatting sqref="Y3:Y18">
    <cfRule type="cellIs" dxfId="154" priority="12" stopIfTrue="1" operator="greaterThan">
      <formula>#REF!</formula>
    </cfRule>
  </conditionalFormatting>
  <conditionalFormatting sqref="Y3:Y18">
    <cfRule type="cellIs" dxfId="153" priority="13" stopIfTrue="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26"/>
  <sheetViews>
    <sheetView workbookViewId="0">
      <selection activeCell="C19" sqref="C19:D2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396</v>
      </c>
      <c r="D3" s="42" t="s">
        <v>390</v>
      </c>
      <c r="E3" s="44">
        <v>4</v>
      </c>
      <c r="F3" s="46">
        <v>5</v>
      </c>
      <c r="G3" s="48">
        <v>1</v>
      </c>
      <c r="H3" s="50">
        <v>9</v>
      </c>
      <c r="I3" s="211" t="s">
        <v>397</v>
      </c>
      <c r="J3" s="359" t="s">
        <v>283</v>
      </c>
      <c r="K3" s="54">
        <f t="shared" ref="K3:K4" si="0">IF(X3&gt;175,6,IF(X3&gt;75,5,IF(X3&gt;50,4,IF(X3&gt;30,3,IF(X3&gt;15,2,IF(X3&gt;5,1,""))))))</f>
        <v>1</v>
      </c>
      <c r="L3" s="55"/>
      <c r="M3" s="57"/>
      <c r="N3" s="196"/>
      <c r="O3" s="238"/>
      <c r="P3" s="198"/>
      <c r="Q3" s="199"/>
      <c r="R3" s="63"/>
      <c r="S3" s="64"/>
      <c r="T3" s="66"/>
      <c r="U3" s="64"/>
      <c r="V3" s="68"/>
      <c r="W3" s="70">
        <v>2</v>
      </c>
      <c r="X3" s="72">
        <f t="shared" ref="X3:X4" si="1">2*R3+S3+3*T3+2*U3+5*W3</f>
        <v>10</v>
      </c>
      <c r="Y3" s="200">
        <v>130000</v>
      </c>
      <c r="Z3" s="7"/>
      <c r="AA3" s="81" t="s">
        <v>88</v>
      </c>
      <c r="AB3" s="82">
        <v>80000</v>
      </c>
      <c r="AC3" s="7"/>
      <c r="AD3" s="7"/>
      <c r="AE3" s="7"/>
      <c r="AF3" s="7"/>
      <c r="AG3" s="7"/>
      <c r="AH3" s="7"/>
      <c r="AI3" s="7"/>
    </row>
    <row r="4" spans="1:35" ht="18" customHeight="1">
      <c r="A4" s="1"/>
      <c r="B4" s="83">
        <v>2</v>
      </c>
      <c r="C4" s="191" t="s">
        <v>398</v>
      </c>
      <c r="D4" s="42" t="s">
        <v>390</v>
      </c>
      <c r="E4" s="44">
        <v>4</v>
      </c>
      <c r="F4" s="46">
        <v>5</v>
      </c>
      <c r="G4" s="48">
        <v>1</v>
      </c>
      <c r="H4" s="50">
        <v>9</v>
      </c>
      <c r="I4" s="211" t="s">
        <v>397</v>
      </c>
      <c r="J4" s="365"/>
      <c r="K4" s="54" t="str">
        <f t="shared" si="0"/>
        <v/>
      </c>
      <c r="L4" s="85"/>
      <c r="M4" s="85"/>
      <c r="N4" s="87"/>
      <c r="O4" s="88"/>
      <c r="P4" s="89"/>
      <c r="Q4" s="90"/>
      <c r="R4" s="91"/>
      <c r="S4" s="92"/>
      <c r="T4" s="91"/>
      <c r="U4" s="202">
        <v>1</v>
      </c>
      <c r="V4" s="203">
        <v>1</v>
      </c>
      <c r="W4" s="102"/>
      <c r="X4" s="72">
        <f t="shared" si="1"/>
        <v>2</v>
      </c>
      <c r="Y4" s="200">
        <v>110000</v>
      </c>
      <c r="Z4" s="7"/>
      <c r="AA4" s="97"/>
      <c r="AB4" s="97"/>
      <c r="AC4" s="97"/>
      <c r="AD4" s="97"/>
      <c r="AE4" s="97"/>
      <c r="AF4" s="7"/>
      <c r="AG4" s="7"/>
      <c r="AH4" s="7"/>
      <c r="AI4" s="7"/>
    </row>
    <row r="5" spans="1:35" ht="18" customHeight="1">
      <c r="A5" s="1"/>
      <c r="B5" s="39">
        <v>3</v>
      </c>
      <c r="C5" s="191"/>
      <c r="D5" s="42"/>
      <c r="E5" s="44"/>
      <c r="F5" s="46"/>
      <c r="G5" s="48"/>
      <c r="H5" s="50"/>
      <c r="I5" s="194"/>
      <c r="J5" s="365"/>
      <c r="K5" s="54"/>
      <c r="L5" s="85"/>
      <c r="M5" s="85"/>
      <c r="N5" s="87"/>
      <c r="O5" s="88"/>
      <c r="P5" s="89"/>
      <c r="Q5" s="90"/>
      <c r="R5" s="91"/>
      <c r="S5" s="92"/>
      <c r="T5" s="91"/>
      <c r="U5" s="202"/>
      <c r="V5" s="94"/>
      <c r="W5" s="102"/>
      <c r="X5" s="72"/>
      <c r="Y5" s="200"/>
      <c r="Z5" s="7"/>
      <c r="AA5" s="84" t="s">
        <v>89</v>
      </c>
      <c r="AB5" s="84" t="s">
        <v>97</v>
      </c>
      <c r="AC5" s="84" t="s">
        <v>98</v>
      </c>
      <c r="AD5" s="86" t="s">
        <v>99</v>
      </c>
      <c r="AE5" s="97"/>
      <c r="AF5" s="7"/>
      <c r="AG5" s="7"/>
      <c r="AH5" s="7"/>
      <c r="AI5" s="7"/>
    </row>
    <row r="6" spans="1:35" ht="18" customHeight="1">
      <c r="A6" s="1"/>
      <c r="B6" s="83">
        <v>4</v>
      </c>
      <c r="C6" s="191" t="s">
        <v>399</v>
      </c>
      <c r="D6" s="42" t="s">
        <v>72</v>
      </c>
      <c r="E6" s="44">
        <v>6</v>
      </c>
      <c r="F6" s="46">
        <v>2</v>
      </c>
      <c r="G6" s="48">
        <v>3</v>
      </c>
      <c r="H6" s="50">
        <v>7</v>
      </c>
      <c r="I6" s="194" t="s">
        <v>400</v>
      </c>
      <c r="J6" s="359" t="s">
        <v>401</v>
      </c>
      <c r="K6" s="54">
        <f t="shared" ref="K6:K18" si="2">IF(X6&gt;175,6,IF(X6&gt;75,5,IF(X6&gt;50,4,IF(X6&gt;30,3,IF(X6&gt;15,2,IF(X6&gt;5,1,""))))))</f>
        <v>2</v>
      </c>
      <c r="L6" s="85"/>
      <c r="M6" s="85"/>
      <c r="N6" s="87"/>
      <c r="O6" s="88"/>
      <c r="P6" s="89"/>
      <c r="Q6" s="90"/>
      <c r="R6" s="91"/>
      <c r="S6" s="92"/>
      <c r="T6" s="93">
        <v>2</v>
      </c>
      <c r="U6" s="92"/>
      <c r="V6" s="94"/>
      <c r="W6" s="95">
        <v>2</v>
      </c>
      <c r="X6" s="72">
        <f t="shared" ref="X6:X18" si="3">2*R6+S6+3*T6+2*U6+5*W6</f>
        <v>16</v>
      </c>
      <c r="Y6" s="200">
        <v>80000</v>
      </c>
      <c r="Z6" s="7"/>
      <c r="AA6" s="98" t="s">
        <v>96</v>
      </c>
      <c r="AB6" s="107">
        <v>70000</v>
      </c>
      <c r="AC6" s="100">
        <v>70000</v>
      </c>
      <c r="AD6" s="103">
        <v>0</v>
      </c>
      <c r="AE6" s="7"/>
      <c r="AF6" s="7"/>
      <c r="AG6" s="7"/>
      <c r="AH6" s="7"/>
      <c r="AI6" s="7"/>
    </row>
    <row r="7" spans="1:35" ht="18" customHeight="1">
      <c r="A7" s="1"/>
      <c r="B7" s="39">
        <v>5</v>
      </c>
      <c r="C7" s="191" t="s">
        <v>402</v>
      </c>
      <c r="D7" s="42" t="s">
        <v>72</v>
      </c>
      <c r="E7" s="44">
        <v>6</v>
      </c>
      <c r="F7" s="46">
        <v>2</v>
      </c>
      <c r="G7" s="48">
        <v>3</v>
      </c>
      <c r="H7" s="50">
        <v>7</v>
      </c>
      <c r="I7" s="194" t="s">
        <v>400</v>
      </c>
      <c r="J7" s="365"/>
      <c r="K7" s="54" t="str">
        <f t="shared" si="2"/>
        <v/>
      </c>
      <c r="L7" s="85"/>
      <c r="M7" s="85"/>
      <c r="N7" s="87"/>
      <c r="O7" s="88"/>
      <c r="P7" s="89"/>
      <c r="Q7" s="90"/>
      <c r="R7" s="91"/>
      <c r="S7" s="92"/>
      <c r="T7" s="91"/>
      <c r="U7" s="202">
        <v>2</v>
      </c>
      <c r="V7" s="94"/>
      <c r="W7" s="102"/>
      <c r="X7" s="72">
        <f t="shared" si="3"/>
        <v>4</v>
      </c>
      <c r="Y7" s="200">
        <v>40000</v>
      </c>
      <c r="Z7" s="7"/>
      <c r="AA7" s="98" t="s">
        <v>100</v>
      </c>
      <c r="AB7" s="107">
        <v>50000</v>
      </c>
      <c r="AC7" s="100">
        <v>50000</v>
      </c>
      <c r="AD7" s="103">
        <v>0</v>
      </c>
      <c r="AE7" s="7"/>
      <c r="AF7" s="7"/>
      <c r="AG7" s="7"/>
      <c r="AH7" s="7"/>
      <c r="AI7" s="7"/>
    </row>
    <row r="8" spans="1:35" ht="18" customHeight="1">
      <c r="A8" s="1"/>
      <c r="B8" s="83">
        <v>6</v>
      </c>
      <c r="C8" s="191" t="s">
        <v>403</v>
      </c>
      <c r="D8" s="42" t="s">
        <v>72</v>
      </c>
      <c r="E8" s="44">
        <v>6</v>
      </c>
      <c r="F8" s="46">
        <v>2</v>
      </c>
      <c r="G8" s="48">
        <v>3</v>
      </c>
      <c r="H8" s="50">
        <v>7</v>
      </c>
      <c r="I8" s="194" t="s">
        <v>400</v>
      </c>
      <c r="J8" s="365"/>
      <c r="K8" s="54" t="str">
        <f t="shared" si="2"/>
        <v/>
      </c>
      <c r="L8" s="85"/>
      <c r="M8" s="85"/>
      <c r="N8" s="87"/>
      <c r="O8" s="88"/>
      <c r="P8" s="89"/>
      <c r="Q8" s="90"/>
      <c r="R8" s="91"/>
      <c r="S8" s="92"/>
      <c r="T8" s="91"/>
      <c r="U8" s="92"/>
      <c r="V8" s="94"/>
      <c r="W8" s="102"/>
      <c r="X8" s="72">
        <f t="shared" si="3"/>
        <v>0</v>
      </c>
      <c r="Y8" s="200">
        <v>40000</v>
      </c>
      <c r="Z8" s="7"/>
      <c r="AA8" s="98" t="s">
        <v>101</v>
      </c>
      <c r="AB8" s="107">
        <v>50000</v>
      </c>
      <c r="AC8" s="100">
        <v>40000</v>
      </c>
      <c r="AD8" s="103">
        <v>0</v>
      </c>
      <c r="AE8" s="7"/>
      <c r="AF8" s="7"/>
      <c r="AG8" s="7"/>
      <c r="AH8" s="7"/>
      <c r="AI8" s="7"/>
    </row>
    <row r="9" spans="1:35" ht="18" customHeight="1">
      <c r="A9" s="1"/>
      <c r="B9" s="39">
        <v>7</v>
      </c>
      <c r="C9" s="191" t="s">
        <v>404</v>
      </c>
      <c r="D9" s="42" t="s">
        <v>72</v>
      </c>
      <c r="E9" s="44">
        <v>6</v>
      </c>
      <c r="F9" s="46">
        <v>2</v>
      </c>
      <c r="G9" s="243">
        <v>4</v>
      </c>
      <c r="H9" s="50">
        <v>7</v>
      </c>
      <c r="I9" s="194" t="s">
        <v>400</v>
      </c>
      <c r="J9" s="359" t="s">
        <v>17</v>
      </c>
      <c r="K9" s="54">
        <f t="shared" si="2"/>
        <v>1</v>
      </c>
      <c r="L9" s="85"/>
      <c r="M9" s="85"/>
      <c r="N9" s="87"/>
      <c r="O9" s="88"/>
      <c r="P9" s="89"/>
      <c r="Q9" s="90"/>
      <c r="R9" s="91"/>
      <c r="S9" s="92"/>
      <c r="T9" s="93">
        <v>2</v>
      </c>
      <c r="U9" s="202">
        <v>1</v>
      </c>
      <c r="V9" s="94"/>
      <c r="W9" s="95">
        <v>1</v>
      </c>
      <c r="X9" s="72">
        <f t="shared" si="3"/>
        <v>13</v>
      </c>
      <c r="Y9" s="200">
        <v>80000</v>
      </c>
      <c r="Z9" s="7"/>
      <c r="AA9" s="98" t="s">
        <v>102</v>
      </c>
      <c r="AB9" s="107">
        <v>50000</v>
      </c>
      <c r="AC9" s="100">
        <v>70000</v>
      </c>
      <c r="AD9" s="103">
        <v>0</v>
      </c>
      <c r="AE9" s="7"/>
      <c r="AF9" s="7"/>
      <c r="AG9" s="7"/>
      <c r="AH9" s="7"/>
      <c r="AI9" s="7"/>
    </row>
    <row r="10" spans="1:35" ht="18" customHeight="1">
      <c r="A10" s="1"/>
      <c r="B10" s="83">
        <v>8</v>
      </c>
      <c r="C10" s="191" t="s">
        <v>405</v>
      </c>
      <c r="D10" s="42" t="s">
        <v>72</v>
      </c>
      <c r="E10" s="44">
        <v>6</v>
      </c>
      <c r="F10" s="46">
        <v>2</v>
      </c>
      <c r="G10" s="48">
        <v>3</v>
      </c>
      <c r="H10" s="50">
        <v>7</v>
      </c>
      <c r="I10" s="194" t="s">
        <v>400</v>
      </c>
      <c r="J10" s="365"/>
      <c r="K10" s="54" t="str">
        <f t="shared" si="2"/>
        <v/>
      </c>
      <c r="L10" s="85"/>
      <c r="M10" s="85"/>
      <c r="N10" s="87"/>
      <c r="O10" s="88"/>
      <c r="P10" s="89"/>
      <c r="Q10" s="90"/>
      <c r="R10" s="91"/>
      <c r="S10" s="92"/>
      <c r="T10" s="91"/>
      <c r="U10" s="92"/>
      <c r="V10" s="94"/>
      <c r="W10" s="102"/>
      <c r="X10" s="72">
        <f t="shared" si="3"/>
        <v>0</v>
      </c>
      <c r="Y10" s="200">
        <v>40000</v>
      </c>
      <c r="Z10" s="7"/>
      <c r="AA10" s="98" t="s">
        <v>103</v>
      </c>
      <c r="AB10" s="107">
        <v>40000</v>
      </c>
      <c r="AC10" s="100">
        <v>10000</v>
      </c>
      <c r="AD10" s="103">
        <v>0</v>
      </c>
      <c r="AE10" s="7"/>
      <c r="AF10" s="7"/>
      <c r="AG10" s="7"/>
      <c r="AH10" s="7"/>
      <c r="AI10" s="7"/>
    </row>
    <row r="11" spans="1:35" ht="18" customHeight="1">
      <c r="A11" s="1"/>
      <c r="B11" s="39">
        <v>9</v>
      </c>
      <c r="C11" s="191" t="s">
        <v>408</v>
      </c>
      <c r="D11" s="42" t="s">
        <v>72</v>
      </c>
      <c r="E11" s="44">
        <v>6</v>
      </c>
      <c r="F11" s="46">
        <v>2</v>
      </c>
      <c r="G11" s="48">
        <v>3</v>
      </c>
      <c r="H11" s="50">
        <v>7</v>
      </c>
      <c r="I11" s="194" t="s">
        <v>400</v>
      </c>
      <c r="J11" s="365"/>
      <c r="K11" s="54" t="str">
        <f t="shared" si="2"/>
        <v/>
      </c>
      <c r="L11" s="85"/>
      <c r="M11" s="85"/>
      <c r="N11" s="87"/>
      <c r="O11" s="88"/>
      <c r="P11" s="89"/>
      <c r="Q11" s="90"/>
      <c r="R11" s="91"/>
      <c r="S11" s="92"/>
      <c r="T11" s="91"/>
      <c r="U11" s="92"/>
      <c r="V11" s="94"/>
      <c r="W11" s="102"/>
      <c r="X11" s="72">
        <f t="shared" si="3"/>
        <v>0</v>
      </c>
      <c r="Y11" s="200">
        <v>40000</v>
      </c>
      <c r="Z11" s="7"/>
      <c r="AA11" s="98" t="s">
        <v>104</v>
      </c>
      <c r="AB11" s="107">
        <v>20000</v>
      </c>
      <c r="AC11" s="100">
        <v>0</v>
      </c>
      <c r="AD11" s="103">
        <v>0</v>
      </c>
      <c r="AE11" s="7"/>
      <c r="AF11" s="7"/>
      <c r="AG11" s="7"/>
      <c r="AH11" s="7"/>
      <c r="AI11" s="7"/>
    </row>
    <row r="12" spans="1:35" ht="18" customHeight="1">
      <c r="A12" s="1"/>
      <c r="B12" s="83">
        <v>10</v>
      </c>
      <c r="C12" s="191" t="s">
        <v>409</v>
      </c>
      <c r="D12" s="42" t="s">
        <v>72</v>
      </c>
      <c r="E12" s="44">
        <v>6</v>
      </c>
      <c r="F12" s="46">
        <v>2</v>
      </c>
      <c r="G12" s="48">
        <v>3</v>
      </c>
      <c r="H12" s="50">
        <v>7</v>
      </c>
      <c r="I12" s="194" t="s">
        <v>400</v>
      </c>
      <c r="J12" s="365"/>
      <c r="K12" s="54" t="str">
        <f t="shared" si="2"/>
        <v/>
      </c>
      <c r="L12" s="85"/>
      <c r="M12" s="85"/>
      <c r="N12" s="87"/>
      <c r="O12" s="88"/>
      <c r="P12" s="89"/>
      <c r="Q12" s="90"/>
      <c r="R12" s="91"/>
      <c r="S12" s="92"/>
      <c r="T12" s="91"/>
      <c r="U12" s="92"/>
      <c r="V12" s="94"/>
      <c r="W12" s="102"/>
      <c r="X12" s="72">
        <f t="shared" si="3"/>
        <v>0</v>
      </c>
      <c r="Y12" s="200">
        <v>40000</v>
      </c>
      <c r="Z12" s="7"/>
      <c r="AA12" s="98" t="s">
        <v>105</v>
      </c>
      <c r="AB12" s="101"/>
      <c r="AC12" s="110"/>
      <c r="AD12" s="108"/>
      <c r="AE12" s="7"/>
      <c r="AF12" s="7"/>
      <c r="AG12" s="7"/>
      <c r="AH12" s="7"/>
      <c r="AI12" s="7"/>
    </row>
    <row r="13" spans="1:35" ht="18" customHeight="1">
      <c r="A13" s="1"/>
      <c r="B13" s="39">
        <v>11</v>
      </c>
      <c r="C13" s="191" t="s">
        <v>410</v>
      </c>
      <c r="D13" s="42" t="s">
        <v>72</v>
      </c>
      <c r="E13" s="44">
        <v>6</v>
      </c>
      <c r="F13" s="46">
        <v>2</v>
      </c>
      <c r="G13" s="48">
        <v>3</v>
      </c>
      <c r="H13" s="50">
        <v>7</v>
      </c>
      <c r="I13" s="194" t="s">
        <v>400</v>
      </c>
      <c r="J13" s="365"/>
      <c r="K13" s="54" t="str">
        <f t="shared" si="2"/>
        <v/>
      </c>
      <c r="L13" s="85"/>
      <c r="M13" s="85"/>
      <c r="N13" s="87"/>
      <c r="O13" s="88"/>
      <c r="P13" s="89"/>
      <c r="Q13" s="90"/>
      <c r="R13" s="91"/>
      <c r="S13" s="92"/>
      <c r="T13" s="91"/>
      <c r="U13" s="92"/>
      <c r="V13" s="94"/>
      <c r="W13" s="102"/>
      <c r="X13" s="72">
        <f t="shared" si="3"/>
        <v>0</v>
      </c>
      <c r="Y13" s="200">
        <v>40000</v>
      </c>
      <c r="Z13" s="7"/>
      <c r="AA13" s="98" t="s">
        <v>106</v>
      </c>
      <c r="AB13" s="101"/>
      <c r="AC13" s="110"/>
      <c r="AD13" s="108"/>
      <c r="AE13" s="7"/>
      <c r="AF13" s="7"/>
      <c r="AG13" s="7"/>
      <c r="AH13" s="7"/>
      <c r="AI13" s="7"/>
    </row>
    <row r="14" spans="1:35" ht="18" customHeight="1">
      <c r="A14" s="1"/>
      <c r="B14" s="83">
        <v>12</v>
      </c>
      <c r="C14" s="191" t="s">
        <v>411</v>
      </c>
      <c r="D14" s="42" t="s">
        <v>72</v>
      </c>
      <c r="E14" s="44">
        <v>6</v>
      </c>
      <c r="F14" s="46">
        <v>2</v>
      </c>
      <c r="G14" s="48">
        <v>3</v>
      </c>
      <c r="H14" s="50">
        <v>7</v>
      </c>
      <c r="I14" s="194" t="s">
        <v>400</v>
      </c>
      <c r="J14" s="379"/>
      <c r="K14" s="54" t="str">
        <f t="shared" si="2"/>
        <v/>
      </c>
      <c r="L14" s="85"/>
      <c r="M14" s="85"/>
      <c r="N14" s="87"/>
      <c r="O14" s="88"/>
      <c r="P14" s="89"/>
      <c r="Q14" s="90"/>
      <c r="R14" s="91"/>
      <c r="S14" s="92"/>
      <c r="T14" s="91"/>
      <c r="U14" s="92"/>
      <c r="V14" s="94"/>
      <c r="W14" s="102"/>
      <c r="X14" s="72">
        <f t="shared" si="3"/>
        <v>0</v>
      </c>
      <c r="Y14" s="200">
        <v>40000</v>
      </c>
      <c r="Z14" s="7"/>
      <c r="AA14" s="7"/>
      <c r="AB14" s="7"/>
      <c r="AC14" s="7"/>
      <c r="AD14" s="7"/>
      <c r="AE14" s="7"/>
      <c r="AF14" s="7"/>
      <c r="AG14" s="7"/>
      <c r="AH14" s="7"/>
      <c r="AI14" s="7"/>
    </row>
    <row r="15" spans="1:35" ht="18" customHeight="1">
      <c r="A15" s="1"/>
      <c r="B15" s="39">
        <v>13</v>
      </c>
      <c r="C15" s="191" t="s">
        <v>415</v>
      </c>
      <c r="D15" s="42" t="s">
        <v>416</v>
      </c>
      <c r="E15" s="44">
        <v>7</v>
      </c>
      <c r="F15" s="46">
        <v>2</v>
      </c>
      <c r="G15" s="48">
        <v>3</v>
      </c>
      <c r="H15" s="50">
        <v>7</v>
      </c>
      <c r="I15" s="194" t="s">
        <v>417</v>
      </c>
      <c r="J15" s="359" t="s">
        <v>355</v>
      </c>
      <c r="K15" s="54">
        <f t="shared" si="2"/>
        <v>1</v>
      </c>
      <c r="L15" s="85"/>
      <c r="M15" s="85"/>
      <c r="N15" s="87"/>
      <c r="O15" s="88"/>
      <c r="P15" s="89"/>
      <c r="Q15" s="90"/>
      <c r="R15" s="91"/>
      <c r="S15" s="92"/>
      <c r="T15" s="93">
        <v>1</v>
      </c>
      <c r="U15" s="202">
        <v>1</v>
      </c>
      <c r="V15" s="94"/>
      <c r="W15" s="95">
        <v>1</v>
      </c>
      <c r="X15" s="72">
        <f t="shared" si="3"/>
        <v>10</v>
      </c>
      <c r="Y15" s="200">
        <v>90000</v>
      </c>
      <c r="Z15" s="7"/>
      <c r="AA15" s="112" t="s">
        <v>108</v>
      </c>
      <c r="AB15" s="101">
        <f>AB3+SUM(AB6:AB13)-SUM(AC6:AC13)-SUM(AD6:AD13)</f>
        <v>120000</v>
      </c>
      <c r="AC15" s="7"/>
      <c r="AD15" s="7"/>
      <c r="AE15" s="7"/>
      <c r="AF15" s="7"/>
      <c r="AG15" s="7"/>
      <c r="AH15" s="7"/>
      <c r="AI15" s="7"/>
    </row>
    <row r="16" spans="1:35" ht="18" customHeight="1">
      <c r="A16" s="1"/>
      <c r="B16" s="83">
        <v>14</v>
      </c>
      <c r="C16" s="191" t="s">
        <v>418</v>
      </c>
      <c r="D16" s="42" t="s">
        <v>419</v>
      </c>
      <c r="E16" s="44">
        <v>3</v>
      </c>
      <c r="F16" s="46">
        <v>7</v>
      </c>
      <c r="G16" s="48">
        <v>3</v>
      </c>
      <c r="H16" s="50">
        <v>7</v>
      </c>
      <c r="I16" s="211" t="s">
        <v>420</v>
      </c>
      <c r="J16" s="365"/>
      <c r="K16" s="54" t="str">
        <f t="shared" si="2"/>
        <v/>
      </c>
      <c r="L16" s="85"/>
      <c r="M16" s="85"/>
      <c r="N16" s="87"/>
      <c r="O16" s="88"/>
      <c r="P16" s="89"/>
      <c r="Q16" s="90"/>
      <c r="R16" s="91"/>
      <c r="S16" s="92"/>
      <c r="T16" s="91"/>
      <c r="U16" s="92"/>
      <c r="V16" s="94"/>
      <c r="W16" s="95"/>
      <c r="X16" s="72">
        <f t="shared" si="3"/>
        <v>0</v>
      </c>
      <c r="Y16" s="200">
        <v>70000</v>
      </c>
      <c r="Z16" s="7"/>
      <c r="AA16" s="7"/>
      <c r="AB16" s="7"/>
      <c r="AC16" s="7"/>
      <c r="AD16" s="7"/>
      <c r="AE16" s="7"/>
      <c r="AF16" s="7"/>
      <c r="AG16" s="7"/>
      <c r="AH16" s="7"/>
      <c r="AI16" s="7"/>
    </row>
    <row r="17" spans="1:35" ht="18" customHeight="1">
      <c r="A17" s="1"/>
      <c r="B17" s="39">
        <v>15</v>
      </c>
      <c r="C17" s="191" t="s">
        <v>421</v>
      </c>
      <c r="D17" s="42" t="s">
        <v>422</v>
      </c>
      <c r="E17" s="44">
        <v>6</v>
      </c>
      <c r="F17" s="46">
        <v>2</v>
      </c>
      <c r="G17" s="48">
        <v>3</v>
      </c>
      <c r="H17" s="50">
        <v>7</v>
      </c>
      <c r="I17" s="211" t="s">
        <v>423</v>
      </c>
      <c r="J17" s="365"/>
      <c r="K17" s="54" t="str">
        <f t="shared" si="2"/>
        <v/>
      </c>
      <c r="L17" s="85"/>
      <c r="M17" s="85"/>
      <c r="N17" s="87"/>
      <c r="O17" s="88"/>
      <c r="P17" s="89"/>
      <c r="Q17" s="90"/>
      <c r="R17" s="91"/>
      <c r="S17" s="92"/>
      <c r="T17" s="91"/>
      <c r="U17" s="202"/>
      <c r="V17" s="94"/>
      <c r="W17" s="102"/>
      <c r="X17" s="72">
        <f t="shared" si="3"/>
        <v>0</v>
      </c>
      <c r="Y17" s="200">
        <v>40000</v>
      </c>
      <c r="Z17" s="7"/>
      <c r="AA17" s="7"/>
      <c r="AB17" s="7"/>
      <c r="AC17" s="7"/>
      <c r="AD17" s="7"/>
      <c r="AE17" s="7"/>
      <c r="AF17" s="7"/>
      <c r="AG17" s="7"/>
      <c r="AH17" s="7"/>
      <c r="AI17" s="7"/>
    </row>
    <row r="18" spans="1:35" ht="18" customHeight="1">
      <c r="A18" s="1"/>
      <c r="B18" s="39">
        <v>16</v>
      </c>
      <c r="C18" s="191" t="s">
        <v>426</v>
      </c>
      <c r="D18" s="42" t="s">
        <v>724</v>
      </c>
      <c r="E18" s="44">
        <v>6</v>
      </c>
      <c r="F18" s="46">
        <v>2</v>
      </c>
      <c r="G18" s="48">
        <v>3</v>
      </c>
      <c r="H18" s="50">
        <v>7</v>
      </c>
      <c r="I18" s="194" t="s">
        <v>427</v>
      </c>
      <c r="J18" s="365"/>
      <c r="K18" s="54" t="str">
        <f t="shared" si="2"/>
        <v/>
      </c>
      <c r="L18" s="85"/>
      <c r="M18" s="85"/>
      <c r="N18" s="87"/>
      <c r="O18" s="88"/>
      <c r="P18" s="89"/>
      <c r="Q18" s="90"/>
      <c r="R18" s="91"/>
      <c r="S18" s="92"/>
      <c r="T18" s="91"/>
      <c r="U18" s="92"/>
      <c r="V18" s="94"/>
      <c r="W18" s="102"/>
      <c r="X18" s="72">
        <f t="shared" si="3"/>
        <v>0</v>
      </c>
      <c r="Y18" s="200">
        <v>40000</v>
      </c>
      <c r="Z18" s="7"/>
      <c r="AA18" s="7"/>
      <c r="AB18" s="7"/>
      <c r="AC18" s="7"/>
      <c r="AD18" s="7"/>
      <c r="AE18" s="7"/>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920000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71</v>
      </c>
      <c r="J20" s="502"/>
      <c r="K20" s="503"/>
      <c r="L20" s="525" t="s">
        <v>114</v>
      </c>
      <c r="M20" s="502"/>
      <c r="N20" s="502"/>
      <c r="O20" s="502"/>
      <c r="P20" s="502"/>
      <c r="Q20" s="502"/>
      <c r="R20" s="502"/>
      <c r="S20" s="526"/>
      <c r="T20" s="228">
        <v>3</v>
      </c>
      <c r="U20" s="123" t="s">
        <v>115</v>
      </c>
      <c r="V20" s="529">
        <v>60000</v>
      </c>
      <c r="W20" s="502"/>
      <c r="X20" s="126" t="s">
        <v>118</v>
      </c>
      <c r="Y20" s="128">
        <f>T20*V20</f>
        <v>180000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72</v>
      </c>
      <c r="J21" s="131"/>
      <c r="K21" s="132"/>
      <c r="L21" s="493" t="s">
        <v>124</v>
      </c>
      <c r="M21" s="494"/>
      <c r="N21" s="494"/>
      <c r="O21" s="494"/>
      <c r="P21" s="494"/>
      <c r="Q21" s="494"/>
      <c r="R21" s="494"/>
      <c r="S21" s="495"/>
      <c r="T21" s="230">
        <v>2</v>
      </c>
      <c r="U21" s="134" t="s">
        <v>115</v>
      </c>
      <c r="V21" s="527">
        <v>10000</v>
      </c>
      <c r="W21" s="494"/>
      <c r="X21" s="135" t="s">
        <v>117</v>
      </c>
      <c r="Y21" s="137">
        <f>T21*10000</f>
        <v>20000</v>
      </c>
      <c r="Z21" s="7"/>
      <c r="AA21" s="7"/>
      <c r="AB21" s="7"/>
      <c r="AC21" s="7"/>
      <c r="AD21" s="7"/>
      <c r="AE21" s="7"/>
      <c r="AF21" s="7"/>
      <c r="AG21" s="7"/>
      <c r="AH21" s="7"/>
      <c r="AI21" s="7"/>
    </row>
    <row r="22" spans="1:35" ht="17.25" customHeight="1">
      <c r="A22" s="1"/>
      <c r="B22" s="121"/>
      <c r="C22" s="510"/>
      <c r="D22" s="511"/>
      <c r="E22" s="507" t="s">
        <v>131</v>
      </c>
      <c r="F22" s="494"/>
      <c r="G22" s="494"/>
      <c r="H22" s="494"/>
      <c r="I22" s="504" t="s">
        <v>395</v>
      </c>
      <c r="J22" s="494"/>
      <c r="K22" s="505"/>
      <c r="L22" s="493" t="s">
        <v>132</v>
      </c>
      <c r="M22" s="494"/>
      <c r="N22" s="494"/>
      <c r="O22" s="494"/>
      <c r="P22" s="494"/>
      <c r="Q22" s="494"/>
      <c r="R22" s="494"/>
      <c r="S22" s="495"/>
      <c r="T22" s="133">
        <v>0</v>
      </c>
      <c r="U22" s="138" t="s">
        <v>115</v>
      </c>
      <c r="V22" s="527">
        <v>10000</v>
      </c>
      <c r="W22" s="494"/>
      <c r="X22" s="139" t="s">
        <v>118</v>
      </c>
      <c r="Y22" s="137">
        <f t="shared" ref="Y22:Y23" si="4">T22*10000</f>
        <v>0</v>
      </c>
      <c r="Z22" s="7"/>
      <c r="AA22" s="7"/>
      <c r="AB22" s="7"/>
      <c r="AC22" s="7"/>
      <c r="AD22" s="7"/>
      <c r="AE22" s="7"/>
      <c r="AF22" s="7"/>
      <c r="AG22" s="7"/>
      <c r="AH22" s="7"/>
      <c r="AI22" s="7"/>
    </row>
    <row r="23" spans="1:35" ht="17.25" customHeight="1">
      <c r="A23" s="1"/>
      <c r="B23" s="121"/>
      <c r="C23" s="510"/>
      <c r="D23" s="511"/>
      <c r="E23" s="507" t="s">
        <v>133</v>
      </c>
      <c r="F23" s="494"/>
      <c r="G23" s="494"/>
      <c r="H23" s="494"/>
      <c r="I23" s="140">
        <f>(Y19+Y25)/1000</f>
        <v>1170</v>
      </c>
      <c r="J23" s="141" t="s">
        <v>135</v>
      </c>
      <c r="K23" s="142"/>
      <c r="L23" s="493" t="s">
        <v>136</v>
      </c>
      <c r="M23" s="494"/>
      <c r="N23" s="494"/>
      <c r="O23" s="494"/>
      <c r="P23" s="494"/>
      <c r="Q23" s="494"/>
      <c r="R23" s="494"/>
      <c r="S23" s="495"/>
      <c r="T23" s="133">
        <v>0</v>
      </c>
      <c r="U23" s="138" t="s">
        <v>115</v>
      </c>
      <c r="V23" s="527">
        <v>10000</v>
      </c>
      <c r="W23" s="494"/>
      <c r="X23" s="139" t="s">
        <v>118</v>
      </c>
      <c r="Y23" s="137">
        <f t="shared" si="4"/>
        <v>0</v>
      </c>
      <c r="Z23" s="7"/>
      <c r="AA23" s="7"/>
      <c r="AB23" s="7"/>
      <c r="AC23" s="7"/>
      <c r="AD23" s="7"/>
      <c r="AE23" s="7"/>
      <c r="AF23" s="7"/>
      <c r="AG23" s="7"/>
      <c r="AH23" s="7"/>
      <c r="AI23" s="7"/>
    </row>
    <row r="24" spans="1:35" ht="17.25" customHeight="1">
      <c r="A24" s="1"/>
      <c r="B24" s="121"/>
      <c r="C24" s="510"/>
      <c r="D24" s="511"/>
      <c r="E24" s="514" t="s">
        <v>138</v>
      </c>
      <c r="F24" s="491"/>
      <c r="G24" s="491"/>
      <c r="H24" s="515"/>
      <c r="I24" s="143">
        <f>AB15/1000</f>
        <v>120</v>
      </c>
      <c r="J24" s="144" t="s">
        <v>135</v>
      </c>
      <c r="K24" s="242"/>
      <c r="L24" s="534" t="s">
        <v>139</v>
      </c>
      <c r="M24" s="491"/>
      <c r="N24" s="491"/>
      <c r="O24" s="491"/>
      <c r="P24" s="491"/>
      <c r="Q24" s="491"/>
      <c r="R24" s="491"/>
      <c r="S24" s="491"/>
      <c r="T24" s="146">
        <v>1</v>
      </c>
      <c r="U24" s="134" t="s">
        <v>115</v>
      </c>
      <c r="V24" s="528">
        <v>50000</v>
      </c>
      <c r="W24" s="491"/>
      <c r="X24" s="135" t="s">
        <v>117</v>
      </c>
      <c r="Y24" s="147">
        <f>T24*V24</f>
        <v>50000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234"/>
      <c r="X25" s="119" t="s">
        <v>142</v>
      </c>
      <c r="Y25" s="120">
        <f>SUM(Y20:Y24)</f>
        <v>250000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L21:S21"/>
    <mergeCell ref="L20:S20"/>
    <mergeCell ref="V21:W21"/>
    <mergeCell ref="V20:W20"/>
    <mergeCell ref="AB2:AC2"/>
    <mergeCell ref="N2:Q2"/>
    <mergeCell ref="V22:W22"/>
    <mergeCell ref="L22:S22"/>
    <mergeCell ref="L23:S23"/>
    <mergeCell ref="L25:S25"/>
    <mergeCell ref="L24:S24"/>
    <mergeCell ref="V24:W24"/>
    <mergeCell ref="V23:W23"/>
    <mergeCell ref="I22:K22"/>
    <mergeCell ref="I20:K20"/>
    <mergeCell ref="J19:K19"/>
    <mergeCell ref="E19:F19"/>
    <mergeCell ref="C19:D25"/>
    <mergeCell ref="E24:H24"/>
    <mergeCell ref="E23:H23"/>
    <mergeCell ref="E22:H22"/>
    <mergeCell ref="E21:H21"/>
    <mergeCell ref="G19:H19"/>
    <mergeCell ref="E20:H20"/>
  </mergeCells>
  <conditionalFormatting sqref="K3:K18">
    <cfRule type="cellIs" dxfId="152" priority="1" stopIfTrue="1" operator="equal">
      <formula>"n/a"</formula>
    </cfRule>
  </conditionalFormatting>
  <conditionalFormatting sqref="E3:H18">
    <cfRule type="cellIs" dxfId="151" priority="2" stopIfTrue="1" operator="greaterThanOrEqual">
      <formula>#REF!+1</formula>
    </cfRule>
  </conditionalFormatting>
  <conditionalFormatting sqref="E3:H18">
    <cfRule type="cellIs" dxfId="150" priority="3" stopIfTrue="1" operator="lessThanOrEqual">
      <formula>#REF!-1</formula>
    </cfRule>
  </conditionalFormatting>
  <conditionalFormatting sqref="R3:T18 U3:U19 W3:W18 U25">
    <cfRule type="cellIs" dxfId="149" priority="4" stopIfTrue="1" operator="equal">
      <formula>0</formula>
    </cfRule>
  </conditionalFormatting>
  <conditionalFormatting sqref="Y24:Y25">
    <cfRule type="cellIs" dxfId="148" priority="5" stopIfTrue="1" operator="equal">
      <formula>"0,0"</formula>
    </cfRule>
  </conditionalFormatting>
  <conditionalFormatting sqref="L19:T19">
    <cfRule type="cellIs" dxfId="147" priority="6" stopIfTrue="1" operator="equal">
      <formula>0</formula>
    </cfRule>
  </conditionalFormatting>
  <conditionalFormatting sqref="N3:Q18">
    <cfRule type="cellIs" dxfId="146" priority="7" stopIfTrue="1" operator="lessThanOrEqual">
      <formula>-1</formula>
    </cfRule>
  </conditionalFormatting>
  <conditionalFormatting sqref="V24:W24">
    <cfRule type="cellIs" dxfId="145" priority="8" stopIfTrue="1" operator="equal">
      <formula>-500</formula>
    </cfRule>
  </conditionalFormatting>
  <conditionalFormatting sqref="T24">
    <cfRule type="cellIs" dxfId="144" priority="9" stopIfTrue="1" operator="greaterThan">
      <formula>$V$24</formula>
    </cfRule>
  </conditionalFormatting>
  <conditionalFormatting sqref="I3:I18">
    <cfRule type="cellIs" dxfId="143" priority="10" stopIfTrue="1" operator="equal">
      <formula>0</formula>
    </cfRule>
  </conditionalFormatting>
  <conditionalFormatting sqref="I3:I18">
    <cfRule type="cellIs" dxfId="142" priority="11" stopIfTrue="1" operator="equal">
      <formula>"Player type quantity surpassed"</formula>
    </cfRule>
  </conditionalFormatting>
  <conditionalFormatting sqref="Y3:Y18">
    <cfRule type="cellIs" dxfId="141" priority="12" stopIfTrue="1" operator="greaterThan">
      <formula>#REF!</formula>
    </cfRule>
  </conditionalFormatting>
  <conditionalFormatting sqref="Y3:Y18">
    <cfRule type="cellIs" dxfId="140" priority="13" stopIfTrue="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333333"/>
  </sheetPr>
  <dimension ref="A1:AM33"/>
  <sheetViews>
    <sheetView workbookViewId="0">
      <selection activeCell="J37" sqref="J3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hidden="1"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2.28515625" customWidth="1"/>
    <col min="29" max="29" width="11.7109375" customWidth="1"/>
    <col min="30" max="30" width="11.42578125" customWidth="1"/>
    <col min="31" max="31" width="10.7109375" customWidth="1"/>
    <col min="32" max="32" width="11.7109375" customWidth="1"/>
    <col min="33" max="37" width="10.7109375" customWidth="1"/>
    <col min="38" max="38" width="11" customWidth="1"/>
    <col min="39" max="39" width="10.7109375" customWidth="1"/>
  </cols>
  <sheetData>
    <row r="1" spans="1:39" ht="8.25" customHeight="1">
      <c r="A1" s="264"/>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376"/>
      <c r="AG1" s="7"/>
      <c r="AH1" s="377"/>
      <c r="AI1" s="377"/>
      <c r="AJ1" s="378"/>
      <c r="AK1" s="378"/>
      <c r="AL1" s="7"/>
      <c r="AM1" s="7"/>
    </row>
    <row r="2" spans="1:39" ht="21.75" customHeight="1">
      <c r="A2" s="266"/>
      <c r="B2" s="11" t="s">
        <v>10</v>
      </c>
      <c r="C2" s="23" t="s">
        <v>266</v>
      </c>
      <c r="D2" s="267" t="s">
        <v>13</v>
      </c>
      <c r="E2" s="11" t="s">
        <v>14</v>
      </c>
      <c r="F2" s="11" t="s">
        <v>16</v>
      </c>
      <c r="G2" s="11" t="s">
        <v>17</v>
      </c>
      <c r="H2" s="11" t="s">
        <v>18</v>
      </c>
      <c r="I2" s="23" t="s">
        <v>267</v>
      </c>
      <c r="J2" s="11" t="s">
        <v>20</v>
      </c>
      <c r="K2" s="268"/>
      <c r="L2" s="11" t="s">
        <v>21</v>
      </c>
      <c r="M2" s="11" t="s">
        <v>22</v>
      </c>
      <c r="N2" s="522" t="s">
        <v>268</v>
      </c>
      <c r="O2" s="497"/>
      <c r="P2" s="497"/>
      <c r="Q2" s="498"/>
      <c r="R2" s="269" t="s">
        <v>26</v>
      </c>
      <c r="S2" s="269" t="s">
        <v>27</v>
      </c>
      <c r="T2" s="269" t="s">
        <v>28</v>
      </c>
      <c r="U2" s="269" t="s">
        <v>29</v>
      </c>
      <c r="V2" s="270" t="s">
        <v>30</v>
      </c>
      <c r="W2" s="269" t="s">
        <v>32</v>
      </c>
      <c r="X2" s="11" t="s">
        <v>35</v>
      </c>
      <c r="Y2" s="11" t="s">
        <v>36</v>
      </c>
      <c r="Z2" s="33"/>
      <c r="AA2" s="520" t="s">
        <v>46</v>
      </c>
      <c r="AB2" s="521"/>
      <c r="AC2" s="521"/>
      <c r="AD2" s="521"/>
      <c r="AE2" s="560"/>
      <c r="AF2" s="520" t="s">
        <v>406</v>
      </c>
      <c r="AG2" s="521"/>
      <c r="AH2" s="521"/>
      <c r="AI2" s="521"/>
      <c r="AJ2" s="521"/>
      <c r="AK2" s="521"/>
      <c r="AL2" s="521"/>
      <c r="AM2" s="33"/>
    </row>
    <row r="3" spans="1:39" ht="18" customHeight="1">
      <c r="A3" s="266"/>
      <c r="B3" s="271">
        <v>1</v>
      </c>
      <c r="C3" s="272" t="s">
        <v>407</v>
      </c>
      <c r="D3" s="273" t="s">
        <v>173</v>
      </c>
      <c r="E3" s="274">
        <f t="shared" ref="E3:E18" si="0">IFERROR(VLOOKUP(D3,$D$27:$H$32,2,FALSE)-N3,"")</f>
        <v>5</v>
      </c>
      <c r="F3" s="274">
        <f t="shared" ref="F3:F18" si="1">IFERROR(VLOOKUP($D3,$D$27:$H$32,3,FALSE),"")</f>
        <v>3</v>
      </c>
      <c r="G3" s="274">
        <f t="shared" ref="G3:G18" si="2">IFERROR(VLOOKUP($D3,$D$27:$H$32,4,FALSE),"")</f>
        <v>3</v>
      </c>
      <c r="H3" s="274">
        <f t="shared" ref="H3:H18" si="3">IFERROR(VLOOKUP($D3,$D$27:$H$32,5,FALSE),"")</f>
        <v>9</v>
      </c>
      <c r="I3" s="275">
        <f t="shared" ref="I3:I18" si="4">IFERROR(VLOOKUP(D3,$D$27:$I$32,6,FALSE),"")</f>
        <v>0</v>
      </c>
      <c r="J3" s="380" t="s">
        <v>156</v>
      </c>
      <c r="K3" s="277">
        <f t="shared" ref="K3:K18" si="5">IF(X3&gt;175,6,IF(X3&gt;75,5,IF(X3&gt;50,4,IF(X3&gt;30,3,IF(X3&gt;15,2,IF(X3&gt;5,1,""))))))</f>
        <v>1</v>
      </c>
      <c r="L3" s="278"/>
      <c r="M3" s="382"/>
      <c r="N3" s="383"/>
      <c r="O3" s="383"/>
      <c r="P3" s="383"/>
      <c r="Q3" s="383"/>
      <c r="R3" s="122"/>
      <c r="S3" s="122"/>
      <c r="T3" s="122"/>
      <c r="U3" s="228">
        <v>2</v>
      </c>
      <c r="V3" s="383"/>
      <c r="W3" s="228">
        <v>2</v>
      </c>
      <c r="X3" s="384">
        <f t="shared" ref="X3:X18" si="6">IF(D3&lt;&gt;"",2*R3+S3+3*T3+2*U3+5*W3,"")</f>
        <v>14</v>
      </c>
      <c r="Y3" s="386">
        <f>IF(L3="",IFERROR(VLOOKUP(D3,$D$27:$Y$32,22,FALSE)+(K3*20000),""),"Miss Game")</f>
        <v>70000</v>
      </c>
      <c r="Z3" s="7"/>
      <c r="AA3" s="287" t="s">
        <v>88</v>
      </c>
      <c r="AB3" s="288">
        <v>50000</v>
      </c>
      <c r="AC3" s="38"/>
      <c r="AD3" s="7"/>
      <c r="AE3" s="387"/>
      <c r="AF3" s="376"/>
      <c r="AG3" s="388" t="s">
        <v>434</v>
      </c>
      <c r="AH3" s="332" t="s">
        <v>435</v>
      </c>
      <c r="AI3" s="389">
        <v>2</v>
      </c>
      <c r="AJ3" s="389">
        <v>3</v>
      </c>
      <c r="AK3" s="389">
        <v>14</v>
      </c>
      <c r="AL3" s="7"/>
      <c r="AM3" s="7"/>
    </row>
    <row r="4" spans="1:39" ht="18" customHeight="1">
      <c r="A4" s="266"/>
      <c r="B4" s="289">
        <v>2</v>
      </c>
      <c r="C4" s="290" t="s">
        <v>437</v>
      </c>
      <c r="D4" s="291" t="s">
        <v>173</v>
      </c>
      <c r="E4" s="292">
        <f t="shared" si="0"/>
        <v>5</v>
      </c>
      <c r="F4" s="292">
        <f t="shared" si="1"/>
        <v>3</v>
      </c>
      <c r="G4" s="292">
        <f t="shared" si="2"/>
        <v>3</v>
      </c>
      <c r="H4" s="292">
        <f t="shared" si="3"/>
        <v>9</v>
      </c>
      <c r="I4" s="293">
        <f t="shared" si="4"/>
        <v>0</v>
      </c>
      <c r="J4" s="390" t="s">
        <v>283</v>
      </c>
      <c r="K4" s="295">
        <f t="shared" si="5"/>
        <v>1</v>
      </c>
      <c r="L4" s="297"/>
      <c r="M4" s="297"/>
      <c r="N4" s="298"/>
      <c r="O4" s="298"/>
      <c r="P4" s="298"/>
      <c r="Q4" s="298"/>
      <c r="R4" s="133"/>
      <c r="S4" s="230"/>
      <c r="T4" s="230"/>
      <c r="U4" s="230">
        <v>1</v>
      </c>
      <c r="V4" s="298"/>
      <c r="W4" s="230">
        <v>1</v>
      </c>
      <c r="X4" s="299">
        <f t="shared" si="6"/>
        <v>7</v>
      </c>
      <c r="Y4" s="300">
        <v>80000</v>
      </c>
      <c r="Z4" s="7"/>
      <c r="AA4" s="84" t="s">
        <v>89</v>
      </c>
      <c r="AB4" s="84" t="s">
        <v>97</v>
      </c>
      <c r="AC4" s="84" t="s">
        <v>98</v>
      </c>
      <c r="AD4" s="205" t="s">
        <v>99</v>
      </c>
      <c r="AE4" s="392" t="s">
        <v>275</v>
      </c>
      <c r="AF4" s="393" t="s">
        <v>152</v>
      </c>
      <c r="AG4" s="84" t="s">
        <v>1</v>
      </c>
      <c r="AH4" s="394" t="s">
        <v>153</v>
      </c>
      <c r="AI4" s="394" t="s">
        <v>323</v>
      </c>
      <c r="AJ4" s="84" t="s">
        <v>444</v>
      </c>
      <c r="AK4" s="84" t="s">
        <v>203</v>
      </c>
      <c r="AL4" s="84" t="s">
        <v>445</v>
      </c>
      <c r="AM4" s="395"/>
    </row>
    <row r="5" spans="1:39" ht="18" customHeight="1">
      <c r="A5" s="266"/>
      <c r="B5" s="289">
        <v>3</v>
      </c>
      <c r="C5" s="290" t="s">
        <v>446</v>
      </c>
      <c r="D5" s="291" t="s">
        <v>72</v>
      </c>
      <c r="E5" s="292">
        <f t="shared" si="0"/>
        <v>6</v>
      </c>
      <c r="F5" s="292">
        <f t="shared" si="1"/>
        <v>2</v>
      </c>
      <c r="G5" s="292">
        <f t="shared" si="2"/>
        <v>3</v>
      </c>
      <c r="H5" s="292">
        <f t="shared" si="3"/>
        <v>7</v>
      </c>
      <c r="I5" s="293" t="str">
        <f t="shared" si="4"/>
        <v>Right Stuff, Dodge, Stunty</v>
      </c>
      <c r="J5" s="396"/>
      <c r="K5" s="295" t="str">
        <f t="shared" si="5"/>
        <v/>
      </c>
      <c r="L5" s="297"/>
      <c r="M5" s="297"/>
      <c r="N5" s="298"/>
      <c r="O5" s="298"/>
      <c r="P5" s="298"/>
      <c r="Q5" s="298"/>
      <c r="R5" s="133"/>
      <c r="S5" s="230"/>
      <c r="T5" s="133"/>
      <c r="U5" s="230"/>
      <c r="V5" s="298"/>
      <c r="W5" s="230"/>
      <c r="X5" s="299">
        <f t="shared" si="6"/>
        <v>0</v>
      </c>
      <c r="Y5" s="300" t="str">
        <f t="shared" ref="Y5:Y8" si="7">IF(L5="",IFERROR(VLOOKUP(D5,$D$27:$Y$32,22,FALSE)+(K5*20000),""),"Miss Game")</f>
        <v/>
      </c>
      <c r="Z5" s="7"/>
      <c r="AA5" s="397" t="str">
        <f>HYPERLINK("https://docs.google.com/spreadsheets/d/13GXVVlsLxDqxXNT3UD5ds1LGt377xGkQsFJsE-vE-DQ/edit#gid=752053477&amp;range=A1","Match 11")</f>
        <v>Match 11</v>
      </c>
      <c r="AB5" s="398">
        <v>70000</v>
      </c>
      <c r="AC5" s="399"/>
      <c r="AD5" s="400"/>
      <c r="AE5" s="401">
        <f>IF(AA5&lt;&gt;"",AB3+AB5-AC5-AD5,"")</f>
        <v>120000</v>
      </c>
      <c r="AF5" s="402" t="s">
        <v>80</v>
      </c>
      <c r="AG5" s="399" t="s">
        <v>66</v>
      </c>
      <c r="AH5" s="404" t="s">
        <v>458</v>
      </c>
      <c r="AI5" s="399" t="s">
        <v>459</v>
      </c>
      <c r="AJ5" s="406">
        <f t="shared" ref="AJ5:AJ15" si="8">IF(AH5&lt;&gt;"",INT(LEFT(AH5,1)),"")</f>
        <v>2</v>
      </c>
      <c r="AK5" s="407">
        <v>1</v>
      </c>
      <c r="AL5" s="407" t="s">
        <v>460</v>
      </c>
      <c r="AM5" s="395"/>
    </row>
    <row r="6" spans="1:39" ht="18" customHeight="1">
      <c r="A6" s="266"/>
      <c r="B6" s="289">
        <v>4</v>
      </c>
      <c r="C6" s="290" t="s">
        <v>461</v>
      </c>
      <c r="D6" s="291" t="s">
        <v>390</v>
      </c>
      <c r="E6" s="292">
        <f t="shared" si="0"/>
        <v>4</v>
      </c>
      <c r="F6" s="292">
        <f t="shared" si="1"/>
        <v>5</v>
      </c>
      <c r="G6" s="292">
        <f t="shared" si="2"/>
        <v>1</v>
      </c>
      <c r="H6" s="292">
        <f t="shared" si="3"/>
        <v>9</v>
      </c>
      <c r="I6" s="293" t="str">
        <f t="shared" si="4"/>
        <v>Really Stupid, Always Hungry, Mighty Blow, Loner, Throw Teammate, Regeneration</v>
      </c>
      <c r="J6" s="390" t="s">
        <v>283</v>
      </c>
      <c r="K6" s="295">
        <f t="shared" si="5"/>
        <v>1</v>
      </c>
      <c r="L6" s="310"/>
      <c r="M6" s="310">
        <v>1</v>
      </c>
      <c r="N6" s="298"/>
      <c r="O6" s="298"/>
      <c r="P6" s="298"/>
      <c r="Q6" s="298"/>
      <c r="R6" s="133"/>
      <c r="S6" s="133"/>
      <c r="T6" s="133"/>
      <c r="U6" s="230">
        <v>2</v>
      </c>
      <c r="V6" s="298"/>
      <c r="W6" s="230">
        <v>1</v>
      </c>
      <c r="X6" s="299">
        <f t="shared" si="6"/>
        <v>9</v>
      </c>
      <c r="Y6" s="300">
        <f t="shared" si="7"/>
        <v>130000</v>
      </c>
      <c r="Z6" s="7"/>
      <c r="AA6" s="408" t="str">
        <f>HYPERLINK("https://docs.google.com/spreadsheets/d/13GXVVlsLxDqxXNT3UD5ds1LGt377xGkQsFJsE-vE-DQ/edit#gid=937532426&amp;range=A1","Match 18")</f>
        <v>Match 18</v>
      </c>
      <c r="AB6" s="324">
        <v>30000</v>
      </c>
      <c r="AC6" s="325">
        <v>50000</v>
      </c>
      <c r="AD6" s="323">
        <v>30000</v>
      </c>
      <c r="AE6" s="409">
        <f t="shared" ref="AE6:AE15" si="9">IF(AA6&lt;&gt;"",AE5+AB6-AC6-AD6,"")</f>
        <v>70000</v>
      </c>
      <c r="AF6" s="410" t="s">
        <v>9</v>
      </c>
      <c r="AG6" s="325" t="s">
        <v>11</v>
      </c>
      <c r="AH6" s="411" t="s">
        <v>463</v>
      </c>
      <c r="AI6" s="325"/>
      <c r="AJ6" s="313">
        <f t="shared" si="8"/>
        <v>0</v>
      </c>
      <c r="AK6" s="407">
        <v>3</v>
      </c>
      <c r="AL6" s="407" t="s">
        <v>460</v>
      </c>
      <c r="AM6" s="395"/>
    </row>
    <row r="7" spans="1:39" ht="18" customHeight="1">
      <c r="A7" s="266"/>
      <c r="B7" s="289">
        <v>5</v>
      </c>
      <c r="C7" s="290"/>
      <c r="D7" s="291"/>
      <c r="E7" s="292" t="str">
        <f t="shared" si="0"/>
        <v/>
      </c>
      <c r="F7" s="292" t="str">
        <f t="shared" si="1"/>
        <v/>
      </c>
      <c r="G7" s="292" t="str">
        <f t="shared" si="2"/>
        <v/>
      </c>
      <c r="H7" s="292" t="str">
        <f t="shared" si="3"/>
        <v/>
      </c>
      <c r="I7" s="293" t="str">
        <f t="shared" si="4"/>
        <v/>
      </c>
      <c r="J7" s="396"/>
      <c r="K7" s="295">
        <f t="shared" si="5"/>
        <v>6</v>
      </c>
      <c r="L7" s="297"/>
      <c r="M7" s="297"/>
      <c r="N7" s="298"/>
      <c r="O7" s="298"/>
      <c r="P7" s="298"/>
      <c r="Q7" s="298"/>
      <c r="R7" s="133"/>
      <c r="S7" s="133"/>
      <c r="T7" s="133"/>
      <c r="U7" s="133"/>
      <c r="V7" s="298"/>
      <c r="W7" s="133"/>
      <c r="X7" s="299" t="str">
        <f t="shared" si="6"/>
        <v/>
      </c>
      <c r="Y7" s="300" t="str">
        <f t="shared" si="7"/>
        <v/>
      </c>
      <c r="Z7" s="7"/>
      <c r="AA7" s="408" t="str">
        <f>HYPERLINK("https://docs.google.com/spreadsheets/d/13GXVVlsLxDqxXNT3UD5ds1LGt377xGkQsFJsE-vE-DQ/edit#gid=1870178371&amp;range=A1","Match 21")</f>
        <v>Match 21</v>
      </c>
      <c r="AB7" s="324">
        <v>70000</v>
      </c>
      <c r="AC7" s="325">
        <v>40000</v>
      </c>
      <c r="AD7" s="323">
        <v>30000</v>
      </c>
      <c r="AE7" s="409">
        <f t="shared" si="9"/>
        <v>70000</v>
      </c>
      <c r="AF7" s="410" t="s">
        <v>31</v>
      </c>
      <c r="AG7" s="325" t="s">
        <v>33</v>
      </c>
      <c r="AH7" s="411" t="s">
        <v>466</v>
      </c>
      <c r="AI7" s="325" t="s">
        <v>467</v>
      </c>
      <c r="AJ7" s="313">
        <f t="shared" si="8"/>
        <v>1</v>
      </c>
      <c r="AK7" s="407">
        <v>0</v>
      </c>
      <c r="AL7" s="407" t="s">
        <v>460</v>
      </c>
      <c r="AM7" s="395"/>
    </row>
    <row r="8" spans="1:39" ht="18" customHeight="1">
      <c r="A8" s="266"/>
      <c r="B8" s="289">
        <v>6</v>
      </c>
      <c r="C8" s="290"/>
      <c r="D8" s="291"/>
      <c r="E8" s="292" t="str">
        <f t="shared" si="0"/>
        <v/>
      </c>
      <c r="F8" s="292" t="str">
        <f t="shared" si="1"/>
        <v/>
      </c>
      <c r="G8" s="292" t="str">
        <f t="shared" si="2"/>
        <v/>
      </c>
      <c r="H8" s="292" t="str">
        <f t="shared" si="3"/>
        <v/>
      </c>
      <c r="I8" s="293" t="str">
        <f t="shared" si="4"/>
        <v/>
      </c>
      <c r="J8" s="396"/>
      <c r="K8" s="295">
        <f t="shared" si="5"/>
        <v>6</v>
      </c>
      <c r="L8" s="297"/>
      <c r="M8" s="297"/>
      <c r="N8" s="298"/>
      <c r="O8" s="298"/>
      <c r="P8" s="298"/>
      <c r="Q8" s="298"/>
      <c r="R8" s="133"/>
      <c r="S8" s="230"/>
      <c r="T8" s="230"/>
      <c r="U8" s="230"/>
      <c r="V8" s="298"/>
      <c r="W8" s="133"/>
      <c r="X8" s="299" t="str">
        <f t="shared" si="6"/>
        <v/>
      </c>
      <c r="Y8" s="300" t="str">
        <f t="shared" si="7"/>
        <v/>
      </c>
      <c r="Z8" s="7"/>
      <c r="AA8" s="408" t="str">
        <f>HYPERLINK("https://docs.google.com/spreadsheets/d/13GXVVlsLxDqxXNT3UD5ds1LGt377xGkQsFJsE-vE-DQ/edit#gid=194742294&amp;range=A1","Match 26")</f>
        <v>Match 26</v>
      </c>
      <c r="AB8" s="324">
        <v>30000</v>
      </c>
      <c r="AC8" s="414"/>
      <c r="AD8" s="415"/>
      <c r="AE8" s="416">
        <f t="shared" si="9"/>
        <v>100000</v>
      </c>
      <c r="AF8" s="410" t="s">
        <v>42</v>
      </c>
      <c r="AG8" s="325" t="s">
        <v>43</v>
      </c>
      <c r="AH8" s="417" t="s">
        <v>471</v>
      </c>
      <c r="AI8" s="325" t="s">
        <v>459</v>
      </c>
      <c r="AJ8" s="313">
        <f t="shared" si="8"/>
        <v>2</v>
      </c>
      <c r="AK8" s="407">
        <v>1</v>
      </c>
      <c r="AL8" s="407" t="s">
        <v>460</v>
      </c>
      <c r="AM8" s="395"/>
    </row>
    <row r="9" spans="1:39" ht="18" customHeight="1">
      <c r="A9" s="266"/>
      <c r="B9" s="289">
        <v>7</v>
      </c>
      <c r="C9" s="290" t="s">
        <v>472</v>
      </c>
      <c r="D9" s="291" t="s">
        <v>270</v>
      </c>
      <c r="E9" s="292">
        <f t="shared" si="0"/>
        <v>5</v>
      </c>
      <c r="F9" s="292">
        <f t="shared" si="1"/>
        <v>3</v>
      </c>
      <c r="G9" s="292">
        <f t="shared" si="2"/>
        <v>3</v>
      </c>
      <c r="H9" s="292">
        <f t="shared" si="3"/>
        <v>8</v>
      </c>
      <c r="I9" s="293" t="str">
        <f t="shared" si="4"/>
        <v>Sure Hands, Pass</v>
      </c>
      <c r="J9" s="390" t="s">
        <v>90</v>
      </c>
      <c r="K9" s="295">
        <f t="shared" si="5"/>
        <v>2</v>
      </c>
      <c r="L9" s="297"/>
      <c r="M9" s="297"/>
      <c r="N9" s="298"/>
      <c r="O9" s="298"/>
      <c r="P9" s="298"/>
      <c r="Q9" s="298"/>
      <c r="R9" s="133"/>
      <c r="S9" s="230">
        <v>7</v>
      </c>
      <c r="T9" s="230">
        <v>4</v>
      </c>
      <c r="U9" s="230">
        <v>2</v>
      </c>
      <c r="V9" s="298"/>
      <c r="W9" s="133"/>
      <c r="X9" s="299">
        <f t="shared" si="6"/>
        <v>23</v>
      </c>
      <c r="Y9" s="300">
        <v>120000</v>
      </c>
      <c r="Z9" s="7"/>
      <c r="AA9" s="408" t="str">
        <f>HYPERLINK("https://docs.google.com/spreadsheets/d/13GXVVlsLxDqxXNT3UD5ds1LGt377xGkQsFJsE-vE-DQ/edit#gid=2017999531&amp;range=A1","Match 29")</f>
        <v>Match 29</v>
      </c>
      <c r="AB9" s="324">
        <v>50000</v>
      </c>
      <c r="AC9" s="414"/>
      <c r="AD9" s="415"/>
      <c r="AE9" s="416">
        <f t="shared" si="9"/>
        <v>150000</v>
      </c>
      <c r="AF9" s="410" t="s">
        <v>48</v>
      </c>
      <c r="AG9" s="325" t="s">
        <v>49</v>
      </c>
      <c r="AH9" s="411" t="s">
        <v>466</v>
      </c>
      <c r="AI9" s="325"/>
      <c r="AJ9" s="313">
        <f t="shared" si="8"/>
        <v>1</v>
      </c>
      <c r="AK9" s="407">
        <v>0</v>
      </c>
      <c r="AL9" s="407" t="s">
        <v>460</v>
      </c>
      <c r="AM9" s="395"/>
    </row>
    <row r="10" spans="1:39" ht="18" customHeight="1">
      <c r="A10" s="266"/>
      <c r="B10" s="289">
        <v>8</v>
      </c>
      <c r="C10" s="290"/>
      <c r="D10" s="291"/>
      <c r="E10" s="292" t="str">
        <f t="shared" si="0"/>
        <v/>
      </c>
      <c r="F10" s="292" t="str">
        <f t="shared" si="1"/>
        <v/>
      </c>
      <c r="G10" s="292" t="str">
        <f t="shared" si="2"/>
        <v/>
      </c>
      <c r="H10" s="292" t="str">
        <f t="shared" si="3"/>
        <v/>
      </c>
      <c r="I10" s="293" t="str">
        <f t="shared" si="4"/>
        <v/>
      </c>
      <c r="J10" s="396"/>
      <c r="K10" s="295">
        <f t="shared" si="5"/>
        <v>6</v>
      </c>
      <c r="L10" s="297"/>
      <c r="M10" s="297"/>
      <c r="N10" s="298"/>
      <c r="O10" s="298"/>
      <c r="P10" s="298"/>
      <c r="Q10" s="298"/>
      <c r="R10" s="133"/>
      <c r="S10" s="133"/>
      <c r="T10" s="133"/>
      <c r="U10" s="230"/>
      <c r="V10" s="298"/>
      <c r="W10" s="230"/>
      <c r="X10" s="299" t="str">
        <f t="shared" si="6"/>
        <v/>
      </c>
      <c r="Y10" s="300" t="str">
        <f t="shared" ref="Y10:Y11" si="10">IF(L10="",IFERROR(VLOOKUP(D10,$D$27:$Y$32,22,FALSE)+(K10*20000),""),"Miss Game")</f>
        <v/>
      </c>
      <c r="Z10" s="7"/>
      <c r="AA10" s="408" t="str">
        <f>HYPERLINK("https://docs.google.com/spreadsheets/d/13GXVVlsLxDqxXNT3UD5ds1LGt377xGkQsFJsE-vE-DQ/edit#gid=1894026133&amp;range=A1","Match 34")</f>
        <v>Match 34</v>
      </c>
      <c r="AB10" s="324">
        <v>60000</v>
      </c>
      <c r="AC10" s="325">
        <v>20000</v>
      </c>
      <c r="AD10" s="323">
        <v>30000</v>
      </c>
      <c r="AE10" s="409">
        <f t="shared" si="9"/>
        <v>160000</v>
      </c>
      <c r="AF10" s="410" t="s">
        <v>58</v>
      </c>
      <c r="AG10" s="325" t="s">
        <v>59</v>
      </c>
      <c r="AH10" s="411" t="s">
        <v>479</v>
      </c>
      <c r="AI10" s="325"/>
      <c r="AJ10" s="313">
        <f t="shared" si="8"/>
        <v>1</v>
      </c>
      <c r="AK10" s="407">
        <v>1</v>
      </c>
      <c r="AL10" s="407" t="s">
        <v>460</v>
      </c>
      <c r="AM10" s="395"/>
    </row>
    <row r="11" spans="1:39" ht="18" customHeight="1">
      <c r="A11" s="266"/>
      <c r="B11" s="423">
        <v>9</v>
      </c>
      <c r="C11" s="424" t="s">
        <v>483</v>
      </c>
      <c r="D11" s="425" t="s">
        <v>232</v>
      </c>
      <c r="E11" s="426">
        <f t="shared" si="0"/>
        <v>5</v>
      </c>
      <c r="F11" s="427">
        <f t="shared" si="1"/>
        <v>3</v>
      </c>
      <c r="G11" s="427">
        <f t="shared" si="2"/>
        <v>3</v>
      </c>
      <c r="H11" s="427">
        <f t="shared" si="3"/>
        <v>9</v>
      </c>
      <c r="I11" s="428" t="str">
        <f t="shared" si="4"/>
        <v>Block</v>
      </c>
      <c r="J11" s="429" t="s">
        <v>283</v>
      </c>
      <c r="K11" s="430">
        <f t="shared" si="5"/>
        <v>1</v>
      </c>
      <c r="L11" s="431"/>
      <c r="M11" s="432"/>
      <c r="N11" s="433">
        <v>1</v>
      </c>
      <c r="O11" s="435"/>
      <c r="P11" s="435"/>
      <c r="Q11" s="435"/>
      <c r="R11" s="436"/>
      <c r="S11" s="437">
        <v>1</v>
      </c>
      <c r="T11" s="436"/>
      <c r="U11" s="437">
        <v>3</v>
      </c>
      <c r="V11" s="435"/>
      <c r="W11" s="437">
        <v>1</v>
      </c>
      <c r="X11" s="438">
        <f t="shared" si="6"/>
        <v>12</v>
      </c>
      <c r="Y11" s="439">
        <f t="shared" si="10"/>
        <v>100000</v>
      </c>
      <c r="Z11" s="38" t="s">
        <v>493</v>
      </c>
      <c r="AA11" s="408" t="str">
        <f>HYPERLINK("https://docs.google.com/spreadsheets/d/13GXVVlsLxDqxXNT3UD5ds1LGt377xGkQsFJsE-vE-DQ/edit#gid=1648080588&amp;range=A1","Match 39")</f>
        <v>Match 39</v>
      </c>
      <c r="AB11" s="324">
        <v>20000</v>
      </c>
      <c r="AC11" s="325"/>
      <c r="AD11" s="323">
        <v>30000</v>
      </c>
      <c r="AE11" s="409">
        <f t="shared" si="9"/>
        <v>150000</v>
      </c>
      <c r="AF11" s="410" t="s">
        <v>55</v>
      </c>
      <c r="AG11" s="325" t="s">
        <v>163</v>
      </c>
      <c r="AH11" s="440" t="s">
        <v>494</v>
      </c>
      <c r="AI11" s="325"/>
      <c r="AJ11" s="313">
        <f t="shared" si="8"/>
        <v>1</v>
      </c>
      <c r="AK11" s="407">
        <v>3</v>
      </c>
      <c r="AL11" s="407" t="s">
        <v>460</v>
      </c>
      <c r="AM11" s="395"/>
    </row>
    <row r="12" spans="1:39" ht="18" customHeight="1">
      <c r="A12" s="266"/>
      <c r="B12" s="289">
        <v>10</v>
      </c>
      <c r="C12" s="290" t="s">
        <v>495</v>
      </c>
      <c r="D12" s="291" t="s">
        <v>232</v>
      </c>
      <c r="E12" s="292">
        <f t="shared" si="0"/>
        <v>6</v>
      </c>
      <c r="F12" s="292">
        <f t="shared" si="1"/>
        <v>3</v>
      </c>
      <c r="G12" s="292">
        <f t="shared" si="2"/>
        <v>3</v>
      </c>
      <c r="H12" s="292">
        <f t="shared" si="3"/>
        <v>9</v>
      </c>
      <c r="I12" s="293" t="str">
        <f t="shared" si="4"/>
        <v>Block</v>
      </c>
      <c r="J12" s="390" t="s">
        <v>497</v>
      </c>
      <c r="K12" s="295">
        <f t="shared" si="5"/>
        <v>2</v>
      </c>
      <c r="L12" s="297"/>
      <c r="M12" s="297"/>
      <c r="N12" s="298"/>
      <c r="O12" s="298"/>
      <c r="P12" s="298"/>
      <c r="Q12" s="298"/>
      <c r="R12" s="133"/>
      <c r="S12" s="133"/>
      <c r="T12" s="230">
        <v>5</v>
      </c>
      <c r="U12" s="230">
        <v>2</v>
      </c>
      <c r="V12" s="298"/>
      <c r="W12" s="133"/>
      <c r="X12" s="299">
        <f t="shared" si="6"/>
        <v>19</v>
      </c>
      <c r="Y12" s="300">
        <v>110000</v>
      </c>
      <c r="Z12" s="7"/>
      <c r="AA12" s="408" t="str">
        <f>HYPERLINK("https://docs.google.com/spreadsheets/d/13GXVVlsLxDqxXNT3UD5ds1LGt377xGkQsFJsE-vE-DQ/edit#gid=843438090&amp;range=A1","Match 47")</f>
        <v>Match 47</v>
      </c>
      <c r="AB12" s="324">
        <v>50000</v>
      </c>
      <c r="AC12" s="325">
        <v>10000</v>
      </c>
      <c r="AD12" s="323">
        <v>10000</v>
      </c>
      <c r="AE12" s="409">
        <f t="shared" si="9"/>
        <v>180000</v>
      </c>
      <c r="AF12" s="410" t="s">
        <v>48</v>
      </c>
      <c r="AG12" s="325" t="s">
        <v>49</v>
      </c>
      <c r="AH12" s="417" t="s">
        <v>498</v>
      </c>
      <c r="AI12" s="325" t="s">
        <v>459</v>
      </c>
      <c r="AJ12" s="313">
        <f t="shared" si="8"/>
        <v>1</v>
      </c>
      <c r="AK12" s="407">
        <v>2</v>
      </c>
      <c r="AL12" s="407" t="s">
        <v>499</v>
      </c>
      <c r="AM12" s="395"/>
    </row>
    <row r="13" spans="1:39" ht="18" customHeight="1">
      <c r="A13" s="266"/>
      <c r="B13" s="289">
        <v>11</v>
      </c>
      <c r="C13" s="290" t="s">
        <v>500</v>
      </c>
      <c r="D13" s="291" t="s">
        <v>232</v>
      </c>
      <c r="E13" s="292">
        <f t="shared" si="0"/>
        <v>6</v>
      </c>
      <c r="F13" s="292">
        <f t="shared" si="1"/>
        <v>3</v>
      </c>
      <c r="G13" s="292">
        <f t="shared" si="2"/>
        <v>3</v>
      </c>
      <c r="H13" s="292">
        <f t="shared" si="3"/>
        <v>9</v>
      </c>
      <c r="I13" s="293" t="str">
        <f t="shared" si="4"/>
        <v>Block</v>
      </c>
      <c r="J13" s="396" t="s">
        <v>283</v>
      </c>
      <c r="K13" s="295">
        <f t="shared" si="5"/>
        <v>1</v>
      </c>
      <c r="L13" s="297"/>
      <c r="M13" s="297"/>
      <c r="N13" s="298"/>
      <c r="O13" s="298"/>
      <c r="P13" s="298"/>
      <c r="Q13" s="298"/>
      <c r="R13" s="133"/>
      <c r="S13" s="133"/>
      <c r="T13" s="133"/>
      <c r="U13" s="230">
        <v>2</v>
      </c>
      <c r="V13" s="298"/>
      <c r="W13" s="230">
        <v>2</v>
      </c>
      <c r="X13" s="299">
        <f t="shared" si="6"/>
        <v>14</v>
      </c>
      <c r="Y13" s="300">
        <f t="shared" ref="Y13:Y16" si="11">IF(L13="",IFERROR(VLOOKUP(D13,$D$27:$Y$32,22,FALSE)+(K13*20000),""),"Miss Game")</f>
        <v>100000</v>
      </c>
      <c r="Z13" s="7"/>
      <c r="AA13" s="408" t="str">
        <f>HYPERLINK("https://docs.google.com/spreadsheets/d/13GXVVlsLxDqxXNT3UD5ds1LGt377xGkQsFJsE-vE-DQ/edit#gid=1002173761&amp;range=A1","Match 49")</f>
        <v>Match 49</v>
      </c>
      <c r="AB13" s="324">
        <v>50000</v>
      </c>
      <c r="AC13" s="325">
        <v>40000</v>
      </c>
      <c r="AD13" s="323"/>
      <c r="AE13" s="409">
        <f t="shared" si="9"/>
        <v>190000</v>
      </c>
      <c r="AF13" s="410" t="s">
        <v>31</v>
      </c>
      <c r="AG13" s="325" t="s">
        <v>33</v>
      </c>
      <c r="AH13" s="417" t="s">
        <v>498</v>
      </c>
      <c r="AI13" s="325" t="s">
        <v>459</v>
      </c>
      <c r="AJ13" s="313">
        <f t="shared" si="8"/>
        <v>1</v>
      </c>
      <c r="AK13" s="407">
        <v>1</v>
      </c>
      <c r="AL13" s="407" t="s">
        <v>499</v>
      </c>
      <c r="AM13" s="395"/>
    </row>
    <row r="14" spans="1:39" ht="18" customHeight="1">
      <c r="A14" s="266"/>
      <c r="B14" s="289">
        <v>12</v>
      </c>
      <c r="C14" s="290" t="s">
        <v>501</v>
      </c>
      <c r="D14" s="291" t="s">
        <v>232</v>
      </c>
      <c r="E14" s="292">
        <f t="shared" si="0"/>
        <v>6</v>
      </c>
      <c r="F14" s="292">
        <f t="shared" si="1"/>
        <v>3</v>
      </c>
      <c r="G14" s="292">
        <f t="shared" si="2"/>
        <v>3</v>
      </c>
      <c r="H14" s="292">
        <f t="shared" si="3"/>
        <v>9</v>
      </c>
      <c r="I14" s="293" t="str">
        <f t="shared" si="4"/>
        <v>Block</v>
      </c>
      <c r="J14" s="396" t="s">
        <v>283</v>
      </c>
      <c r="K14" s="295">
        <f t="shared" si="5"/>
        <v>1</v>
      </c>
      <c r="L14" s="297"/>
      <c r="M14" s="297"/>
      <c r="N14" s="298"/>
      <c r="O14" s="298"/>
      <c r="P14" s="298"/>
      <c r="Q14" s="298"/>
      <c r="R14" s="133"/>
      <c r="S14" s="230">
        <v>1</v>
      </c>
      <c r="T14" s="230">
        <v>4</v>
      </c>
      <c r="U14" s="230">
        <v>1</v>
      </c>
      <c r="V14" s="298"/>
      <c r="W14" s="133"/>
      <c r="X14" s="299">
        <f t="shared" si="6"/>
        <v>15</v>
      </c>
      <c r="Y14" s="300">
        <f t="shared" si="11"/>
        <v>100000</v>
      </c>
      <c r="Z14" s="7"/>
      <c r="AA14" s="408" t="str">
        <f>HYPERLINK("https://docs.google.com/spreadsheets/d/13GXVVlsLxDqxXNT3UD5ds1LGt377xGkQsFJsE-vE-DQ/edit#gid=1833975357&amp;range=A1","Match 50")</f>
        <v>Match 50</v>
      </c>
      <c r="AB14" s="324">
        <v>40000</v>
      </c>
      <c r="AC14" s="325"/>
      <c r="AD14" s="323"/>
      <c r="AE14" s="409">
        <f t="shared" si="9"/>
        <v>230000</v>
      </c>
      <c r="AF14" s="410" t="s">
        <v>42</v>
      </c>
      <c r="AG14" s="325" t="s">
        <v>43</v>
      </c>
      <c r="AH14" s="441" t="s">
        <v>463</v>
      </c>
      <c r="AI14" s="325"/>
      <c r="AJ14" s="313">
        <f t="shared" si="8"/>
        <v>0</v>
      </c>
      <c r="AK14" s="407">
        <v>0</v>
      </c>
      <c r="AL14" s="442" t="s">
        <v>464</v>
      </c>
      <c r="AM14" s="378"/>
    </row>
    <row r="15" spans="1:39" ht="18" customHeight="1" thickBot="1">
      <c r="A15" s="266"/>
      <c r="B15" s="289">
        <v>13</v>
      </c>
      <c r="C15" s="290" t="s">
        <v>502</v>
      </c>
      <c r="D15" s="291" t="s">
        <v>726</v>
      </c>
      <c r="E15" s="292">
        <f t="shared" si="0"/>
        <v>4</v>
      </c>
      <c r="F15" s="292">
        <f t="shared" si="1"/>
        <v>4</v>
      </c>
      <c r="G15" s="292">
        <f t="shared" si="2"/>
        <v>2</v>
      </c>
      <c r="H15" s="292">
        <f t="shared" si="3"/>
        <v>9</v>
      </c>
      <c r="I15" s="293">
        <f t="shared" si="4"/>
        <v>0</v>
      </c>
      <c r="J15" s="390" t="s">
        <v>504</v>
      </c>
      <c r="K15" s="295">
        <f t="shared" si="5"/>
        <v>2</v>
      </c>
      <c r="L15" s="297"/>
      <c r="M15" s="297"/>
      <c r="N15" s="298"/>
      <c r="O15" s="298"/>
      <c r="P15" s="298"/>
      <c r="Q15" s="298"/>
      <c r="R15" s="133"/>
      <c r="S15" s="133"/>
      <c r="T15" s="133"/>
      <c r="U15" s="230">
        <v>2</v>
      </c>
      <c r="V15" s="298"/>
      <c r="W15" s="230">
        <v>3</v>
      </c>
      <c r="X15" s="299">
        <f t="shared" si="6"/>
        <v>19</v>
      </c>
      <c r="Y15" s="300">
        <f t="shared" si="11"/>
        <v>120000</v>
      </c>
      <c r="Z15" s="7"/>
      <c r="AA15" s="443"/>
      <c r="AB15" s="327"/>
      <c r="AC15" s="328"/>
      <c r="AD15" s="329"/>
      <c r="AE15" s="444" t="str">
        <f t="shared" si="9"/>
        <v/>
      </c>
      <c r="AF15" s="445"/>
      <c r="AG15" s="445"/>
      <c r="AH15" s="446"/>
      <c r="AI15" s="328"/>
      <c r="AJ15" s="447" t="str">
        <f t="shared" si="8"/>
        <v/>
      </c>
      <c r="AK15" s="449"/>
      <c r="AL15" s="449"/>
      <c r="AM15" s="378"/>
    </row>
    <row r="16" spans="1:39" ht="18" customHeight="1" thickBot="1">
      <c r="A16" s="266"/>
      <c r="B16" s="289">
        <v>14</v>
      </c>
      <c r="C16" s="290" t="s">
        <v>505</v>
      </c>
      <c r="D16" s="291" t="s">
        <v>726</v>
      </c>
      <c r="E16" s="292">
        <f t="shared" si="0"/>
        <v>4</v>
      </c>
      <c r="F16" s="292">
        <f t="shared" si="1"/>
        <v>4</v>
      </c>
      <c r="G16" s="292">
        <f t="shared" si="2"/>
        <v>2</v>
      </c>
      <c r="H16" s="292">
        <f t="shared" si="3"/>
        <v>9</v>
      </c>
      <c r="I16" s="293">
        <f t="shared" si="4"/>
        <v>0</v>
      </c>
      <c r="J16" s="390" t="s">
        <v>504</v>
      </c>
      <c r="K16" s="295">
        <f t="shared" si="5"/>
        <v>2</v>
      </c>
      <c r="L16" s="297"/>
      <c r="M16" s="297"/>
      <c r="N16" s="298"/>
      <c r="O16" s="298"/>
      <c r="P16" s="298"/>
      <c r="Q16" s="298"/>
      <c r="R16" s="133"/>
      <c r="S16" s="133"/>
      <c r="T16" s="133"/>
      <c r="U16" s="230">
        <v>1</v>
      </c>
      <c r="V16" s="298"/>
      <c r="W16" s="230">
        <v>3</v>
      </c>
      <c r="X16" s="299">
        <f t="shared" si="6"/>
        <v>17</v>
      </c>
      <c r="Y16" s="300">
        <f t="shared" si="11"/>
        <v>120000</v>
      </c>
      <c r="Z16" s="7"/>
      <c r="AA16" s="331" t="s">
        <v>506</v>
      </c>
      <c r="AB16" s="332">
        <f>AB3+SUM(AB5:AB15)-SUM(AC5:AC15)-SUM(AD5:AD15)</f>
        <v>230000</v>
      </c>
      <c r="AC16" s="7"/>
      <c r="AD16" s="7"/>
      <c r="AE16" s="7"/>
      <c r="AF16" s="376"/>
      <c r="AG16" s="450" t="s">
        <v>507</v>
      </c>
      <c r="AH16" s="451" t="s">
        <v>508</v>
      </c>
      <c r="AI16" s="452">
        <f>AI3+COUNTA(AI5:AI15)-COUNTIF(AI5:AI15,"-1")</f>
        <v>6</v>
      </c>
      <c r="AJ16" s="452">
        <f t="shared" ref="AJ16:AK16" si="12">SUM(AJ5:AJ15)</f>
        <v>10</v>
      </c>
      <c r="AK16" s="452">
        <f t="shared" si="12"/>
        <v>12</v>
      </c>
      <c r="AL16" s="7"/>
      <c r="AM16" s="7"/>
    </row>
    <row r="17" spans="1:39" ht="18" customHeight="1" thickBot="1">
      <c r="A17" s="266"/>
      <c r="B17" s="289">
        <v>15</v>
      </c>
      <c r="C17" s="290" t="s">
        <v>509</v>
      </c>
      <c r="D17" s="291" t="s">
        <v>726</v>
      </c>
      <c r="E17" s="292">
        <f t="shared" si="0"/>
        <v>4</v>
      </c>
      <c r="F17" s="292">
        <f t="shared" si="1"/>
        <v>4</v>
      </c>
      <c r="G17" s="292">
        <f t="shared" si="2"/>
        <v>2</v>
      </c>
      <c r="H17" s="292">
        <f t="shared" si="3"/>
        <v>9</v>
      </c>
      <c r="I17" s="293">
        <f t="shared" si="4"/>
        <v>0</v>
      </c>
      <c r="J17" s="390" t="s">
        <v>90</v>
      </c>
      <c r="K17" s="295">
        <f t="shared" si="5"/>
        <v>2</v>
      </c>
      <c r="L17" s="297"/>
      <c r="M17" s="297"/>
      <c r="N17" s="298"/>
      <c r="O17" s="298"/>
      <c r="P17" s="298"/>
      <c r="Q17" s="298"/>
      <c r="R17" s="133"/>
      <c r="S17" s="133"/>
      <c r="T17" s="133"/>
      <c r="U17" s="230">
        <v>2</v>
      </c>
      <c r="V17" s="298"/>
      <c r="W17" s="230">
        <v>3</v>
      </c>
      <c r="X17" s="299">
        <f t="shared" si="6"/>
        <v>19</v>
      </c>
      <c r="Y17" s="300">
        <v>130000</v>
      </c>
      <c r="Z17" s="7"/>
      <c r="AG17" s="450" t="s">
        <v>510</v>
      </c>
      <c r="AH17" s="453">
        <v>40299</v>
      </c>
      <c r="AI17" s="454">
        <f t="shared" ref="AI17:AK17" si="13">AI16+AI3</f>
        <v>8</v>
      </c>
      <c r="AJ17" s="454">
        <f t="shared" si="13"/>
        <v>13</v>
      </c>
      <c r="AK17" s="454">
        <f t="shared" si="13"/>
        <v>26</v>
      </c>
      <c r="AL17" s="7"/>
      <c r="AM17" s="7"/>
    </row>
    <row r="18" spans="1:39" ht="18" customHeight="1" thickBot="1">
      <c r="A18" s="266"/>
      <c r="B18" s="333">
        <v>16</v>
      </c>
      <c r="C18" s="335" t="s">
        <v>513</v>
      </c>
      <c r="D18" s="291" t="s">
        <v>726</v>
      </c>
      <c r="E18" s="292">
        <f t="shared" si="0"/>
        <v>4</v>
      </c>
      <c r="F18" s="292">
        <f t="shared" si="1"/>
        <v>4</v>
      </c>
      <c r="G18" s="292">
        <f t="shared" si="2"/>
        <v>2</v>
      </c>
      <c r="H18" s="292">
        <f t="shared" si="3"/>
        <v>9</v>
      </c>
      <c r="I18" s="293">
        <f t="shared" si="4"/>
        <v>0</v>
      </c>
      <c r="J18" s="455" t="s">
        <v>504</v>
      </c>
      <c r="K18" s="341">
        <f t="shared" si="5"/>
        <v>2</v>
      </c>
      <c r="L18" s="342"/>
      <c r="M18" s="342"/>
      <c r="N18" s="456"/>
      <c r="O18" s="456"/>
      <c r="P18" s="456"/>
      <c r="Q18" s="456"/>
      <c r="R18" s="457"/>
      <c r="S18" s="457"/>
      <c r="T18" s="457"/>
      <c r="U18" s="146">
        <v>7</v>
      </c>
      <c r="V18" s="456"/>
      <c r="W18" s="146">
        <v>1</v>
      </c>
      <c r="X18" s="458">
        <f t="shared" si="6"/>
        <v>19</v>
      </c>
      <c r="Y18" s="300">
        <f>IF(L18="",IFERROR(VLOOKUP(D18,$D$27:$Y$32,22,FALSE)+(K18*20000),""),"Miss Game")</f>
        <v>120000</v>
      </c>
      <c r="Z18" s="7"/>
      <c r="AA18" s="559" t="s">
        <v>519</v>
      </c>
      <c r="AB18" s="498"/>
      <c r="AC18" s="459"/>
      <c r="AD18" s="7"/>
      <c r="AE18" s="7"/>
      <c r="AF18" s="376"/>
      <c r="AG18" s="7"/>
      <c r="AH18" s="377"/>
      <c r="AI18" s="377"/>
      <c r="AJ18" s="378"/>
      <c r="AK18" s="378"/>
      <c r="AL18" s="7"/>
      <c r="AM18" s="7"/>
    </row>
    <row r="19" spans="1:39" ht="18" customHeight="1" thickBot="1">
      <c r="A19" s="1"/>
      <c r="B19" s="114"/>
      <c r="C19" s="554"/>
      <c r="D19" s="509"/>
      <c r="E19" s="516"/>
      <c r="F19" s="497"/>
      <c r="G19" s="519"/>
      <c r="H19" s="498"/>
      <c r="I19" s="115"/>
      <c r="J19" s="500"/>
      <c r="K19" s="498"/>
      <c r="L19" s="116"/>
      <c r="M19" s="117"/>
      <c r="N19" s="117"/>
      <c r="O19" s="117"/>
      <c r="P19" s="117"/>
      <c r="Q19" s="117"/>
      <c r="R19" s="117"/>
      <c r="S19" s="117"/>
      <c r="T19" s="117"/>
      <c r="U19" s="118"/>
      <c r="V19" s="28"/>
      <c r="W19" s="117"/>
      <c r="X19" s="119" t="s">
        <v>112</v>
      </c>
      <c r="Y19" s="367">
        <f>SUM(Y3:Y18)</f>
        <v>1300000</v>
      </c>
      <c r="Z19" s="7"/>
      <c r="AA19" s="460" t="s">
        <v>527</v>
      </c>
      <c r="AB19" s="461">
        <f>AB16</f>
        <v>230000</v>
      </c>
      <c r="AC19" s="462"/>
      <c r="AF19" s="376"/>
      <c r="AG19" s="7"/>
      <c r="AH19" s="377"/>
      <c r="AI19" s="377"/>
      <c r="AJ19" s="378"/>
      <c r="AK19" s="378"/>
      <c r="AL19" s="7"/>
      <c r="AM19" s="7"/>
    </row>
    <row r="20" spans="1:39" ht="17.25" customHeight="1">
      <c r="A20" s="1"/>
      <c r="B20" s="121"/>
      <c r="C20" s="510"/>
      <c r="D20" s="511"/>
      <c r="E20" s="517" t="s">
        <v>113</v>
      </c>
      <c r="F20" s="518"/>
      <c r="G20" s="518"/>
      <c r="H20" s="518"/>
      <c r="I20" s="501" t="s">
        <v>61</v>
      </c>
      <c r="J20" s="502"/>
      <c r="K20" s="503"/>
      <c r="L20" s="558" t="s">
        <v>114</v>
      </c>
      <c r="M20" s="502"/>
      <c r="N20" s="502"/>
      <c r="O20" s="502"/>
      <c r="P20" s="502"/>
      <c r="Q20" s="502"/>
      <c r="R20" s="502"/>
      <c r="S20" s="502"/>
      <c r="T20" s="526"/>
      <c r="U20" s="228">
        <v>3</v>
      </c>
      <c r="V20" s="354" t="s">
        <v>115</v>
      </c>
      <c r="W20" s="553">
        <v>60000</v>
      </c>
      <c r="X20" s="502"/>
      <c r="Y20" s="355">
        <f t="shared" ref="Y20:Y24" si="14">U20*W20</f>
        <v>180000</v>
      </c>
      <c r="Z20" s="7"/>
      <c r="AA20" s="320" t="s">
        <v>536</v>
      </c>
      <c r="AB20" s="463">
        <f>COUNTA(AF5:AF15)*10000</f>
        <v>100000</v>
      </c>
      <c r="AC20" s="462"/>
      <c r="AD20" s="7"/>
      <c r="AE20" s="7"/>
      <c r="AF20" s="376"/>
      <c r="AG20" s="7"/>
      <c r="AH20" s="377"/>
      <c r="AI20" s="377"/>
      <c r="AJ20" s="378"/>
      <c r="AK20" s="378"/>
      <c r="AL20" s="7"/>
      <c r="AM20" s="7"/>
    </row>
    <row r="21" spans="1:39" ht="17.25" customHeight="1">
      <c r="A21" s="1"/>
      <c r="B21" s="121"/>
      <c r="C21" s="510"/>
      <c r="D21" s="511"/>
      <c r="E21" s="507" t="s">
        <v>119</v>
      </c>
      <c r="F21" s="494"/>
      <c r="G21" s="494"/>
      <c r="H21" s="494"/>
      <c r="I21" s="556" t="s">
        <v>540</v>
      </c>
      <c r="J21" s="494"/>
      <c r="K21" s="505"/>
      <c r="L21" s="557" t="s">
        <v>124</v>
      </c>
      <c r="M21" s="494"/>
      <c r="N21" s="494"/>
      <c r="O21" s="494"/>
      <c r="P21" s="494"/>
      <c r="Q21" s="494"/>
      <c r="R21" s="494"/>
      <c r="S21" s="494"/>
      <c r="T21" s="495"/>
      <c r="U21" s="230">
        <v>6</v>
      </c>
      <c r="V21" s="356" t="s">
        <v>115</v>
      </c>
      <c r="W21" s="547">
        <v>10000</v>
      </c>
      <c r="X21" s="494"/>
      <c r="Y21" s="355">
        <f t="shared" si="14"/>
        <v>60000</v>
      </c>
      <c r="Z21" s="7"/>
      <c r="AA21" s="320" t="s">
        <v>444</v>
      </c>
      <c r="AB21" s="463">
        <f>AJ16*5000</f>
        <v>50000</v>
      </c>
      <c r="AC21" s="462"/>
      <c r="AD21" s="7"/>
      <c r="AE21" s="7"/>
      <c r="AF21" s="376"/>
      <c r="AG21" s="7"/>
      <c r="AH21" s="377"/>
      <c r="AI21" s="377"/>
      <c r="AJ21" s="378"/>
      <c r="AK21" s="378"/>
      <c r="AL21" s="7"/>
      <c r="AM21" s="7"/>
    </row>
    <row r="22" spans="1:39" ht="17.25" customHeight="1">
      <c r="A22" s="1"/>
      <c r="B22" s="121"/>
      <c r="C22" s="510"/>
      <c r="D22" s="511"/>
      <c r="E22" s="507" t="s">
        <v>131</v>
      </c>
      <c r="F22" s="494"/>
      <c r="G22" s="494"/>
      <c r="H22" s="494"/>
      <c r="I22" s="556" t="s">
        <v>545</v>
      </c>
      <c r="J22" s="494"/>
      <c r="K22" s="505"/>
      <c r="L22" s="557" t="s">
        <v>206</v>
      </c>
      <c r="M22" s="494"/>
      <c r="N22" s="494"/>
      <c r="O22" s="494"/>
      <c r="P22" s="494"/>
      <c r="Q22" s="494"/>
      <c r="R22" s="494"/>
      <c r="S22" s="494"/>
      <c r="T22" s="495"/>
      <c r="U22" s="230">
        <v>3</v>
      </c>
      <c r="V22" s="357" t="s">
        <v>115</v>
      </c>
      <c r="W22" s="547">
        <v>10000</v>
      </c>
      <c r="X22" s="494"/>
      <c r="Y22" s="355">
        <f t="shared" si="14"/>
        <v>30000</v>
      </c>
      <c r="Z22" s="7"/>
      <c r="AA22" s="466" t="s">
        <v>203</v>
      </c>
      <c r="AB22" s="467">
        <f>AK16*5000</f>
        <v>60000</v>
      </c>
      <c r="AC22" s="462"/>
      <c r="AD22" s="7"/>
      <c r="AE22" s="7"/>
      <c r="AF22" s="376"/>
      <c r="AG22" s="7"/>
      <c r="AH22" s="377"/>
      <c r="AI22" s="377"/>
      <c r="AJ22" s="378"/>
      <c r="AK22" s="378"/>
      <c r="AL22" s="7"/>
      <c r="AM22" s="7"/>
    </row>
    <row r="23" spans="1:39" ht="17.25" customHeight="1">
      <c r="A23" s="1"/>
      <c r="B23" s="121"/>
      <c r="C23" s="510"/>
      <c r="D23" s="511"/>
      <c r="E23" s="507" t="s">
        <v>133</v>
      </c>
      <c r="F23" s="494"/>
      <c r="G23" s="494"/>
      <c r="H23" s="494"/>
      <c r="I23" s="555">
        <f>Y19+Y25</f>
        <v>1660000</v>
      </c>
      <c r="J23" s="494"/>
      <c r="K23" s="468"/>
      <c r="L23" s="557" t="s">
        <v>136</v>
      </c>
      <c r="M23" s="494"/>
      <c r="N23" s="494"/>
      <c r="O23" s="494"/>
      <c r="P23" s="494"/>
      <c r="Q23" s="494"/>
      <c r="R23" s="494"/>
      <c r="S23" s="494"/>
      <c r="T23" s="495"/>
      <c r="U23" s="230">
        <v>4</v>
      </c>
      <c r="V23" s="357" t="s">
        <v>115</v>
      </c>
      <c r="W23" s="547">
        <v>10000</v>
      </c>
      <c r="X23" s="494"/>
      <c r="Y23" s="355">
        <f t="shared" si="14"/>
        <v>40000</v>
      </c>
      <c r="Z23" s="7"/>
      <c r="AA23" s="469" t="s">
        <v>108</v>
      </c>
      <c r="AB23" s="470">
        <f>SUM(AB19:AB22)</f>
        <v>440000</v>
      </c>
      <c r="AC23" s="462"/>
      <c r="AD23" s="7"/>
      <c r="AE23" s="7"/>
      <c r="AF23" s="376"/>
      <c r="AG23" s="7"/>
      <c r="AH23" s="377"/>
      <c r="AI23" s="377"/>
      <c r="AJ23" s="378"/>
      <c r="AK23" s="378"/>
      <c r="AL23" s="7"/>
      <c r="AM23" s="7"/>
    </row>
    <row r="24" spans="1:39" ht="17.25" customHeight="1">
      <c r="A24" s="1"/>
      <c r="B24" s="121"/>
      <c r="C24" s="510"/>
      <c r="D24" s="511"/>
      <c r="E24" s="514" t="s">
        <v>138</v>
      </c>
      <c r="F24" s="491"/>
      <c r="G24" s="491"/>
      <c r="H24" s="515"/>
      <c r="I24" s="555">
        <f>AB16</f>
        <v>230000</v>
      </c>
      <c r="J24" s="494"/>
      <c r="K24" s="494"/>
      <c r="L24" s="492" t="s">
        <v>139</v>
      </c>
      <c r="M24" s="491"/>
      <c r="N24" s="491"/>
      <c r="O24" s="491"/>
      <c r="P24" s="491"/>
      <c r="Q24" s="491"/>
      <c r="R24" s="491"/>
      <c r="S24" s="491"/>
      <c r="T24" s="491"/>
      <c r="U24" s="230">
        <v>1</v>
      </c>
      <c r="V24" s="356" t="s">
        <v>115</v>
      </c>
      <c r="W24" s="547">
        <v>50000</v>
      </c>
      <c r="X24" s="494"/>
      <c r="Y24" s="355">
        <f t="shared" si="14"/>
        <v>50000</v>
      </c>
      <c r="Z24" s="7"/>
      <c r="AA24" s="235"/>
      <c r="AB24" s="182"/>
      <c r="AC24" s="7"/>
      <c r="AD24" s="7"/>
      <c r="AE24" s="7"/>
      <c r="AF24" s="376"/>
      <c r="AG24" s="7"/>
      <c r="AH24" s="377"/>
      <c r="AI24" s="377"/>
      <c r="AJ24" s="378"/>
      <c r="AK24" s="378"/>
      <c r="AL24" s="7"/>
      <c r="AM24" s="7"/>
    </row>
    <row r="25" spans="1:39"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496" t="s">
        <v>142</v>
      </c>
      <c r="U25" s="497"/>
      <c r="V25" s="497"/>
      <c r="W25" s="497"/>
      <c r="X25" s="497"/>
      <c r="Y25" s="367">
        <f>SUM(Y20:Y24)</f>
        <v>360000</v>
      </c>
      <c r="Z25" s="7"/>
      <c r="AA25" s="182"/>
      <c r="AB25" s="182"/>
      <c r="AC25" s="7"/>
      <c r="AD25" s="7"/>
      <c r="AE25" s="7"/>
      <c r="AF25" s="376"/>
      <c r="AG25" s="7"/>
      <c r="AH25" s="377"/>
      <c r="AI25" s="377"/>
      <c r="AJ25" s="378"/>
      <c r="AK25" s="378"/>
      <c r="AL25" s="7"/>
      <c r="AM25" s="7"/>
    </row>
    <row r="26" spans="1:39" ht="18" customHeight="1">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471"/>
      <c r="AG26" s="182"/>
      <c r="AH26" s="472"/>
      <c r="AI26" s="472"/>
      <c r="AJ26" s="473"/>
      <c r="AK26" s="473"/>
      <c r="AL26" s="182"/>
      <c r="AM26" s="182"/>
    </row>
    <row r="27" spans="1:39" ht="18" customHeight="1">
      <c r="A27" s="182"/>
      <c r="B27" s="182"/>
      <c r="C27" s="182"/>
      <c r="D27" s="236" t="s">
        <v>173</v>
      </c>
      <c r="E27" s="235">
        <v>5</v>
      </c>
      <c r="F27" s="235">
        <v>3</v>
      </c>
      <c r="G27" s="235">
        <v>3</v>
      </c>
      <c r="H27" s="235">
        <v>9</v>
      </c>
      <c r="I27" s="373"/>
      <c r="J27" s="182"/>
      <c r="K27" s="182"/>
      <c r="L27" s="182"/>
      <c r="M27" s="182"/>
      <c r="N27" s="182"/>
      <c r="O27" s="182"/>
      <c r="P27" s="182"/>
      <c r="Q27" s="182"/>
      <c r="R27" s="182"/>
      <c r="S27" s="182"/>
      <c r="T27" s="182"/>
      <c r="U27" s="182"/>
      <c r="V27" s="182"/>
      <c r="W27" s="182"/>
      <c r="X27" s="182"/>
      <c r="Y27" s="235">
        <v>50000</v>
      </c>
      <c r="Z27" s="182"/>
      <c r="AA27" s="182"/>
      <c r="AB27" s="182"/>
      <c r="AC27" s="182"/>
      <c r="AD27" s="182"/>
      <c r="AE27" s="182"/>
      <c r="AF27" s="471"/>
      <c r="AG27" s="182"/>
      <c r="AH27" s="472"/>
      <c r="AI27" s="472"/>
      <c r="AJ27" s="473"/>
      <c r="AK27" s="473"/>
      <c r="AL27" s="182"/>
      <c r="AM27" s="182"/>
    </row>
    <row r="28" spans="1:39" ht="18" customHeight="1">
      <c r="A28" s="182"/>
      <c r="B28" s="182"/>
      <c r="C28" s="182"/>
      <c r="D28" s="236" t="s">
        <v>390</v>
      </c>
      <c r="E28" s="235">
        <v>4</v>
      </c>
      <c r="F28" s="235">
        <v>5</v>
      </c>
      <c r="G28" s="235">
        <v>1</v>
      </c>
      <c r="H28" s="235">
        <v>9</v>
      </c>
      <c r="I28" s="374" t="s">
        <v>547</v>
      </c>
      <c r="J28" s="182"/>
      <c r="K28" s="182"/>
      <c r="L28" s="182"/>
      <c r="M28" s="182"/>
      <c r="N28" s="182"/>
      <c r="O28" s="182"/>
      <c r="P28" s="182"/>
      <c r="Q28" s="182"/>
      <c r="R28" s="182"/>
      <c r="S28" s="182"/>
      <c r="T28" s="182"/>
      <c r="U28" s="182"/>
      <c r="V28" s="182"/>
      <c r="W28" s="182"/>
      <c r="X28" s="182"/>
      <c r="Y28" s="235">
        <v>110000</v>
      </c>
      <c r="Z28" s="182"/>
      <c r="AA28" s="182"/>
      <c r="AB28" s="182"/>
      <c r="AC28" s="182"/>
      <c r="AD28" s="182"/>
      <c r="AE28" s="182"/>
      <c r="AF28" s="471"/>
      <c r="AG28" s="182"/>
      <c r="AH28" s="472"/>
      <c r="AI28" s="472"/>
      <c r="AJ28" s="473"/>
      <c r="AK28" s="473"/>
      <c r="AL28" s="182"/>
      <c r="AM28" s="182"/>
    </row>
    <row r="29" spans="1:39" ht="18" customHeight="1">
      <c r="A29" s="182"/>
      <c r="B29" s="182"/>
      <c r="C29" s="182"/>
      <c r="D29" s="236" t="s">
        <v>270</v>
      </c>
      <c r="E29" s="235">
        <v>5</v>
      </c>
      <c r="F29" s="235">
        <v>3</v>
      </c>
      <c r="G29" s="235">
        <v>3</v>
      </c>
      <c r="H29" s="235">
        <v>8</v>
      </c>
      <c r="I29" s="375" t="s">
        <v>393</v>
      </c>
      <c r="J29" s="182"/>
      <c r="K29" s="182"/>
      <c r="L29" s="182"/>
      <c r="M29" s="182"/>
      <c r="N29" s="182"/>
      <c r="O29" s="182"/>
      <c r="P29" s="182"/>
      <c r="Q29" s="182"/>
      <c r="R29" s="182"/>
      <c r="S29" s="182"/>
      <c r="T29" s="182"/>
      <c r="U29" s="182"/>
      <c r="V29" s="182"/>
      <c r="W29" s="182"/>
      <c r="X29" s="182"/>
      <c r="Y29" s="235">
        <v>70000</v>
      </c>
      <c r="Z29" s="182"/>
      <c r="AA29" s="182"/>
      <c r="AB29" s="182"/>
      <c r="AC29" s="182"/>
      <c r="AD29" s="182"/>
      <c r="AE29" s="182"/>
      <c r="AF29" s="471"/>
      <c r="AG29" s="182"/>
      <c r="AH29" s="472"/>
      <c r="AI29" s="472"/>
      <c r="AJ29" s="473"/>
      <c r="AK29" s="473"/>
      <c r="AL29" s="182"/>
      <c r="AM29" s="182"/>
    </row>
    <row r="30" spans="1:39" ht="18" customHeight="1">
      <c r="A30" s="182"/>
      <c r="B30" s="182"/>
      <c r="C30" s="182"/>
      <c r="D30" s="236" t="s">
        <v>232</v>
      </c>
      <c r="E30" s="235">
        <v>6</v>
      </c>
      <c r="F30" s="235">
        <v>3</v>
      </c>
      <c r="G30" s="235">
        <v>3</v>
      </c>
      <c r="H30" s="235">
        <v>9</v>
      </c>
      <c r="I30" s="375" t="s">
        <v>156</v>
      </c>
      <c r="J30" s="182"/>
      <c r="K30" s="182"/>
      <c r="L30" s="182"/>
      <c r="M30" s="182"/>
      <c r="N30" s="182"/>
      <c r="O30" s="182"/>
      <c r="P30" s="182"/>
      <c r="Q30" s="182"/>
      <c r="R30" s="182"/>
      <c r="S30" s="182"/>
      <c r="T30" s="182"/>
      <c r="U30" s="182"/>
      <c r="V30" s="182"/>
      <c r="W30" s="182"/>
      <c r="X30" s="182"/>
      <c r="Y30" s="235">
        <v>80000</v>
      </c>
      <c r="Z30" s="182"/>
      <c r="AA30" s="182"/>
      <c r="AB30" s="182"/>
      <c r="AC30" s="182"/>
      <c r="AD30" s="182"/>
      <c r="AE30" s="182"/>
      <c r="AF30" s="471"/>
      <c r="AG30" s="182"/>
      <c r="AH30" s="472"/>
      <c r="AI30" s="472"/>
      <c r="AJ30" s="473"/>
      <c r="AK30" s="473"/>
      <c r="AL30" s="182"/>
      <c r="AM30" s="182"/>
    </row>
    <row r="31" spans="1:39" ht="18" customHeight="1">
      <c r="A31" s="182"/>
      <c r="B31" s="182"/>
      <c r="C31" s="182"/>
      <c r="D31" s="571" t="s">
        <v>726</v>
      </c>
      <c r="E31" s="235">
        <v>4</v>
      </c>
      <c r="F31" s="235">
        <v>4</v>
      </c>
      <c r="G31" s="235">
        <v>2</v>
      </c>
      <c r="H31" s="235">
        <v>9</v>
      </c>
      <c r="I31" s="475"/>
      <c r="J31" s="182"/>
      <c r="K31" s="182"/>
      <c r="L31" s="182"/>
      <c r="M31" s="182"/>
      <c r="N31" s="182"/>
      <c r="O31" s="182"/>
      <c r="P31" s="182"/>
      <c r="Q31" s="182"/>
      <c r="R31" s="182"/>
      <c r="S31" s="182"/>
      <c r="T31" s="182"/>
      <c r="U31" s="182"/>
      <c r="V31" s="182"/>
      <c r="W31" s="182"/>
      <c r="X31" s="182"/>
      <c r="Y31" s="235">
        <v>80000</v>
      </c>
      <c r="Z31" s="182"/>
      <c r="AA31" s="182"/>
      <c r="AB31" s="182"/>
      <c r="AC31" s="182"/>
      <c r="AD31" s="182"/>
      <c r="AE31" s="182"/>
      <c r="AF31" s="471"/>
      <c r="AG31" s="182"/>
      <c r="AH31" s="472"/>
      <c r="AI31" s="472"/>
      <c r="AJ31" s="473"/>
      <c r="AK31" s="473"/>
      <c r="AL31" s="182"/>
      <c r="AM31" s="182"/>
    </row>
    <row r="32" spans="1:39" ht="18" customHeight="1">
      <c r="A32" s="182"/>
      <c r="B32" s="182"/>
      <c r="C32" s="182"/>
      <c r="D32" s="236" t="s">
        <v>72</v>
      </c>
      <c r="E32" s="235">
        <v>6</v>
      </c>
      <c r="F32" s="235">
        <v>2</v>
      </c>
      <c r="G32" s="235">
        <v>3</v>
      </c>
      <c r="H32" s="235">
        <v>7</v>
      </c>
      <c r="I32" s="375" t="s">
        <v>548</v>
      </c>
      <c r="J32" s="182"/>
      <c r="K32" s="182"/>
      <c r="L32" s="182"/>
      <c r="M32" s="182"/>
      <c r="N32" s="182"/>
      <c r="O32" s="182"/>
      <c r="P32" s="182"/>
      <c r="Q32" s="182"/>
      <c r="R32" s="182"/>
      <c r="S32" s="182"/>
      <c r="T32" s="182"/>
      <c r="U32" s="182"/>
      <c r="V32" s="182"/>
      <c r="W32" s="182"/>
      <c r="X32" s="182"/>
      <c r="Y32" s="235">
        <v>40000</v>
      </c>
      <c r="Z32" s="182"/>
      <c r="AA32" s="182"/>
      <c r="AB32" s="182"/>
      <c r="AC32" s="182"/>
      <c r="AD32" s="182"/>
      <c r="AE32" s="182"/>
      <c r="AF32" s="471"/>
      <c r="AG32" s="182"/>
      <c r="AH32" s="472"/>
      <c r="AI32" s="472"/>
      <c r="AJ32" s="473"/>
      <c r="AK32" s="473"/>
      <c r="AL32" s="182"/>
      <c r="AM32" s="182"/>
    </row>
    <row r="33" spans="1:39" ht="18" customHeight="1">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471"/>
      <c r="AG33" s="182"/>
      <c r="AH33" s="472"/>
      <c r="AI33" s="472"/>
      <c r="AJ33" s="473"/>
      <c r="AK33" s="473"/>
      <c r="AL33" s="182"/>
      <c r="AM33" s="182"/>
    </row>
  </sheetData>
  <mergeCells count="30">
    <mergeCell ref="AA18:AB18"/>
    <mergeCell ref="W20:X20"/>
    <mergeCell ref="AA2:AE2"/>
    <mergeCell ref="AF2:AL2"/>
    <mergeCell ref="N2:Q2"/>
    <mergeCell ref="L24:T24"/>
    <mergeCell ref="L23:T23"/>
    <mergeCell ref="J19:K19"/>
    <mergeCell ref="W21:X21"/>
    <mergeCell ref="L25:S25"/>
    <mergeCell ref="T25:X25"/>
    <mergeCell ref="W24:X24"/>
    <mergeCell ref="W23:X23"/>
    <mergeCell ref="I20:K20"/>
    <mergeCell ref="I21:K21"/>
    <mergeCell ref="I23:J23"/>
    <mergeCell ref="L22:T22"/>
    <mergeCell ref="L21:T21"/>
    <mergeCell ref="L20:T20"/>
    <mergeCell ref="W22:X22"/>
    <mergeCell ref="C19:D25"/>
    <mergeCell ref="E24:H24"/>
    <mergeCell ref="I24:K24"/>
    <mergeCell ref="E21:H21"/>
    <mergeCell ref="I22:K22"/>
    <mergeCell ref="E22:H22"/>
    <mergeCell ref="E23:H23"/>
    <mergeCell ref="G19:H19"/>
    <mergeCell ref="E19:F19"/>
    <mergeCell ref="E20:H20"/>
  </mergeCells>
  <conditionalFormatting sqref="E3:H18">
    <cfRule type="cellIs" dxfId="139" priority="1" stopIfTrue="1" operator="greaterThanOrEqual">
      <formula>#REF!+1</formula>
    </cfRule>
  </conditionalFormatting>
  <conditionalFormatting sqref="E3:H18">
    <cfRule type="cellIs" dxfId="138" priority="2" stopIfTrue="1" operator="lessThanOrEqual">
      <formula>#REF!-1</formula>
    </cfRule>
  </conditionalFormatting>
  <conditionalFormatting sqref="J3:J18 R3:T18 U3:U19 W3:W18">
    <cfRule type="cellIs" dxfId="137" priority="3" stopIfTrue="1" operator="equal">
      <formula>0</formula>
    </cfRule>
  </conditionalFormatting>
  <conditionalFormatting sqref="Y25">
    <cfRule type="cellIs" dxfId="136" priority="4" stopIfTrue="1" operator="equal">
      <formula>"0,0"</formula>
    </cfRule>
  </conditionalFormatting>
  <conditionalFormatting sqref="K3:K18">
    <cfRule type="cellIs" dxfId="135" priority="5" stopIfTrue="1" operator="equal">
      <formula>"n/a"</formula>
    </cfRule>
  </conditionalFormatting>
  <conditionalFormatting sqref="L19:T19">
    <cfRule type="cellIs" dxfId="134" priority="6" stopIfTrue="1" operator="equal">
      <formula>0</formula>
    </cfRule>
  </conditionalFormatting>
  <conditionalFormatting sqref="N3:Q18">
    <cfRule type="cellIs" dxfId="133" priority="7" stopIfTrue="1" operator="lessThanOrEqual">
      <formula>-1</formula>
    </cfRule>
  </conditionalFormatting>
  <conditionalFormatting sqref="W24:X24">
    <cfRule type="cellIs" dxfId="132" priority="8" stopIfTrue="1" operator="equal">
      <formula>-500</formula>
    </cfRule>
  </conditionalFormatting>
  <conditionalFormatting sqref="X3:X18">
    <cfRule type="cellIs" dxfId="131" priority="9" stopIfTrue="1" operator="equal">
      <formula>"Star"</formula>
    </cfRule>
  </conditionalFormatting>
  <conditionalFormatting sqref="X3:X18">
    <cfRule type="cellIs" dxfId="130" priority="10" stopIfTrue="1" operator="equal">
      <formula>Y3</formula>
    </cfRule>
  </conditionalFormatting>
  <conditionalFormatting sqref="I3:I18">
    <cfRule type="cellIs" dxfId="129" priority="11" stopIfTrue="1" operator="equal">
      <formula>0</formula>
    </cfRule>
  </conditionalFormatting>
  <conditionalFormatting sqref="I3:I18">
    <cfRule type="cellIs" dxfId="128" priority="12" stopIfTrue="1" operator="equal">
      <formula>"Player type quantity surpassed"</formula>
    </cfRule>
  </conditionalFormatting>
  <conditionalFormatting sqref="Y3:Y18">
    <cfRule type="cellIs" dxfId="127" priority="13" stopIfTrue="1" operator="greaterThan">
      <formula>#REF!</formula>
    </cfRule>
  </conditionalFormatting>
  <conditionalFormatting sqref="Y3:Y18">
    <cfRule type="cellIs" dxfId="126" priority="14" stopIfTrue="1" operator="equal">
      <formula>0</formula>
    </cfRule>
  </conditionalFormatting>
  <dataValidations count="1">
    <dataValidation type="list" allowBlank="1" showErrorMessage="1" sqref="D3:D18">
      <formula1>'PP1'!$D$27:$D$32</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21.57031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412</v>
      </c>
      <c r="D3" s="42" t="s">
        <v>413</v>
      </c>
      <c r="E3" s="44">
        <v>6</v>
      </c>
      <c r="F3" s="46">
        <v>5</v>
      </c>
      <c r="G3" s="48">
        <v>1</v>
      </c>
      <c r="H3" s="50">
        <v>9</v>
      </c>
      <c r="I3" s="211" t="s">
        <v>414</v>
      </c>
      <c r="J3" s="195" t="s">
        <v>283</v>
      </c>
      <c r="K3" s="54">
        <f t="shared" ref="K3:K18" si="0">IF(X3&gt;175,6,IF(X3&gt;75,5,IF(X3&gt;50,4,IF(X3&gt;30,3,IF(X3&gt;15,2,IF(X3&gt;5,1,""))))))</f>
        <v>1</v>
      </c>
      <c r="L3" s="57"/>
      <c r="M3" s="57"/>
      <c r="N3" s="196"/>
      <c r="O3" s="238"/>
      <c r="P3" s="198"/>
      <c r="Q3" s="199"/>
      <c r="R3" s="63"/>
      <c r="S3" s="65"/>
      <c r="T3" s="63"/>
      <c r="U3" s="64">
        <v>4</v>
      </c>
      <c r="V3" s="244">
        <v>1</v>
      </c>
      <c r="W3" s="70">
        <v>1</v>
      </c>
      <c r="X3" s="72">
        <f t="shared" ref="X3:X18" si="1">2*R3+S3+3*T3+2*U3+5*W3</f>
        <v>13</v>
      </c>
      <c r="Y3" s="200">
        <v>160000</v>
      </c>
      <c r="Z3" s="7"/>
      <c r="AA3" s="81" t="s">
        <v>88</v>
      </c>
      <c r="AB3" s="381">
        <v>20000</v>
      </c>
      <c r="AC3" s="7"/>
      <c r="AD3" s="7"/>
      <c r="AE3" s="7"/>
      <c r="AF3" s="7"/>
      <c r="AG3" s="7"/>
      <c r="AH3" s="7"/>
      <c r="AI3" s="7"/>
    </row>
    <row r="4" spans="1:35" ht="18" customHeight="1">
      <c r="A4" s="1"/>
      <c r="B4" s="83">
        <v>2</v>
      </c>
      <c r="C4" s="191" t="s">
        <v>424</v>
      </c>
      <c r="D4" s="42" t="s">
        <v>425</v>
      </c>
      <c r="E4" s="44">
        <v>6</v>
      </c>
      <c r="F4" s="46">
        <v>4</v>
      </c>
      <c r="G4" s="48">
        <v>1</v>
      </c>
      <c r="H4" s="50">
        <v>9</v>
      </c>
      <c r="I4" s="51"/>
      <c r="J4" s="195" t="s">
        <v>370</v>
      </c>
      <c r="K4" s="54">
        <f t="shared" si="0"/>
        <v>2</v>
      </c>
      <c r="L4" s="85"/>
      <c r="M4" s="85"/>
      <c r="N4" s="87"/>
      <c r="O4" s="88"/>
      <c r="P4" s="89"/>
      <c r="Q4" s="90"/>
      <c r="R4" s="91"/>
      <c r="S4" s="92"/>
      <c r="T4" s="91"/>
      <c r="U4" s="202">
        <v>3</v>
      </c>
      <c r="V4" s="94"/>
      <c r="W4" s="95">
        <v>2</v>
      </c>
      <c r="X4" s="72">
        <f t="shared" si="1"/>
        <v>16</v>
      </c>
      <c r="Y4" s="200">
        <v>120000</v>
      </c>
      <c r="Z4" s="7"/>
      <c r="AA4" s="97"/>
      <c r="AB4" s="97"/>
      <c r="AC4" s="97"/>
      <c r="AD4" s="97"/>
      <c r="AE4" s="97"/>
      <c r="AF4" s="7"/>
      <c r="AG4" s="7"/>
      <c r="AH4" s="7"/>
      <c r="AI4" s="7"/>
    </row>
    <row r="5" spans="1:35" ht="18" customHeight="1">
      <c r="A5" s="1"/>
      <c r="B5" s="39">
        <v>3</v>
      </c>
      <c r="C5" s="191" t="s">
        <v>428</v>
      </c>
      <c r="D5" s="42" t="s">
        <v>425</v>
      </c>
      <c r="E5" s="44">
        <v>6</v>
      </c>
      <c r="F5" s="46">
        <v>4</v>
      </c>
      <c r="G5" s="48">
        <v>1</v>
      </c>
      <c r="H5" s="50">
        <v>9</v>
      </c>
      <c r="I5" s="51"/>
      <c r="J5" s="195" t="s">
        <v>156</v>
      </c>
      <c r="K5" s="54">
        <f t="shared" si="0"/>
        <v>1</v>
      </c>
      <c r="L5" s="85"/>
      <c r="M5" s="85"/>
      <c r="N5" s="87"/>
      <c r="O5" s="88"/>
      <c r="P5" s="89"/>
      <c r="Q5" s="90"/>
      <c r="R5" s="91"/>
      <c r="S5" s="92"/>
      <c r="T5" s="91"/>
      <c r="U5" s="202">
        <v>1</v>
      </c>
      <c r="V5" s="94"/>
      <c r="W5" s="95">
        <v>2</v>
      </c>
      <c r="X5" s="72">
        <f t="shared" si="1"/>
        <v>12</v>
      </c>
      <c r="Y5" s="200">
        <v>100000</v>
      </c>
      <c r="Z5" s="7"/>
      <c r="AA5" s="84" t="s">
        <v>89</v>
      </c>
      <c r="AB5" s="84" t="s">
        <v>97</v>
      </c>
      <c r="AC5" s="84" t="s">
        <v>98</v>
      </c>
      <c r="AD5" s="86" t="s">
        <v>99</v>
      </c>
      <c r="AE5" s="84" t="s">
        <v>152</v>
      </c>
      <c r="AF5" s="84" t="s">
        <v>1</v>
      </c>
      <c r="AG5" s="84" t="s">
        <v>153</v>
      </c>
      <c r="AH5" s="86" t="s">
        <v>274</v>
      </c>
      <c r="AI5" s="7"/>
    </row>
    <row r="6" spans="1:35" ht="18" customHeight="1">
      <c r="A6" s="1"/>
      <c r="B6" s="83">
        <v>4</v>
      </c>
      <c r="C6" s="191" t="s">
        <v>429</v>
      </c>
      <c r="D6" s="42" t="s">
        <v>425</v>
      </c>
      <c r="E6" s="44">
        <v>6</v>
      </c>
      <c r="F6" s="46">
        <v>4</v>
      </c>
      <c r="G6" s="48">
        <v>1</v>
      </c>
      <c r="H6" s="50">
        <v>9</v>
      </c>
      <c r="I6" s="51"/>
      <c r="J6" s="195" t="s">
        <v>370</v>
      </c>
      <c r="K6" s="54">
        <f t="shared" si="0"/>
        <v>2</v>
      </c>
      <c r="L6" s="85"/>
      <c r="M6" s="85"/>
      <c r="N6" s="87"/>
      <c r="O6" s="88"/>
      <c r="P6" s="89"/>
      <c r="Q6" s="90"/>
      <c r="R6" s="91"/>
      <c r="S6" s="92"/>
      <c r="T6" s="91"/>
      <c r="U6" s="202">
        <v>6</v>
      </c>
      <c r="V6" s="94"/>
      <c r="W6" s="95">
        <v>2</v>
      </c>
      <c r="X6" s="72">
        <f t="shared" si="1"/>
        <v>22</v>
      </c>
      <c r="Y6" s="200">
        <v>120000</v>
      </c>
      <c r="Z6" s="7"/>
      <c r="AA6" s="98" t="s">
        <v>158</v>
      </c>
      <c r="AB6" s="207">
        <v>50000</v>
      </c>
      <c r="AC6" s="100" t="s">
        <v>291</v>
      </c>
      <c r="AD6" s="103" t="s">
        <v>291</v>
      </c>
      <c r="AE6" s="98" t="s">
        <v>58</v>
      </c>
      <c r="AF6" s="107" t="s">
        <v>59</v>
      </c>
      <c r="AG6" s="100" t="s">
        <v>255</v>
      </c>
      <c r="AH6" s="103" t="s">
        <v>291</v>
      </c>
      <c r="AI6" s="7"/>
    </row>
    <row r="7" spans="1:35" ht="18" customHeight="1">
      <c r="A7" s="1"/>
      <c r="B7" s="39">
        <v>5</v>
      </c>
      <c r="C7" s="191" t="s">
        <v>430</v>
      </c>
      <c r="D7" s="42" t="s">
        <v>425</v>
      </c>
      <c r="E7" s="385">
        <v>5</v>
      </c>
      <c r="F7" s="46">
        <v>4</v>
      </c>
      <c r="G7" s="48">
        <v>1</v>
      </c>
      <c r="H7" s="50">
        <v>9</v>
      </c>
      <c r="I7" s="51"/>
      <c r="J7" s="195" t="s">
        <v>431</v>
      </c>
      <c r="K7" s="54">
        <f t="shared" si="0"/>
        <v>2</v>
      </c>
      <c r="L7" s="85"/>
      <c r="M7" s="85"/>
      <c r="N7" s="213">
        <v>1</v>
      </c>
      <c r="O7" s="88"/>
      <c r="P7" s="89"/>
      <c r="Q7" s="90"/>
      <c r="R7" s="91"/>
      <c r="S7" s="92"/>
      <c r="T7" s="91"/>
      <c r="U7" s="202">
        <v>2</v>
      </c>
      <c r="V7" s="94"/>
      <c r="W7" s="95">
        <v>3</v>
      </c>
      <c r="X7" s="72">
        <f t="shared" si="1"/>
        <v>19</v>
      </c>
      <c r="Y7" s="200">
        <v>120000</v>
      </c>
      <c r="Z7" s="7"/>
      <c r="AA7" s="98" t="s">
        <v>100</v>
      </c>
      <c r="AB7" s="207">
        <v>50000</v>
      </c>
      <c r="AC7" s="100">
        <v>50000</v>
      </c>
      <c r="AD7" s="103" t="s">
        <v>291</v>
      </c>
      <c r="AE7" s="98" t="s">
        <v>31</v>
      </c>
      <c r="AF7" s="107" t="s">
        <v>33</v>
      </c>
      <c r="AG7" s="100" t="s">
        <v>432</v>
      </c>
      <c r="AH7" s="103" t="s">
        <v>165</v>
      </c>
      <c r="AI7" s="7"/>
    </row>
    <row r="8" spans="1:35" ht="18" customHeight="1">
      <c r="A8" s="1"/>
      <c r="B8" s="83">
        <v>6</v>
      </c>
      <c r="C8" s="191" t="s">
        <v>433</v>
      </c>
      <c r="D8" s="42" t="s">
        <v>425</v>
      </c>
      <c r="E8" s="44">
        <v>6</v>
      </c>
      <c r="F8" s="46">
        <v>4</v>
      </c>
      <c r="G8" s="48">
        <v>1</v>
      </c>
      <c r="H8" s="50">
        <v>9</v>
      </c>
      <c r="I8" s="51"/>
      <c r="J8" s="52"/>
      <c r="K8" s="54" t="str">
        <f t="shared" si="0"/>
        <v/>
      </c>
      <c r="L8" s="85"/>
      <c r="M8" s="85"/>
      <c r="N8" s="87"/>
      <c r="O8" s="88"/>
      <c r="P8" s="89"/>
      <c r="Q8" s="90"/>
      <c r="R8" s="91"/>
      <c r="S8" s="92"/>
      <c r="T8" s="91"/>
      <c r="U8" s="202">
        <v>1</v>
      </c>
      <c r="V8" s="94"/>
      <c r="W8" s="102"/>
      <c r="X8" s="72">
        <f t="shared" si="1"/>
        <v>2</v>
      </c>
      <c r="Y8" s="200">
        <v>80000</v>
      </c>
      <c r="Z8" s="7"/>
      <c r="AA8" s="98" t="s">
        <v>101</v>
      </c>
      <c r="AB8" s="207">
        <v>20000</v>
      </c>
      <c r="AC8" s="100" t="s">
        <v>291</v>
      </c>
      <c r="AD8" s="103" t="s">
        <v>291</v>
      </c>
      <c r="AE8" s="98" t="s">
        <v>48</v>
      </c>
      <c r="AF8" s="107" t="s">
        <v>49</v>
      </c>
      <c r="AG8" s="100" t="s">
        <v>436</v>
      </c>
      <c r="AH8" s="103" t="s">
        <v>291</v>
      </c>
      <c r="AI8" s="7"/>
    </row>
    <row r="9" spans="1:35" ht="18" customHeight="1">
      <c r="A9" s="1"/>
      <c r="B9" s="39">
        <v>7</v>
      </c>
      <c r="C9" s="191" t="s">
        <v>438</v>
      </c>
      <c r="D9" s="42" t="s">
        <v>425</v>
      </c>
      <c r="E9" s="44">
        <v>6</v>
      </c>
      <c r="F9" s="46">
        <v>4</v>
      </c>
      <c r="G9" s="48">
        <v>1</v>
      </c>
      <c r="H9" s="50">
        <v>9</v>
      </c>
      <c r="I9" s="51"/>
      <c r="J9" s="195" t="s">
        <v>161</v>
      </c>
      <c r="K9" s="54">
        <f t="shared" si="0"/>
        <v>1</v>
      </c>
      <c r="L9" s="85"/>
      <c r="M9" s="85"/>
      <c r="N9" s="87"/>
      <c r="O9" s="88"/>
      <c r="P9" s="89"/>
      <c r="Q9" s="90"/>
      <c r="R9" s="91"/>
      <c r="S9" s="92"/>
      <c r="T9" s="91"/>
      <c r="U9" s="202">
        <v>2</v>
      </c>
      <c r="V9" s="94"/>
      <c r="W9" s="95">
        <v>1</v>
      </c>
      <c r="X9" s="72">
        <f t="shared" si="1"/>
        <v>9</v>
      </c>
      <c r="Y9" s="200">
        <v>110000</v>
      </c>
      <c r="Z9" s="7"/>
      <c r="AA9" s="360" t="str">
        <f>HYPERLINK("https://docs.google.com/spreadsheets/d/13GXVVlsLxDqxXNT3UD5ds1LGt377xGkQsFJsE-vE-DQ/edit#gid=937532426","Match 18")</f>
        <v>Match 18</v>
      </c>
      <c r="AB9" s="207">
        <v>40000</v>
      </c>
      <c r="AC9" s="100">
        <v>60000</v>
      </c>
      <c r="AD9" s="103" t="s">
        <v>291</v>
      </c>
      <c r="AE9" s="98" t="s">
        <v>439</v>
      </c>
      <c r="AF9" s="107" t="s">
        <v>62</v>
      </c>
      <c r="AG9" s="100" t="s">
        <v>290</v>
      </c>
      <c r="AH9" s="103" t="s">
        <v>440</v>
      </c>
      <c r="AI9" s="7"/>
    </row>
    <row r="10" spans="1:35" ht="18" customHeight="1">
      <c r="A10" s="1"/>
      <c r="B10" s="83">
        <v>8</v>
      </c>
      <c r="C10" s="191" t="s">
        <v>441</v>
      </c>
      <c r="D10" s="42" t="s">
        <v>440</v>
      </c>
      <c r="E10" s="391">
        <v>9</v>
      </c>
      <c r="F10" s="46">
        <v>2</v>
      </c>
      <c r="G10" s="48">
        <v>3</v>
      </c>
      <c r="H10" s="50">
        <v>7</v>
      </c>
      <c r="I10" s="194" t="s">
        <v>442</v>
      </c>
      <c r="J10" s="195" t="s">
        <v>443</v>
      </c>
      <c r="K10" s="54">
        <f t="shared" si="0"/>
        <v>2</v>
      </c>
      <c r="L10" s="85"/>
      <c r="M10" s="204" t="s">
        <v>22</v>
      </c>
      <c r="N10" s="87"/>
      <c r="O10" s="88"/>
      <c r="P10" s="89"/>
      <c r="Q10" s="90"/>
      <c r="R10" s="91"/>
      <c r="S10" s="92"/>
      <c r="T10" s="93">
        <v>7</v>
      </c>
      <c r="U10" s="92"/>
      <c r="V10" s="94"/>
      <c r="W10" s="102"/>
      <c r="X10" s="72">
        <f t="shared" si="1"/>
        <v>21</v>
      </c>
      <c r="Y10" s="200">
        <v>120000</v>
      </c>
      <c r="Z10" s="7"/>
      <c r="AA10" s="360" t="str">
        <f>HYPERLINK("https://docs.google.com/spreadsheets/d/13GXVVlsLxDqxXNT3UD5ds1LGt377xGkQsFJsE-vE-DQ/edit#gid=1498951835","Match 19")</f>
        <v>Match 19</v>
      </c>
      <c r="AB10" s="207">
        <v>50000</v>
      </c>
      <c r="AC10" s="100" t="s">
        <v>291</v>
      </c>
      <c r="AD10" s="103" t="s">
        <v>291</v>
      </c>
      <c r="AE10" s="98" t="s">
        <v>52</v>
      </c>
      <c r="AF10" s="107" t="s">
        <v>447</v>
      </c>
      <c r="AG10" s="100" t="s">
        <v>255</v>
      </c>
      <c r="AH10" s="103" t="s">
        <v>291</v>
      </c>
      <c r="AI10" s="7"/>
    </row>
    <row r="11" spans="1:35" ht="18" customHeight="1">
      <c r="A11" s="1"/>
      <c r="B11" s="39">
        <v>9</v>
      </c>
      <c r="C11" s="191" t="s">
        <v>448</v>
      </c>
      <c r="D11" s="42" t="s">
        <v>440</v>
      </c>
      <c r="E11" s="44">
        <v>8</v>
      </c>
      <c r="F11" s="46">
        <v>2</v>
      </c>
      <c r="G11" s="48">
        <v>3</v>
      </c>
      <c r="H11" s="50">
        <v>7</v>
      </c>
      <c r="I11" s="194" t="s">
        <v>442</v>
      </c>
      <c r="J11" s="52"/>
      <c r="K11" s="54" t="str">
        <f t="shared" si="0"/>
        <v/>
      </c>
      <c r="L11" s="85"/>
      <c r="M11" s="85"/>
      <c r="N11" s="87"/>
      <c r="O11" s="88"/>
      <c r="P11" s="89"/>
      <c r="Q11" s="90"/>
      <c r="R11" s="91"/>
      <c r="S11" s="92"/>
      <c r="T11" s="91"/>
      <c r="U11" s="92"/>
      <c r="V11" s="94"/>
      <c r="W11" s="102"/>
      <c r="X11" s="72">
        <f t="shared" si="1"/>
        <v>0</v>
      </c>
      <c r="Y11" s="200">
        <v>60000</v>
      </c>
      <c r="Z11" s="7"/>
      <c r="AA11" s="98" t="s">
        <v>449</v>
      </c>
      <c r="AB11" s="207">
        <v>60000</v>
      </c>
      <c r="AC11" s="100">
        <v>180000</v>
      </c>
      <c r="AD11" s="103" t="s">
        <v>291</v>
      </c>
      <c r="AE11" s="98" t="s">
        <v>125</v>
      </c>
      <c r="AF11" s="107" t="s">
        <v>313</v>
      </c>
      <c r="AG11" s="100" t="s">
        <v>242</v>
      </c>
      <c r="AH11" s="103" t="s">
        <v>450</v>
      </c>
      <c r="AI11" s="7"/>
    </row>
    <row r="12" spans="1:35" ht="18" customHeight="1">
      <c r="A12" s="1"/>
      <c r="B12" s="83">
        <v>10</v>
      </c>
      <c r="C12" s="191" t="s">
        <v>451</v>
      </c>
      <c r="D12" s="42" t="s">
        <v>440</v>
      </c>
      <c r="E12" s="391">
        <v>9</v>
      </c>
      <c r="F12" s="46">
        <v>2</v>
      </c>
      <c r="G12" s="48">
        <v>3</v>
      </c>
      <c r="H12" s="50">
        <v>7</v>
      </c>
      <c r="I12" s="194" t="s">
        <v>442</v>
      </c>
      <c r="J12" s="195" t="s">
        <v>452</v>
      </c>
      <c r="K12" s="54">
        <f t="shared" si="0"/>
        <v>2</v>
      </c>
      <c r="L12" s="85"/>
      <c r="M12" s="85"/>
      <c r="N12" s="87"/>
      <c r="O12" s="88"/>
      <c r="P12" s="89"/>
      <c r="Q12" s="90"/>
      <c r="R12" s="91"/>
      <c r="S12" s="92"/>
      <c r="T12" s="93">
        <v>6</v>
      </c>
      <c r="U12" s="92"/>
      <c r="V12" s="94"/>
      <c r="W12" s="102"/>
      <c r="X12" s="72">
        <f t="shared" si="1"/>
        <v>18</v>
      </c>
      <c r="Y12" s="200">
        <v>110000</v>
      </c>
      <c r="Z12" s="7"/>
      <c r="AA12" s="360" t="str">
        <f>HYPERLINK("https://docs.google.com/spreadsheets/d/13GXVVlsLxDqxXNT3UD5ds1LGt377xGkQsFJsE-vE-DQ/edit#gid=1949182873","Match 33")</f>
        <v>Match 33</v>
      </c>
      <c r="AB12" s="207">
        <v>40000</v>
      </c>
      <c r="AC12" s="100" t="s">
        <v>291</v>
      </c>
      <c r="AD12" s="103" t="s">
        <v>291</v>
      </c>
      <c r="AE12" s="98" t="s">
        <v>68</v>
      </c>
      <c r="AF12" s="107" t="s">
        <v>192</v>
      </c>
      <c r="AG12" s="100" t="s">
        <v>241</v>
      </c>
      <c r="AH12" s="103" t="s">
        <v>291</v>
      </c>
      <c r="AI12" s="7"/>
    </row>
    <row r="13" spans="1:35" ht="18" customHeight="1">
      <c r="A13" s="1"/>
      <c r="B13" s="39">
        <v>11</v>
      </c>
      <c r="C13" s="191" t="s">
        <v>453</v>
      </c>
      <c r="D13" s="42" t="s">
        <v>440</v>
      </c>
      <c r="E13" s="44">
        <v>8</v>
      </c>
      <c r="F13" s="46">
        <v>2</v>
      </c>
      <c r="G13" s="48">
        <v>3</v>
      </c>
      <c r="H13" s="50">
        <v>7</v>
      </c>
      <c r="I13" s="194" t="s">
        <v>442</v>
      </c>
      <c r="J13" s="195" t="s">
        <v>454</v>
      </c>
      <c r="K13" s="54">
        <f t="shared" si="0"/>
        <v>1</v>
      </c>
      <c r="L13" s="85"/>
      <c r="M13" s="85"/>
      <c r="N13" s="87"/>
      <c r="O13" s="88"/>
      <c r="P13" s="89"/>
      <c r="Q13" s="90"/>
      <c r="R13" s="91"/>
      <c r="S13" s="202">
        <v>2</v>
      </c>
      <c r="T13" s="93">
        <v>3</v>
      </c>
      <c r="U13" s="92"/>
      <c r="V13" s="94"/>
      <c r="W13" s="102"/>
      <c r="X13" s="72">
        <f t="shared" si="1"/>
        <v>11</v>
      </c>
      <c r="Y13" s="200">
        <v>80000</v>
      </c>
      <c r="Z13" s="7"/>
      <c r="AA13" s="98" t="s">
        <v>106</v>
      </c>
      <c r="AB13" s="207" t="s">
        <v>291</v>
      </c>
      <c r="AC13" s="100" t="s">
        <v>291</v>
      </c>
      <c r="AD13" s="103" t="s">
        <v>291</v>
      </c>
      <c r="AE13" s="98" t="s">
        <v>455</v>
      </c>
      <c r="AF13" s="107" t="s">
        <v>291</v>
      </c>
      <c r="AG13" s="100" t="s">
        <v>291</v>
      </c>
      <c r="AH13" s="103" t="s">
        <v>291</v>
      </c>
      <c r="AI13" s="7"/>
    </row>
    <row r="14" spans="1:35" ht="18" customHeight="1">
      <c r="A14" s="1"/>
      <c r="B14" s="83">
        <v>12</v>
      </c>
      <c r="C14" s="191" t="s">
        <v>456</v>
      </c>
      <c r="D14" s="42" t="s">
        <v>440</v>
      </c>
      <c r="E14" s="44">
        <v>8</v>
      </c>
      <c r="F14" s="46">
        <v>2</v>
      </c>
      <c r="G14" s="48">
        <v>3</v>
      </c>
      <c r="H14" s="50">
        <v>7</v>
      </c>
      <c r="I14" s="194" t="s">
        <v>442</v>
      </c>
      <c r="J14" s="52"/>
      <c r="K14" s="54" t="str">
        <f t="shared" si="0"/>
        <v/>
      </c>
      <c r="L14" s="85"/>
      <c r="M14" s="85"/>
      <c r="N14" s="87"/>
      <c r="O14" s="88"/>
      <c r="P14" s="89"/>
      <c r="Q14" s="90"/>
      <c r="R14" s="91"/>
      <c r="S14" s="92"/>
      <c r="T14" s="93"/>
      <c r="U14" s="92"/>
      <c r="V14" s="94"/>
      <c r="W14" s="102"/>
      <c r="X14" s="72">
        <f t="shared" si="1"/>
        <v>0</v>
      </c>
      <c r="Y14" s="200">
        <v>60000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206" t="s">
        <v>89</v>
      </c>
      <c r="AB15" s="206" t="s">
        <v>97</v>
      </c>
      <c r="AC15" s="206" t="s">
        <v>98</v>
      </c>
      <c r="AD15" s="403" t="s">
        <v>457</v>
      </c>
      <c r="AE15" s="206" t="s">
        <v>152</v>
      </c>
      <c r="AF15" s="206" t="s">
        <v>1</v>
      </c>
      <c r="AG15" s="206" t="s">
        <v>153</v>
      </c>
      <c r="AH15" s="206" t="s">
        <v>274</v>
      </c>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98" t="s">
        <v>197</v>
      </c>
      <c r="AB16" s="216" t="s">
        <v>291</v>
      </c>
      <c r="AC16" s="210" t="s">
        <v>291</v>
      </c>
      <c r="AD16" s="103" t="s">
        <v>291</v>
      </c>
      <c r="AE16" s="210" t="s">
        <v>369</v>
      </c>
      <c r="AF16" s="107" t="s">
        <v>291</v>
      </c>
      <c r="AG16" s="210" t="s">
        <v>291</v>
      </c>
      <c r="AH16" s="405" t="s">
        <v>291</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360" t="str">
        <f>HYPERLINK("https://docs.google.com/spreadsheets/d/13GXVVlsLxDqxXNT3UD5ds1LGt377xGkQsFJsE-vE-DQ/edit#gid=1410073545","R2 Match 41")</f>
        <v>R2 Match 41</v>
      </c>
      <c r="AB17" s="216">
        <v>70000</v>
      </c>
      <c r="AC17" s="210" t="s">
        <v>291</v>
      </c>
      <c r="AD17" s="103">
        <v>10000</v>
      </c>
      <c r="AE17" s="210" t="s">
        <v>58</v>
      </c>
      <c r="AF17" s="107" t="s">
        <v>59</v>
      </c>
      <c r="AG17" s="210" t="s">
        <v>462</v>
      </c>
      <c r="AH17" s="405" t="s">
        <v>291</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360" t="str">
        <f>HYPERLINK("https://docs.google.com/spreadsheets/d/13GXVVlsLxDqxXNT3UD5ds1LGt377xGkQsFJsE-vE-DQ/edit#gid=503502509","R3 Match 48")</f>
        <v>R3 Match 48</v>
      </c>
      <c r="AB18" s="216">
        <v>100000</v>
      </c>
      <c r="AC18" s="210"/>
      <c r="AD18" s="103"/>
      <c r="AE18" s="210" t="s">
        <v>55</v>
      </c>
      <c r="AF18" s="107" t="s">
        <v>163</v>
      </c>
      <c r="AG18" s="210" t="s">
        <v>255</v>
      </c>
      <c r="AH18" s="405" t="s">
        <v>291</v>
      </c>
      <c r="AI18" s="7"/>
    </row>
    <row r="19" spans="1:35" ht="18" customHeight="1">
      <c r="A19" s="1"/>
      <c r="B19" s="114"/>
      <c r="C19" s="561"/>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1240000</v>
      </c>
      <c r="Z19" s="7"/>
      <c r="AA19" s="412" t="s">
        <v>464</v>
      </c>
      <c r="AB19" s="216">
        <v>120000</v>
      </c>
      <c r="AC19" s="210" t="s">
        <v>291</v>
      </c>
      <c r="AD19" s="103" t="s">
        <v>291</v>
      </c>
      <c r="AE19" s="210" t="s">
        <v>465</v>
      </c>
      <c r="AF19" s="107" t="s">
        <v>313</v>
      </c>
      <c r="AG19" s="210" t="s">
        <v>241</v>
      </c>
      <c r="AH19" s="405" t="s">
        <v>291</v>
      </c>
      <c r="AI19" s="7"/>
    </row>
    <row r="20" spans="1:35" ht="17.25" customHeight="1">
      <c r="A20" s="1"/>
      <c r="B20" s="121"/>
      <c r="C20" s="510"/>
      <c r="D20" s="511"/>
      <c r="E20" s="564" t="s">
        <v>113</v>
      </c>
      <c r="F20" s="518"/>
      <c r="G20" s="518"/>
      <c r="H20" s="518"/>
      <c r="I20" s="501" t="s">
        <v>9</v>
      </c>
      <c r="J20" s="502"/>
      <c r="K20" s="503"/>
      <c r="L20" s="525" t="s">
        <v>114</v>
      </c>
      <c r="M20" s="502"/>
      <c r="N20" s="502"/>
      <c r="O20" s="502"/>
      <c r="P20" s="502"/>
      <c r="Q20" s="502"/>
      <c r="R20" s="502"/>
      <c r="S20" s="526"/>
      <c r="T20" s="228">
        <v>3</v>
      </c>
      <c r="U20" s="123" t="s">
        <v>115</v>
      </c>
      <c r="V20" s="529">
        <v>60000</v>
      </c>
      <c r="W20" s="502"/>
      <c r="X20" s="126" t="s">
        <v>118</v>
      </c>
      <c r="Y20" s="128">
        <f>T20*V20</f>
        <v>180000</v>
      </c>
      <c r="Z20" s="7"/>
      <c r="AA20" s="7"/>
      <c r="AB20" s="413"/>
      <c r="AC20" s="7"/>
      <c r="AD20" s="7"/>
      <c r="AE20" s="7"/>
      <c r="AF20" s="7"/>
      <c r="AG20" s="7"/>
      <c r="AH20" s="7"/>
      <c r="AI20" s="7"/>
    </row>
    <row r="21" spans="1:35" ht="17.25" customHeight="1">
      <c r="A21" s="1"/>
      <c r="B21" s="121"/>
      <c r="C21" s="510"/>
      <c r="D21" s="511"/>
      <c r="E21" s="563" t="s">
        <v>119</v>
      </c>
      <c r="F21" s="494"/>
      <c r="G21" s="494"/>
      <c r="H21" s="494"/>
      <c r="I21" s="562" t="s">
        <v>722</v>
      </c>
      <c r="J21" s="494"/>
      <c r="K21" s="494"/>
      <c r="L21" s="557" t="s">
        <v>124</v>
      </c>
      <c r="M21" s="494"/>
      <c r="N21" s="494"/>
      <c r="O21" s="494"/>
      <c r="P21" s="494"/>
      <c r="Q21" s="494"/>
      <c r="R21" s="494"/>
      <c r="S21" s="495"/>
      <c r="T21" s="230">
        <v>4</v>
      </c>
      <c r="U21" s="134" t="s">
        <v>115</v>
      </c>
      <c r="V21" s="527">
        <v>10000</v>
      </c>
      <c r="W21" s="494"/>
      <c r="X21" s="135" t="s">
        <v>117</v>
      </c>
      <c r="Y21" s="137">
        <f>T21*10000</f>
        <v>40000</v>
      </c>
      <c r="Z21" s="7"/>
      <c r="AA21" s="7"/>
      <c r="AB21" s="413"/>
      <c r="AC21" s="7"/>
      <c r="AD21" s="7"/>
      <c r="AE21" s="7"/>
      <c r="AF21" s="7"/>
      <c r="AG21" s="7"/>
      <c r="AH21" s="7"/>
      <c r="AI21" s="7"/>
    </row>
    <row r="22" spans="1:35" ht="17.25" customHeight="1">
      <c r="A22" s="1"/>
      <c r="B22" s="121"/>
      <c r="C22" s="510"/>
      <c r="D22" s="511"/>
      <c r="E22" s="563" t="s">
        <v>131</v>
      </c>
      <c r="F22" s="494"/>
      <c r="G22" s="494"/>
      <c r="H22" s="494"/>
      <c r="I22" s="504" t="s">
        <v>477</v>
      </c>
      <c r="J22" s="494"/>
      <c r="K22" s="505"/>
      <c r="L22" s="493" t="s">
        <v>132</v>
      </c>
      <c r="M22" s="494"/>
      <c r="N22" s="494"/>
      <c r="O22" s="494"/>
      <c r="P22" s="494"/>
      <c r="Q22" s="494"/>
      <c r="R22" s="494"/>
      <c r="S22" s="495"/>
      <c r="T22" s="133">
        <v>0</v>
      </c>
      <c r="U22" s="138" t="s">
        <v>115</v>
      </c>
      <c r="V22" s="527">
        <v>10000</v>
      </c>
      <c r="W22" s="494"/>
      <c r="X22" s="139" t="s">
        <v>118</v>
      </c>
      <c r="Y22" s="137">
        <f t="shared" ref="Y22:Y23" si="2">T22*10000</f>
        <v>0</v>
      </c>
      <c r="Z22" s="7"/>
      <c r="AA22" s="112" t="s">
        <v>378</v>
      </c>
      <c r="AB22" s="112" t="s">
        <v>97</v>
      </c>
      <c r="AC22" s="112" t="s">
        <v>202</v>
      </c>
      <c r="AD22" s="112" t="s">
        <v>203</v>
      </c>
      <c r="AE22" s="112" t="s">
        <v>204</v>
      </c>
      <c r="AF22" s="112" t="s">
        <v>108</v>
      </c>
      <c r="AG22" s="7"/>
      <c r="AH22" s="7"/>
      <c r="AI22" s="7"/>
    </row>
    <row r="23" spans="1:35" ht="17.25" customHeight="1">
      <c r="A23" s="1"/>
      <c r="B23" s="121"/>
      <c r="C23" s="510"/>
      <c r="D23" s="511"/>
      <c r="E23" s="563" t="s">
        <v>133</v>
      </c>
      <c r="F23" s="494"/>
      <c r="G23" s="494"/>
      <c r="H23" s="494"/>
      <c r="I23" s="422">
        <f>(Y19+Y25)/1000</f>
        <v>1510</v>
      </c>
      <c r="J23" s="567" t="s">
        <v>135</v>
      </c>
      <c r="K23" s="494"/>
      <c r="L23" s="557" t="s">
        <v>136</v>
      </c>
      <c r="M23" s="494"/>
      <c r="N23" s="494"/>
      <c r="O23" s="494"/>
      <c r="P23" s="494"/>
      <c r="Q23" s="494"/>
      <c r="R23" s="494"/>
      <c r="S23" s="495"/>
      <c r="T23" s="133">
        <v>0</v>
      </c>
      <c r="U23" s="138" t="s">
        <v>115</v>
      </c>
      <c r="V23" s="527">
        <v>10000</v>
      </c>
      <c r="W23" s="494"/>
      <c r="X23" s="139" t="s">
        <v>118</v>
      </c>
      <c r="Y23" s="137">
        <f t="shared" si="2"/>
        <v>0</v>
      </c>
      <c r="Z23" s="7"/>
      <c r="AA23" s="372">
        <f>AB3+SUM(AB6:AB21)-SUM(AC6:AC21)-SUM(AD6:AD21)</f>
        <v>320000</v>
      </c>
      <c r="AB23" s="223">
        <f>SUM(AB6:AB21)</f>
        <v>600000</v>
      </c>
      <c r="AC23" s="231">
        <f>SUM(T3:T18)*5000</f>
        <v>80000</v>
      </c>
      <c r="AD23" s="224">
        <f>SUM(U3:U18)*5000</f>
        <v>95000</v>
      </c>
      <c r="AE23" s="232">
        <f>COUNT(AB6:AB12,AB16:AB21)*10000</f>
        <v>100000</v>
      </c>
      <c r="AF23" s="223">
        <f>SUM(AA23,AC23,AD23,AE23)</f>
        <v>595000</v>
      </c>
      <c r="AG23" s="7"/>
      <c r="AH23" s="7"/>
      <c r="AI23" s="7"/>
    </row>
    <row r="24" spans="1:35" ht="17.25" customHeight="1">
      <c r="A24" s="1"/>
      <c r="B24" s="121"/>
      <c r="C24" s="510"/>
      <c r="D24" s="511"/>
      <c r="E24" s="565" t="s">
        <v>138</v>
      </c>
      <c r="F24" s="491"/>
      <c r="G24" s="491"/>
      <c r="H24" s="515"/>
      <c r="I24" s="143">
        <f>AA23/1000</f>
        <v>320</v>
      </c>
      <c r="J24" s="566" t="s">
        <v>135</v>
      </c>
      <c r="K24" s="491"/>
      <c r="L24" s="492" t="s">
        <v>139</v>
      </c>
      <c r="M24" s="491"/>
      <c r="N24" s="491"/>
      <c r="O24" s="491"/>
      <c r="P24" s="491"/>
      <c r="Q24" s="491"/>
      <c r="R24" s="491"/>
      <c r="S24" s="491"/>
      <c r="T24" s="230">
        <v>1</v>
      </c>
      <c r="U24" s="134" t="s">
        <v>496</v>
      </c>
      <c r="V24" s="527">
        <v>50000</v>
      </c>
      <c r="W24" s="494"/>
      <c r="X24" s="135" t="s">
        <v>117</v>
      </c>
      <c r="Y24" s="147">
        <f>T24*50000</f>
        <v>50000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28"/>
      <c r="W25" s="117"/>
      <c r="X25" s="119" t="s">
        <v>142</v>
      </c>
      <c r="Y25" s="120">
        <f>SUM(Y20:Y24)</f>
        <v>270000</v>
      </c>
      <c r="Z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7">
    <mergeCell ref="V21:W21"/>
    <mergeCell ref="V24:W24"/>
    <mergeCell ref="V23:W23"/>
    <mergeCell ref="V22:W22"/>
    <mergeCell ref="V20:W20"/>
    <mergeCell ref="AB2:AC2"/>
    <mergeCell ref="E24:H24"/>
    <mergeCell ref="E23:H23"/>
    <mergeCell ref="J24:K24"/>
    <mergeCell ref="J23:K23"/>
    <mergeCell ref="L21:S21"/>
    <mergeCell ref="L20:S20"/>
    <mergeCell ref="N2:Q2"/>
    <mergeCell ref="E19:F19"/>
    <mergeCell ref="G19:H19"/>
    <mergeCell ref="I20:K20"/>
    <mergeCell ref="J19:K19"/>
    <mergeCell ref="E22:H22"/>
    <mergeCell ref="I22:K22"/>
    <mergeCell ref="L24:S24"/>
    <mergeCell ref="C19:D25"/>
    <mergeCell ref="I21:K21"/>
    <mergeCell ref="E21:H21"/>
    <mergeCell ref="L25:S25"/>
    <mergeCell ref="L22:S22"/>
    <mergeCell ref="E20:H20"/>
    <mergeCell ref="L23:S23"/>
  </mergeCells>
  <conditionalFormatting sqref="E3:H18">
    <cfRule type="cellIs" dxfId="125" priority="1" stopIfTrue="1" operator="greaterThanOrEqual">
      <formula>#REF!+1</formula>
    </cfRule>
  </conditionalFormatting>
  <conditionalFormatting sqref="E3:H18">
    <cfRule type="cellIs" dxfId="124" priority="2" stopIfTrue="1" operator="lessThanOrEqual">
      <formula>#REF!-1</formula>
    </cfRule>
  </conditionalFormatting>
  <conditionalFormatting sqref="U19 R3:U18 W3:W18 U25">
    <cfRule type="cellIs" dxfId="123" priority="3" stopIfTrue="1" operator="equal">
      <formula>0</formula>
    </cfRule>
  </conditionalFormatting>
  <conditionalFormatting sqref="Y24:Y25">
    <cfRule type="cellIs" dxfId="122" priority="4" stopIfTrue="1" operator="equal">
      <formula>"0,0"</formula>
    </cfRule>
  </conditionalFormatting>
  <conditionalFormatting sqref="K3:K18">
    <cfRule type="cellIs" dxfId="121" priority="5" stopIfTrue="1" operator="equal">
      <formula>"n/a"</formula>
    </cfRule>
  </conditionalFormatting>
  <conditionalFormatting sqref="L19:T19">
    <cfRule type="cellIs" dxfId="120" priority="6" stopIfTrue="1" operator="equal">
      <formula>0</formula>
    </cfRule>
  </conditionalFormatting>
  <conditionalFormatting sqref="N3:Q18">
    <cfRule type="cellIs" dxfId="119" priority="7" stopIfTrue="1" operator="lessThanOrEqual">
      <formula>-1</formula>
    </cfRule>
  </conditionalFormatting>
  <conditionalFormatting sqref="V24:W24">
    <cfRule type="cellIs" dxfId="118" priority="8" stopIfTrue="1" operator="equal">
      <formula>-500</formula>
    </cfRule>
  </conditionalFormatting>
  <conditionalFormatting sqref="X3:X18">
    <cfRule type="cellIs" dxfId="117" priority="9" stopIfTrue="1" operator="equal">
      <formula>"Star"</formula>
    </cfRule>
  </conditionalFormatting>
  <conditionalFormatting sqref="X3:X18">
    <cfRule type="cellIs" dxfId="116" priority="10" stopIfTrue="1" operator="equal">
      <formula>Y3</formula>
    </cfRule>
  </conditionalFormatting>
  <conditionalFormatting sqref="I3:I18">
    <cfRule type="cellIs" dxfId="115" priority="11" stopIfTrue="1" operator="equal">
      <formula>0</formula>
    </cfRule>
  </conditionalFormatting>
  <conditionalFormatting sqref="I3:I18">
    <cfRule type="cellIs" dxfId="114" priority="12" stopIfTrue="1" operator="equal">
      <formula>"Player type quantity surpassed"</formula>
    </cfRule>
  </conditionalFormatting>
  <conditionalFormatting sqref="Y3:Y18">
    <cfRule type="cellIs" dxfId="113" priority="13" stopIfTrue="1" operator="greaterThan">
      <formula>#REF!</formula>
    </cfRule>
  </conditionalFormatting>
  <conditionalFormatting sqref="Y3:Y18">
    <cfRule type="cellIs" dxfId="112" priority="14" stopIfTrue="1" operator="equal">
      <formula>0</formula>
    </cfRule>
  </conditionalFormatting>
  <conditionalFormatting sqref="C19:D25">
    <cfRule type="notContainsBlanks" dxfId="111" priority="15">
      <formula>LEN(TRIM(C19))&gt;0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468</v>
      </c>
      <c r="D3" s="42" t="s">
        <v>469</v>
      </c>
      <c r="E3" s="44">
        <v>5</v>
      </c>
      <c r="F3" s="46">
        <v>5</v>
      </c>
      <c r="G3" s="48">
        <v>2</v>
      </c>
      <c r="H3" s="50">
        <v>9</v>
      </c>
      <c r="I3" s="211" t="s">
        <v>470</v>
      </c>
      <c r="J3" s="195" t="s">
        <v>289</v>
      </c>
      <c r="K3" s="54">
        <f t="shared" ref="K3:K6" si="0">IF(X3&gt;175,6,IF(X3&gt;75,5,IF(X3&gt;50,4,IF(X3&gt;30,3,IF(X3&gt;15,2,IF(X3&gt;5,1,""))))))</f>
        <v>2</v>
      </c>
      <c r="L3" s="57"/>
      <c r="M3" s="57"/>
      <c r="N3" s="196"/>
      <c r="O3" s="238"/>
      <c r="P3" s="198"/>
      <c r="Q3" s="199"/>
      <c r="R3" s="63"/>
      <c r="S3" s="65"/>
      <c r="T3" s="63"/>
      <c r="U3" s="64">
        <v>2</v>
      </c>
      <c r="V3" s="68"/>
      <c r="W3" s="70">
        <v>3</v>
      </c>
      <c r="X3" s="72">
        <f t="shared" ref="X3:X6" si="1">2*R3+S3+3*T3+2*U3+5*W3</f>
        <v>19</v>
      </c>
      <c r="Y3" s="200">
        <v>170000</v>
      </c>
      <c r="Z3" s="7"/>
      <c r="AA3" s="81" t="s">
        <v>88</v>
      </c>
      <c r="AB3" s="82">
        <v>0</v>
      </c>
      <c r="AC3" s="7"/>
      <c r="AD3" s="7"/>
      <c r="AE3" s="7"/>
      <c r="AF3" s="7"/>
      <c r="AG3" s="7"/>
      <c r="AH3" s="7"/>
      <c r="AI3" s="7"/>
    </row>
    <row r="4" spans="1:35" ht="18" customHeight="1">
      <c r="A4" s="1"/>
      <c r="B4" s="83">
        <v>2</v>
      </c>
      <c r="C4" s="191" t="s">
        <v>473</v>
      </c>
      <c r="D4" s="42" t="s">
        <v>469</v>
      </c>
      <c r="E4" s="44">
        <v>5</v>
      </c>
      <c r="F4" s="46">
        <v>5</v>
      </c>
      <c r="G4" s="48">
        <v>2</v>
      </c>
      <c r="H4" s="50">
        <v>9</v>
      </c>
      <c r="I4" s="211" t="s">
        <v>470</v>
      </c>
      <c r="J4" s="195" t="s">
        <v>474</v>
      </c>
      <c r="K4" s="54">
        <f t="shared" si="0"/>
        <v>1</v>
      </c>
      <c r="L4" s="85"/>
      <c r="M4" s="85"/>
      <c r="N4" s="87"/>
      <c r="O4" s="88"/>
      <c r="P4" s="89"/>
      <c r="Q4" s="90"/>
      <c r="R4" s="91"/>
      <c r="S4" s="92"/>
      <c r="T4" s="93">
        <v>0</v>
      </c>
      <c r="U4" s="202">
        <v>5</v>
      </c>
      <c r="V4" s="94"/>
      <c r="W4" s="95">
        <v>1</v>
      </c>
      <c r="X4" s="72">
        <f t="shared" si="1"/>
        <v>15</v>
      </c>
      <c r="Y4" s="200">
        <v>160000</v>
      </c>
      <c r="Z4" s="7"/>
      <c r="AA4" s="97"/>
      <c r="AB4" s="97"/>
      <c r="AC4" s="97"/>
      <c r="AD4" s="97"/>
      <c r="AE4" s="97"/>
      <c r="AF4" s="7"/>
      <c r="AG4" s="7"/>
      <c r="AH4" s="7"/>
      <c r="AI4" s="7"/>
    </row>
    <row r="5" spans="1:35" ht="18" customHeight="1">
      <c r="A5" s="1"/>
      <c r="B5" s="39">
        <v>3</v>
      </c>
      <c r="C5" s="191" t="s">
        <v>475</v>
      </c>
      <c r="D5" s="42" t="s">
        <v>469</v>
      </c>
      <c r="E5" s="44">
        <v>5</v>
      </c>
      <c r="F5" s="46">
        <v>5</v>
      </c>
      <c r="G5" s="48">
        <v>2</v>
      </c>
      <c r="H5" s="50">
        <v>9</v>
      </c>
      <c r="I5" s="211" t="s">
        <v>470</v>
      </c>
      <c r="J5" s="195" t="s">
        <v>476</v>
      </c>
      <c r="K5" s="54">
        <f t="shared" si="0"/>
        <v>2</v>
      </c>
      <c r="L5" s="85"/>
      <c r="M5" s="85"/>
      <c r="N5" s="87"/>
      <c r="O5" s="88"/>
      <c r="P5" s="89"/>
      <c r="Q5" s="90"/>
      <c r="R5" s="91"/>
      <c r="S5" s="92"/>
      <c r="T5" s="91"/>
      <c r="U5" s="202">
        <v>5</v>
      </c>
      <c r="V5" s="94"/>
      <c r="W5" s="95">
        <v>2</v>
      </c>
      <c r="X5" s="72">
        <f t="shared" si="1"/>
        <v>20</v>
      </c>
      <c r="Y5" s="200">
        <v>160000</v>
      </c>
      <c r="Z5" s="7"/>
      <c r="AA5" s="84" t="s">
        <v>89</v>
      </c>
      <c r="AB5" s="84" t="s">
        <v>97</v>
      </c>
      <c r="AC5" s="84" t="s">
        <v>98</v>
      </c>
      <c r="AD5" s="86" t="s">
        <v>99</v>
      </c>
      <c r="AE5" s="97"/>
      <c r="AF5" s="7"/>
      <c r="AG5" s="7"/>
      <c r="AH5" s="7"/>
      <c r="AI5" s="7"/>
    </row>
    <row r="6" spans="1:35" ht="18" customHeight="1">
      <c r="A6" s="1"/>
      <c r="B6" s="418">
        <v>4</v>
      </c>
      <c r="C6" s="191" t="s">
        <v>478</v>
      </c>
      <c r="D6" s="42" t="s">
        <v>469</v>
      </c>
      <c r="E6" s="44">
        <v>5</v>
      </c>
      <c r="F6" s="46">
        <v>5</v>
      </c>
      <c r="G6" s="48">
        <v>2</v>
      </c>
      <c r="H6" s="50">
        <v>9</v>
      </c>
      <c r="I6" s="211" t="s">
        <v>470</v>
      </c>
      <c r="J6" s="52"/>
      <c r="K6" s="54" t="str">
        <f t="shared" si="0"/>
        <v/>
      </c>
      <c r="L6" s="85"/>
      <c r="M6" s="85"/>
      <c r="N6" s="87"/>
      <c r="O6" s="88"/>
      <c r="P6" s="89"/>
      <c r="Q6" s="90"/>
      <c r="R6" s="91"/>
      <c r="S6" s="92"/>
      <c r="T6" s="91"/>
      <c r="U6" s="202">
        <v>1</v>
      </c>
      <c r="V6" s="94"/>
      <c r="W6" s="102"/>
      <c r="X6" s="72">
        <f t="shared" si="1"/>
        <v>2</v>
      </c>
      <c r="Y6" s="200">
        <v>140000</v>
      </c>
      <c r="Z6" s="7"/>
      <c r="AA6" s="98" t="s">
        <v>96</v>
      </c>
      <c r="AB6" s="107"/>
      <c r="AC6" s="100">
        <v>0</v>
      </c>
      <c r="AD6" s="103">
        <v>0</v>
      </c>
      <c r="AE6" s="7"/>
      <c r="AF6" s="7"/>
      <c r="AG6" s="7"/>
      <c r="AH6" s="7"/>
      <c r="AI6" s="7"/>
    </row>
    <row r="7" spans="1:35" ht="18" customHeight="1">
      <c r="A7" s="266"/>
      <c r="B7" s="419">
        <v>5</v>
      </c>
      <c r="C7" s="420"/>
      <c r="D7" s="42"/>
      <c r="E7" s="44"/>
      <c r="F7" s="46"/>
      <c r="G7" s="48"/>
      <c r="H7" s="50"/>
      <c r="I7" s="194"/>
      <c r="J7" s="52"/>
      <c r="K7" s="54"/>
      <c r="L7" s="85"/>
      <c r="M7" s="85"/>
      <c r="N7" s="87"/>
      <c r="O7" s="88"/>
      <c r="P7" s="89"/>
      <c r="Q7" s="90"/>
      <c r="R7" s="91"/>
      <c r="S7" s="92"/>
      <c r="T7" s="91"/>
      <c r="U7" s="92"/>
      <c r="V7" s="94"/>
      <c r="W7" s="102"/>
      <c r="X7" s="72"/>
      <c r="Y7" s="200"/>
      <c r="Z7" s="7"/>
      <c r="AA7" s="98" t="s">
        <v>100</v>
      </c>
      <c r="AB7" s="101"/>
      <c r="AC7" s="110"/>
      <c r="AD7" s="108"/>
      <c r="AE7" s="7"/>
      <c r="AF7" s="7"/>
      <c r="AG7" s="7"/>
      <c r="AH7" s="7"/>
      <c r="AI7" s="7"/>
    </row>
    <row r="8" spans="1:35" ht="18" customHeight="1">
      <c r="A8" s="1"/>
      <c r="B8" s="421">
        <v>6</v>
      </c>
      <c r="C8" s="191" t="s">
        <v>480</v>
      </c>
      <c r="D8" s="42" t="s">
        <v>481</v>
      </c>
      <c r="E8" s="44">
        <v>5</v>
      </c>
      <c r="F8" s="46">
        <v>1</v>
      </c>
      <c r="G8" s="48">
        <v>3</v>
      </c>
      <c r="H8" s="50">
        <v>5</v>
      </c>
      <c r="I8" s="194" t="s">
        <v>482</v>
      </c>
      <c r="J8" s="52"/>
      <c r="K8" s="54" t="str">
        <f t="shared" ref="K8:K18" si="2">IF(X8&gt;175,6,IF(X8&gt;75,5,IF(X8&gt;50,4,IF(X8&gt;30,3,IF(X8&gt;15,2,IF(X8&gt;5,1,""))))))</f>
        <v/>
      </c>
      <c r="L8" s="85"/>
      <c r="M8" s="85"/>
      <c r="N8" s="87"/>
      <c r="O8" s="88"/>
      <c r="P8" s="89"/>
      <c r="Q8" s="90"/>
      <c r="R8" s="91"/>
      <c r="S8" s="92"/>
      <c r="T8" s="91"/>
      <c r="U8" s="92"/>
      <c r="V8" s="94"/>
      <c r="W8" s="102"/>
      <c r="X8" s="72">
        <f t="shared" ref="X8:X18" si="3">2*R8+S8+3*T8+2*U8+5*W8</f>
        <v>0</v>
      </c>
      <c r="Y8" s="200">
        <v>20000</v>
      </c>
      <c r="Z8" s="7"/>
      <c r="AA8" s="98" t="s">
        <v>101</v>
      </c>
      <c r="AB8" s="101"/>
      <c r="AC8" s="110"/>
      <c r="AD8" s="108"/>
      <c r="AE8" s="7"/>
      <c r="AF8" s="7"/>
      <c r="AG8" s="7"/>
      <c r="AH8" s="7"/>
      <c r="AI8" s="7"/>
    </row>
    <row r="9" spans="1:35" ht="18" customHeight="1">
      <c r="A9" s="1"/>
      <c r="B9" s="39">
        <v>7</v>
      </c>
      <c r="C9" s="191" t="s">
        <v>484</v>
      </c>
      <c r="D9" s="42" t="s">
        <v>481</v>
      </c>
      <c r="E9" s="44">
        <v>5</v>
      </c>
      <c r="F9" s="46">
        <v>1</v>
      </c>
      <c r="G9" s="48">
        <v>3</v>
      </c>
      <c r="H9" s="50">
        <v>5</v>
      </c>
      <c r="I9" s="194" t="s">
        <v>482</v>
      </c>
      <c r="J9" s="52"/>
      <c r="K9" s="54" t="str">
        <f t="shared" si="2"/>
        <v/>
      </c>
      <c r="L9" s="85"/>
      <c r="M9" s="85"/>
      <c r="N9" s="87"/>
      <c r="O9" s="88"/>
      <c r="P9" s="89"/>
      <c r="Q9" s="90"/>
      <c r="R9" s="91"/>
      <c r="S9" s="92"/>
      <c r="T9" s="93">
        <v>1</v>
      </c>
      <c r="U9" s="92"/>
      <c r="V9" s="94"/>
      <c r="W9" s="102"/>
      <c r="X9" s="72">
        <f t="shared" si="3"/>
        <v>3</v>
      </c>
      <c r="Y9" s="200">
        <v>20000</v>
      </c>
      <c r="Z9" s="7"/>
      <c r="AA9" s="98" t="s">
        <v>102</v>
      </c>
      <c r="AB9" s="101"/>
      <c r="AC9" s="110"/>
      <c r="AD9" s="108"/>
      <c r="AE9" s="7"/>
      <c r="AF9" s="7"/>
      <c r="AG9" s="7"/>
      <c r="AH9" s="7"/>
      <c r="AI9" s="7"/>
    </row>
    <row r="10" spans="1:35" ht="18" customHeight="1">
      <c r="A10" s="1"/>
      <c r="B10" s="83">
        <v>8</v>
      </c>
      <c r="C10" s="191" t="s">
        <v>485</v>
      </c>
      <c r="D10" s="42" t="s">
        <v>481</v>
      </c>
      <c r="E10" s="44">
        <v>5</v>
      </c>
      <c r="F10" s="46">
        <v>1</v>
      </c>
      <c r="G10" s="48">
        <v>3</v>
      </c>
      <c r="H10" s="50">
        <v>5</v>
      </c>
      <c r="I10" s="194" t="s">
        <v>482</v>
      </c>
      <c r="J10" s="52"/>
      <c r="K10" s="54" t="str">
        <f t="shared" si="2"/>
        <v/>
      </c>
      <c r="L10" s="85"/>
      <c r="M10" s="85"/>
      <c r="N10" s="87"/>
      <c r="O10" s="88"/>
      <c r="P10" s="89"/>
      <c r="Q10" s="90"/>
      <c r="R10" s="91"/>
      <c r="S10" s="92"/>
      <c r="T10" s="93">
        <v>1</v>
      </c>
      <c r="U10" s="92"/>
      <c r="V10" s="94"/>
      <c r="W10" s="102"/>
      <c r="X10" s="72">
        <f t="shared" si="3"/>
        <v>3</v>
      </c>
      <c r="Y10" s="200">
        <v>20000</v>
      </c>
      <c r="Z10" s="7"/>
      <c r="AA10" s="98" t="s">
        <v>103</v>
      </c>
      <c r="AB10" s="101"/>
      <c r="AC10" s="110"/>
      <c r="AD10" s="108"/>
      <c r="AE10" s="7"/>
      <c r="AF10" s="7"/>
      <c r="AG10" s="7"/>
      <c r="AH10" s="7"/>
      <c r="AI10" s="7"/>
    </row>
    <row r="11" spans="1:35" ht="18" customHeight="1">
      <c r="A11" s="1"/>
      <c r="B11" s="39">
        <v>9</v>
      </c>
      <c r="C11" s="191" t="s">
        <v>486</v>
      </c>
      <c r="D11" s="42" t="s">
        <v>481</v>
      </c>
      <c r="E11" s="44">
        <v>5</v>
      </c>
      <c r="F11" s="46">
        <v>1</v>
      </c>
      <c r="G11" s="48">
        <v>3</v>
      </c>
      <c r="H11" s="50">
        <v>5</v>
      </c>
      <c r="I11" s="194" t="s">
        <v>482</v>
      </c>
      <c r="J11" s="195"/>
      <c r="K11" s="54" t="str">
        <f t="shared" si="2"/>
        <v/>
      </c>
      <c r="L11" s="85"/>
      <c r="M11" s="85"/>
      <c r="N11" s="87"/>
      <c r="O11" s="88"/>
      <c r="P11" s="89"/>
      <c r="Q11" s="90"/>
      <c r="R11" s="91"/>
      <c r="S11" s="92"/>
      <c r="T11" s="93"/>
      <c r="U11" s="92"/>
      <c r="V11" s="94"/>
      <c r="W11" s="102"/>
      <c r="X11" s="72">
        <f t="shared" si="3"/>
        <v>0</v>
      </c>
      <c r="Y11" s="200">
        <v>40000</v>
      </c>
      <c r="Z11" s="7"/>
      <c r="AA11" s="98" t="s">
        <v>104</v>
      </c>
      <c r="AB11" s="101"/>
      <c r="AC11" s="110"/>
      <c r="AD11" s="108"/>
      <c r="AE11" s="7"/>
      <c r="AF11" s="7"/>
      <c r="AG11" s="7"/>
      <c r="AH11" s="7"/>
      <c r="AI11" s="7"/>
    </row>
    <row r="12" spans="1:35" ht="18" customHeight="1">
      <c r="A12" s="1"/>
      <c r="B12" s="83">
        <v>10</v>
      </c>
      <c r="C12" s="191" t="s">
        <v>487</v>
      </c>
      <c r="D12" s="42" t="s">
        <v>481</v>
      </c>
      <c r="E12" s="44">
        <v>5</v>
      </c>
      <c r="F12" s="46">
        <v>1</v>
      </c>
      <c r="G12" s="48">
        <v>3</v>
      </c>
      <c r="H12" s="50">
        <v>5</v>
      </c>
      <c r="I12" s="194" t="s">
        <v>482</v>
      </c>
      <c r="J12" s="195"/>
      <c r="K12" s="54" t="str">
        <f t="shared" si="2"/>
        <v/>
      </c>
      <c r="L12" s="85"/>
      <c r="M12" s="85"/>
      <c r="N12" s="87"/>
      <c r="O12" s="88"/>
      <c r="P12" s="89"/>
      <c r="Q12" s="90"/>
      <c r="R12" s="91"/>
      <c r="S12" s="92"/>
      <c r="T12" s="93"/>
      <c r="U12" s="92"/>
      <c r="V12" s="94"/>
      <c r="W12" s="102"/>
      <c r="X12" s="72">
        <f t="shared" si="3"/>
        <v>0</v>
      </c>
      <c r="Y12" s="200">
        <v>40000</v>
      </c>
      <c r="Z12" s="7"/>
      <c r="AA12" s="98" t="s">
        <v>105</v>
      </c>
      <c r="AB12" s="434">
        <v>60000</v>
      </c>
      <c r="AC12" s="110"/>
      <c r="AD12" s="108"/>
      <c r="AE12" s="7"/>
      <c r="AF12" s="7"/>
      <c r="AG12" s="7"/>
      <c r="AH12" s="7"/>
      <c r="AI12" s="7"/>
    </row>
    <row r="13" spans="1:35" ht="18" customHeight="1">
      <c r="A13" s="1"/>
      <c r="B13" s="39">
        <v>11</v>
      </c>
      <c r="C13" s="191" t="s">
        <v>488</v>
      </c>
      <c r="D13" s="42" t="s">
        <v>481</v>
      </c>
      <c r="E13" s="44">
        <v>5</v>
      </c>
      <c r="F13" s="46">
        <v>1</v>
      </c>
      <c r="G13" s="48">
        <v>3</v>
      </c>
      <c r="H13" s="50">
        <v>5</v>
      </c>
      <c r="I13" s="194" t="s">
        <v>482</v>
      </c>
      <c r="J13" s="195" t="s">
        <v>489</v>
      </c>
      <c r="K13" s="54">
        <f t="shared" si="2"/>
        <v>1</v>
      </c>
      <c r="L13" s="85"/>
      <c r="M13" s="85"/>
      <c r="N13" s="87"/>
      <c r="O13" s="88"/>
      <c r="P13" s="89"/>
      <c r="Q13" s="90"/>
      <c r="R13" s="91"/>
      <c r="S13" s="92"/>
      <c r="T13" s="93">
        <v>2</v>
      </c>
      <c r="U13" s="92"/>
      <c r="V13" s="94"/>
      <c r="W13" s="102"/>
      <c r="X13" s="72">
        <f t="shared" si="3"/>
        <v>6</v>
      </c>
      <c r="Y13" s="200">
        <v>20000</v>
      </c>
      <c r="Z13" s="7"/>
      <c r="AA13" s="98" t="s">
        <v>106</v>
      </c>
      <c r="AB13" s="101"/>
      <c r="AC13" s="110"/>
      <c r="AD13" s="108"/>
      <c r="AE13" s="7"/>
      <c r="AF13" s="7"/>
      <c r="AG13" s="7"/>
      <c r="AH13" s="7"/>
      <c r="AI13" s="7"/>
    </row>
    <row r="14" spans="1:35" ht="18" customHeight="1">
      <c r="A14" s="1"/>
      <c r="B14" s="83">
        <v>12</v>
      </c>
      <c r="C14" s="191" t="s">
        <v>490</v>
      </c>
      <c r="D14" s="42" t="s">
        <v>481</v>
      </c>
      <c r="E14" s="44">
        <v>5</v>
      </c>
      <c r="F14" s="46">
        <v>1</v>
      </c>
      <c r="G14" s="48">
        <v>3</v>
      </c>
      <c r="H14" s="50">
        <v>5</v>
      </c>
      <c r="I14" s="194" t="s">
        <v>482</v>
      </c>
      <c r="J14" s="195" t="s">
        <v>489</v>
      </c>
      <c r="K14" s="54">
        <f t="shared" si="2"/>
        <v>1</v>
      </c>
      <c r="L14" s="85"/>
      <c r="M14" s="85"/>
      <c r="N14" s="87"/>
      <c r="O14" s="88"/>
      <c r="P14" s="89"/>
      <c r="Q14" s="90"/>
      <c r="R14" s="91"/>
      <c r="S14" s="92"/>
      <c r="T14" s="93">
        <v>3</v>
      </c>
      <c r="U14" s="92"/>
      <c r="V14" s="94"/>
      <c r="W14" s="102"/>
      <c r="X14" s="72">
        <f t="shared" si="3"/>
        <v>9</v>
      </c>
      <c r="Y14" s="200">
        <v>20000</v>
      </c>
      <c r="Z14" s="7"/>
      <c r="AA14" s="7"/>
      <c r="AB14" s="7"/>
      <c r="AC14" s="7"/>
      <c r="AD14" s="7"/>
      <c r="AE14" s="7"/>
      <c r="AF14" s="7"/>
      <c r="AG14" s="7"/>
      <c r="AH14" s="7"/>
      <c r="AI14" s="7"/>
    </row>
    <row r="15" spans="1:35" ht="18" customHeight="1">
      <c r="A15" s="1"/>
      <c r="B15" s="39">
        <v>13</v>
      </c>
      <c r="C15" s="191" t="s">
        <v>491</v>
      </c>
      <c r="D15" s="42" t="s">
        <v>41</v>
      </c>
      <c r="E15" s="44">
        <v>5</v>
      </c>
      <c r="F15" s="46">
        <v>5</v>
      </c>
      <c r="G15" s="48">
        <v>2</v>
      </c>
      <c r="H15" s="50">
        <v>9</v>
      </c>
      <c r="I15" s="211" t="s">
        <v>470</v>
      </c>
      <c r="J15" s="195" t="s">
        <v>492</v>
      </c>
      <c r="K15" s="54">
        <f t="shared" si="2"/>
        <v>1</v>
      </c>
      <c r="L15" s="85"/>
      <c r="M15" s="85"/>
      <c r="N15" s="87"/>
      <c r="O15" s="88"/>
      <c r="P15" s="89"/>
      <c r="Q15" s="90"/>
      <c r="R15" s="91"/>
      <c r="S15" s="92"/>
      <c r="T15" s="91"/>
      <c r="U15" s="202">
        <v>2</v>
      </c>
      <c r="V15" s="94"/>
      <c r="W15" s="95">
        <v>1</v>
      </c>
      <c r="X15" s="72">
        <f t="shared" si="3"/>
        <v>9</v>
      </c>
      <c r="Y15" s="200">
        <v>160000</v>
      </c>
      <c r="Z15" s="7"/>
      <c r="AA15" s="112" t="s">
        <v>108</v>
      </c>
      <c r="AB15" s="101">
        <f>AB3+SUM(AB6:AB13)-SUM(AC6:AC13)-SUM(AD6:AD13)</f>
        <v>60000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3"/>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3"/>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3"/>
        <v>0</v>
      </c>
      <c r="Y18" s="77"/>
      <c r="Z18" s="7"/>
      <c r="AA18" s="7"/>
      <c r="AB18" s="7"/>
      <c r="AC18" s="7"/>
      <c r="AD18" s="7"/>
      <c r="AE18" s="7"/>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970000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295</v>
      </c>
      <c r="J20" s="502"/>
      <c r="K20" s="503"/>
      <c r="L20" s="525" t="s">
        <v>114</v>
      </c>
      <c r="M20" s="502"/>
      <c r="N20" s="502"/>
      <c r="O20" s="502"/>
      <c r="P20" s="502"/>
      <c r="Q20" s="502"/>
      <c r="R20" s="502"/>
      <c r="S20" s="526"/>
      <c r="T20" s="228">
        <v>4</v>
      </c>
      <c r="U20" s="123" t="s">
        <v>115</v>
      </c>
      <c r="V20" s="529">
        <v>70000</v>
      </c>
      <c r="W20" s="502"/>
      <c r="X20" s="126" t="s">
        <v>118</v>
      </c>
      <c r="Y20" s="128">
        <f>T20*V20</f>
        <v>280000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41</v>
      </c>
      <c r="J21" s="131"/>
      <c r="K21" s="132"/>
      <c r="L21" s="493" t="s">
        <v>124</v>
      </c>
      <c r="M21" s="494"/>
      <c r="N21" s="494"/>
      <c r="O21" s="494"/>
      <c r="P21" s="494"/>
      <c r="Q21" s="494"/>
      <c r="R21" s="494"/>
      <c r="S21" s="495"/>
      <c r="T21" s="230">
        <v>4</v>
      </c>
      <c r="U21" s="134" t="s">
        <v>115</v>
      </c>
      <c r="V21" s="527">
        <v>10000</v>
      </c>
      <c r="W21" s="494"/>
      <c r="X21" s="135" t="s">
        <v>117</v>
      </c>
      <c r="Y21" s="137">
        <f>T21*10000</f>
        <v>40000</v>
      </c>
      <c r="Z21" s="7"/>
      <c r="AA21" s="7"/>
      <c r="AB21" s="7"/>
      <c r="AC21" s="7"/>
      <c r="AD21" s="7"/>
      <c r="AE21" s="7"/>
      <c r="AF21" s="7"/>
      <c r="AG21" s="7"/>
      <c r="AH21" s="7"/>
      <c r="AI21" s="7"/>
    </row>
    <row r="22" spans="1:35" ht="17.25" customHeight="1">
      <c r="A22" s="1"/>
      <c r="B22" s="121"/>
      <c r="C22" s="510"/>
      <c r="D22" s="511"/>
      <c r="E22" s="507" t="s">
        <v>131</v>
      </c>
      <c r="F22" s="494"/>
      <c r="G22" s="494"/>
      <c r="H22" s="494"/>
      <c r="I22" s="504" t="s">
        <v>40</v>
      </c>
      <c r="J22" s="494"/>
      <c r="K22" s="505"/>
      <c r="L22" s="493" t="s">
        <v>132</v>
      </c>
      <c r="M22" s="494"/>
      <c r="N22" s="494"/>
      <c r="O22" s="494"/>
      <c r="P22" s="494"/>
      <c r="Q22" s="494"/>
      <c r="R22" s="494"/>
      <c r="S22" s="495"/>
      <c r="T22" s="133">
        <v>0</v>
      </c>
      <c r="U22" s="138" t="s">
        <v>115</v>
      </c>
      <c r="V22" s="527">
        <v>10000</v>
      </c>
      <c r="W22" s="494"/>
      <c r="X22" s="139" t="s">
        <v>118</v>
      </c>
      <c r="Y22" s="137">
        <f t="shared" ref="Y22:Y23" si="4">T22*10000</f>
        <v>0</v>
      </c>
      <c r="Z22" s="7"/>
      <c r="AA22" s="7"/>
      <c r="AB22" s="7"/>
      <c r="AC22" s="7"/>
      <c r="AD22" s="7"/>
      <c r="AE22" s="7"/>
      <c r="AF22" s="7"/>
      <c r="AG22" s="7"/>
      <c r="AH22" s="7"/>
      <c r="AI22" s="7"/>
    </row>
    <row r="23" spans="1:35" ht="17.25" customHeight="1">
      <c r="A23" s="1"/>
      <c r="B23" s="121"/>
      <c r="C23" s="510"/>
      <c r="D23" s="511"/>
      <c r="E23" s="507" t="s">
        <v>133</v>
      </c>
      <c r="F23" s="494"/>
      <c r="G23" s="494"/>
      <c r="H23" s="494"/>
      <c r="I23" s="140">
        <f>(Y19+Y25)/1000</f>
        <v>1340</v>
      </c>
      <c r="J23" s="141" t="s">
        <v>135</v>
      </c>
      <c r="K23" s="142"/>
      <c r="L23" s="493" t="s">
        <v>136</v>
      </c>
      <c r="M23" s="494"/>
      <c r="N23" s="494"/>
      <c r="O23" s="494"/>
      <c r="P23" s="494"/>
      <c r="Q23" s="494"/>
      <c r="R23" s="494"/>
      <c r="S23" s="495"/>
      <c r="T23" s="133">
        <v>0</v>
      </c>
      <c r="U23" s="138" t="s">
        <v>115</v>
      </c>
      <c r="V23" s="527">
        <v>10000</v>
      </c>
      <c r="W23" s="494"/>
      <c r="X23" s="139" t="s">
        <v>118</v>
      </c>
      <c r="Y23" s="137">
        <f t="shared" si="4"/>
        <v>0</v>
      </c>
      <c r="Z23" s="7"/>
      <c r="AA23" s="7"/>
      <c r="AB23" s="7"/>
      <c r="AC23" s="7"/>
      <c r="AD23" s="7"/>
      <c r="AE23" s="7"/>
      <c r="AF23" s="7"/>
      <c r="AG23" s="7"/>
      <c r="AH23" s="7"/>
      <c r="AI23" s="7"/>
    </row>
    <row r="24" spans="1:35" ht="17.25" customHeight="1">
      <c r="A24" s="1"/>
      <c r="B24" s="121"/>
      <c r="C24" s="510"/>
      <c r="D24" s="511"/>
      <c r="E24" s="514" t="s">
        <v>138</v>
      </c>
      <c r="F24" s="491"/>
      <c r="G24" s="491"/>
      <c r="H24" s="515"/>
      <c r="I24" s="143">
        <f>AB15/1000</f>
        <v>60</v>
      </c>
      <c r="J24" s="448">
        <v>100000</v>
      </c>
      <c r="K24" s="242"/>
      <c r="L24" s="534" t="s">
        <v>139</v>
      </c>
      <c r="M24" s="491"/>
      <c r="N24" s="491"/>
      <c r="O24" s="491"/>
      <c r="P24" s="491"/>
      <c r="Q24" s="491"/>
      <c r="R24" s="491"/>
      <c r="S24" s="491"/>
      <c r="T24" s="146">
        <v>1</v>
      </c>
      <c r="U24" s="134" t="s">
        <v>115</v>
      </c>
      <c r="V24" s="528">
        <v>50000</v>
      </c>
      <c r="W24" s="491"/>
      <c r="X24" s="135" t="s">
        <v>117</v>
      </c>
      <c r="Y24" s="147">
        <f>T24*V24</f>
        <v>50000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366" t="str">
        <f>HYPERLINK("http://www.arosbb.dk/","www.arosbb.dk")</f>
        <v>www.arosbb.dk</v>
      </c>
      <c r="K25" s="363"/>
      <c r="L25" s="499"/>
      <c r="M25" s="497"/>
      <c r="N25" s="497"/>
      <c r="O25" s="497"/>
      <c r="P25" s="497"/>
      <c r="Q25" s="497"/>
      <c r="R25" s="497"/>
      <c r="S25" s="497"/>
      <c r="T25" s="153"/>
      <c r="U25" s="118"/>
      <c r="V25" s="154"/>
      <c r="W25" s="234"/>
      <c r="X25" s="119" t="s">
        <v>142</v>
      </c>
      <c r="Y25" s="120">
        <f>SUM(Y20:Y24)</f>
        <v>370000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110" priority="1" stopIfTrue="1" operator="greaterThanOrEqual">
      <formula>#REF!+1</formula>
    </cfRule>
  </conditionalFormatting>
  <conditionalFormatting sqref="E3:H18">
    <cfRule type="cellIs" dxfId="109" priority="2" stopIfTrue="1" operator="lessThanOrEqual">
      <formula>#REF!-1</formula>
    </cfRule>
  </conditionalFormatting>
  <conditionalFormatting sqref="R3:T18 U3:U19 W3:W18 U25">
    <cfRule type="cellIs" dxfId="108" priority="3" stopIfTrue="1" operator="equal">
      <formula>0</formula>
    </cfRule>
  </conditionalFormatting>
  <conditionalFormatting sqref="Y24:Y25">
    <cfRule type="cellIs" dxfId="107" priority="4" stopIfTrue="1" operator="equal">
      <formula>"0,0"</formula>
    </cfRule>
  </conditionalFormatting>
  <conditionalFormatting sqref="K3:K18">
    <cfRule type="cellIs" dxfId="106" priority="5" stopIfTrue="1" operator="equal">
      <formula>"n/a"</formula>
    </cfRule>
  </conditionalFormatting>
  <conditionalFormatting sqref="L19:T19">
    <cfRule type="cellIs" dxfId="105" priority="6" stopIfTrue="1" operator="equal">
      <formula>0</formula>
    </cfRule>
  </conditionalFormatting>
  <conditionalFormatting sqref="N3:Q18">
    <cfRule type="cellIs" dxfId="104" priority="7" stopIfTrue="1" operator="lessThanOrEqual">
      <formula>-1</formula>
    </cfRule>
  </conditionalFormatting>
  <conditionalFormatting sqref="V24:W24">
    <cfRule type="cellIs" dxfId="103" priority="8" stopIfTrue="1" operator="equal">
      <formula>-500</formula>
    </cfRule>
  </conditionalFormatting>
  <conditionalFormatting sqref="T24">
    <cfRule type="cellIs" dxfId="102" priority="9" stopIfTrue="1" operator="greaterThan">
      <formula>$V$24</formula>
    </cfRule>
  </conditionalFormatting>
  <conditionalFormatting sqref="X3:X18">
    <cfRule type="cellIs" dxfId="101" priority="10" stopIfTrue="1" operator="equal">
      <formula>"Star"</formula>
    </cfRule>
  </conditionalFormatting>
  <conditionalFormatting sqref="X3:X18">
    <cfRule type="cellIs" dxfId="100" priority="11" stopIfTrue="1" operator="equal">
      <formula>Y3</formula>
    </cfRule>
  </conditionalFormatting>
  <conditionalFormatting sqref="I3:I18">
    <cfRule type="cellIs" dxfId="99" priority="12" stopIfTrue="1" operator="equal">
      <formula>0</formula>
    </cfRule>
  </conditionalFormatting>
  <conditionalFormatting sqref="I3:I18">
    <cfRule type="cellIs" dxfId="98" priority="13" stopIfTrue="1" operator="equal">
      <formula>"Player type quantity surpassed"</formula>
    </cfRule>
  </conditionalFormatting>
  <conditionalFormatting sqref="Y3:Y18">
    <cfRule type="cellIs" dxfId="97" priority="14" stopIfTrue="1" operator="greaterThan">
      <formula>#REF!</formula>
    </cfRule>
  </conditionalFormatting>
  <conditionalFormatting sqref="Y3:Y18">
    <cfRule type="cellIs" dxfId="96" priority="15" stopIfTrue="1" operator="equal">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I26"/>
  <sheetViews>
    <sheetView workbookViewId="0">
      <selection activeCell="D5" sqref="D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40"/>
      <c r="D3" s="41"/>
      <c r="E3" s="43"/>
      <c r="F3" s="45"/>
      <c r="G3" s="47"/>
      <c r="H3" s="49"/>
      <c r="I3" s="51"/>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77"/>
      <c r="Z3" s="7"/>
      <c r="AA3" s="81" t="s">
        <v>88</v>
      </c>
      <c r="AB3" s="82">
        <v>30000</v>
      </c>
      <c r="AC3" s="7"/>
      <c r="AD3" s="7"/>
      <c r="AE3" s="7"/>
      <c r="AF3" s="7"/>
      <c r="AG3" s="7"/>
      <c r="AH3" s="7"/>
      <c r="AI3" s="7"/>
    </row>
    <row r="4" spans="1:35" ht="18" customHeight="1">
      <c r="A4" s="1"/>
      <c r="B4" s="83">
        <v>2</v>
      </c>
      <c r="C4" s="191" t="s">
        <v>511</v>
      </c>
      <c r="D4" s="572" t="s">
        <v>727</v>
      </c>
      <c r="E4" s="44">
        <v>6</v>
      </c>
      <c r="F4" s="46">
        <v>4</v>
      </c>
      <c r="G4" s="48">
        <v>2</v>
      </c>
      <c r="H4" s="50">
        <v>8</v>
      </c>
      <c r="I4" s="194" t="s">
        <v>512</v>
      </c>
      <c r="J4" s="52"/>
      <c r="K4" s="54" t="str">
        <f t="shared" si="0"/>
        <v/>
      </c>
      <c r="L4" s="85"/>
      <c r="M4" s="85"/>
      <c r="N4" s="87"/>
      <c r="O4" s="88"/>
      <c r="P4" s="89"/>
      <c r="Q4" s="90"/>
      <c r="R4" s="91"/>
      <c r="S4" s="92"/>
      <c r="T4" s="91"/>
      <c r="U4" s="92"/>
      <c r="V4" s="94"/>
      <c r="W4" s="102"/>
      <c r="X4" s="72">
        <f t="shared" si="1"/>
        <v>0</v>
      </c>
      <c r="Y4" s="200">
        <v>110000</v>
      </c>
      <c r="Z4" s="7"/>
      <c r="AA4" s="97"/>
      <c r="AB4" s="97"/>
      <c r="AC4" s="97"/>
      <c r="AD4" s="97"/>
      <c r="AE4" s="97"/>
      <c r="AF4" s="7"/>
      <c r="AG4" s="7"/>
      <c r="AH4" s="7"/>
      <c r="AI4" s="7"/>
    </row>
    <row r="5" spans="1:35" ht="18" customHeight="1">
      <c r="A5" s="1"/>
      <c r="B5" s="419">
        <v>50</v>
      </c>
      <c r="C5" s="191" t="s">
        <v>514</v>
      </c>
      <c r="D5" s="572" t="s">
        <v>727</v>
      </c>
      <c r="E5" s="44">
        <v>6</v>
      </c>
      <c r="F5" s="46">
        <v>4</v>
      </c>
      <c r="G5" s="48">
        <v>2</v>
      </c>
      <c r="H5" s="50">
        <v>8</v>
      </c>
      <c r="I5" s="194" t="s">
        <v>512</v>
      </c>
      <c r="J5" s="52"/>
      <c r="K5" s="54" t="str">
        <f t="shared" si="0"/>
        <v/>
      </c>
      <c r="L5" s="85"/>
      <c r="M5" s="85"/>
      <c r="N5" s="87"/>
      <c r="O5" s="88"/>
      <c r="P5" s="89"/>
      <c r="Q5" s="90"/>
      <c r="R5" s="91"/>
      <c r="S5" s="92"/>
      <c r="T5" s="91"/>
      <c r="U5" s="92"/>
      <c r="V5" s="94"/>
      <c r="W5" s="95">
        <v>1</v>
      </c>
      <c r="X5" s="72">
        <f t="shared" si="1"/>
        <v>5</v>
      </c>
      <c r="Y5" s="200">
        <v>110000</v>
      </c>
      <c r="Z5" s="7"/>
      <c r="AA5" s="84" t="s">
        <v>89</v>
      </c>
      <c r="AB5" s="84" t="s">
        <v>97</v>
      </c>
      <c r="AC5" s="84" t="s">
        <v>98</v>
      </c>
      <c r="AD5" s="86" t="s">
        <v>99</v>
      </c>
      <c r="AE5" s="97"/>
      <c r="AF5" s="7"/>
      <c r="AG5" s="7"/>
      <c r="AH5" s="7"/>
      <c r="AI5" s="7"/>
    </row>
    <row r="6" spans="1:35" ht="18" customHeight="1">
      <c r="A6" s="1"/>
      <c r="B6" s="83">
        <v>4</v>
      </c>
      <c r="C6" s="40"/>
      <c r="D6" s="41"/>
      <c r="E6" s="43"/>
      <c r="F6" s="45"/>
      <c r="G6" s="47"/>
      <c r="H6" s="49"/>
      <c r="I6" s="51"/>
      <c r="J6" s="52"/>
      <c r="K6" s="54" t="str">
        <f t="shared" si="0"/>
        <v/>
      </c>
      <c r="L6" s="85"/>
      <c r="M6" s="85"/>
      <c r="N6" s="87"/>
      <c r="O6" s="88"/>
      <c r="P6" s="89"/>
      <c r="Q6" s="90"/>
      <c r="R6" s="91"/>
      <c r="S6" s="92"/>
      <c r="T6" s="91"/>
      <c r="U6" s="92"/>
      <c r="V6" s="94"/>
      <c r="W6" s="102"/>
      <c r="X6" s="72">
        <f t="shared" si="1"/>
        <v>0</v>
      </c>
      <c r="Y6" s="77"/>
      <c r="Z6" s="7"/>
      <c r="AA6" s="98" t="s">
        <v>96</v>
      </c>
      <c r="AB6" s="107">
        <v>40000</v>
      </c>
      <c r="AC6" s="100">
        <v>50000</v>
      </c>
      <c r="AD6" s="103">
        <v>0</v>
      </c>
      <c r="AE6" s="7"/>
      <c r="AF6" s="7"/>
      <c r="AG6" s="7"/>
      <c r="AH6" s="7"/>
      <c r="AI6" s="7"/>
    </row>
    <row r="7" spans="1:35" ht="18" customHeight="1">
      <c r="A7" s="1"/>
      <c r="B7" s="39">
        <v>5</v>
      </c>
      <c r="C7" s="191" t="s">
        <v>515</v>
      </c>
      <c r="D7" s="42" t="s">
        <v>299</v>
      </c>
      <c r="E7" s="44">
        <v>7</v>
      </c>
      <c r="F7" s="46">
        <v>3</v>
      </c>
      <c r="G7" s="48">
        <v>3</v>
      </c>
      <c r="H7" s="50">
        <v>7</v>
      </c>
      <c r="I7" s="194" t="s">
        <v>516</v>
      </c>
      <c r="J7" s="52"/>
      <c r="K7" s="54" t="str">
        <f t="shared" si="0"/>
        <v/>
      </c>
      <c r="L7" s="85"/>
      <c r="M7" s="85"/>
      <c r="N7" s="87"/>
      <c r="O7" s="88"/>
      <c r="P7" s="89"/>
      <c r="Q7" s="90"/>
      <c r="R7" s="91"/>
      <c r="S7" s="92"/>
      <c r="T7" s="91"/>
      <c r="U7" s="92"/>
      <c r="V7" s="94"/>
      <c r="W7" s="102"/>
      <c r="X7" s="72">
        <f t="shared" si="1"/>
        <v>0</v>
      </c>
      <c r="Y7" s="200">
        <v>90000</v>
      </c>
      <c r="Z7" s="7"/>
      <c r="AA7" s="98" t="s">
        <v>100</v>
      </c>
      <c r="AB7" s="101"/>
      <c r="AC7" s="110"/>
      <c r="AD7" s="108"/>
      <c r="AE7" s="7"/>
      <c r="AF7" s="7"/>
      <c r="AG7" s="7"/>
      <c r="AH7" s="7"/>
      <c r="AI7" s="7"/>
    </row>
    <row r="8" spans="1:35" ht="18" customHeight="1">
      <c r="A8" s="1"/>
      <c r="B8" s="83">
        <v>6</v>
      </c>
      <c r="C8" s="191" t="s">
        <v>517</v>
      </c>
      <c r="D8" s="42" t="s">
        <v>173</v>
      </c>
      <c r="E8" s="44">
        <v>6</v>
      </c>
      <c r="F8" s="46">
        <v>3</v>
      </c>
      <c r="G8" s="48">
        <v>3</v>
      </c>
      <c r="H8" s="50">
        <v>7</v>
      </c>
      <c r="I8" s="194" t="s">
        <v>156</v>
      </c>
      <c r="J8" s="52"/>
      <c r="K8" s="54" t="str">
        <f t="shared" si="0"/>
        <v/>
      </c>
      <c r="L8" s="85"/>
      <c r="M8" s="85"/>
      <c r="N8" s="87"/>
      <c r="O8" s="88"/>
      <c r="P8" s="89"/>
      <c r="Q8" s="90"/>
      <c r="R8" s="91"/>
      <c r="S8" s="92"/>
      <c r="T8" s="91"/>
      <c r="U8" s="92"/>
      <c r="V8" s="94"/>
      <c r="W8" s="102"/>
      <c r="X8" s="72">
        <f t="shared" si="1"/>
        <v>0</v>
      </c>
      <c r="Y8" s="200">
        <v>50000</v>
      </c>
      <c r="Z8" s="7"/>
      <c r="AA8" s="98" t="s">
        <v>101</v>
      </c>
      <c r="AB8" s="101"/>
      <c r="AC8" s="110"/>
      <c r="AD8" s="108"/>
      <c r="AE8" s="7"/>
      <c r="AF8" s="7"/>
      <c r="AG8" s="7"/>
      <c r="AH8" s="7"/>
      <c r="AI8" s="7"/>
    </row>
    <row r="9" spans="1:35" ht="18" customHeight="1">
      <c r="A9" s="1"/>
      <c r="B9" s="39">
        <v>7</v>
      </c>
      <c r="C9" s="191" t="s">
        <v>518</v>
      </c>
      <c r="D9" s="42" t="s">
        <v>173</v>
      </c>
      <c r="E9" s="44">
        <v>6</v>
      </c>
      <c r="F9" s="46">
        <v>3</v>
      </c>
      <c r="G9" s="48">
        <v>3</v>
      </c>
      <c r="H9" s="50">
        <v>7</v>
      </c>
      <c r="I9" s="194" t="s">
        <v>156</v>
      </c>
      <c r="J9" s="52"/>
      <c r="K9" s="54" t="str">
        <f t="shared" si="0"/>
        <v/>
      </c>
      <c r="L9" s="85"/>
      <c r="M9" s="85"/>
      <c r="N9" s="87"/>
      <c r="O9" s="88"/>
      <c r="P9" s="89"/>
      <c r="Q9" s="90"/>
      <c r="R9" s="91"/>
      <c r="S9" s="92"/>
      <c r="T9" s="91"/>
      <c r="U9" s="92"/>
      <c r="V9" s="94"/>
      <c r="W9" s="102"/>
      <c r="X9" s="72">
        <f t="shared" si="1"/>
        <v>0</v>
      </c>
      <c r="Y9" s="200">
        <v>50000</v>
      </c>
      <c r="Z9" s="7"/>
      <c r="AA9" s="98" t="s">
        <v>102</v>
      </c>
      <c r="AB9" s="101"/>
      <c r="AC9" s="110"/>
      <c r="AD9" s="108"/>
      <c r="AE9" s="7"/>
      <c r="AF9" s="7"/>
      <c r="AG9" s="7"/>
      <c r="AH9" s="7"/>
      <c r="AI9" s="7"/>
    </row>
    <row r="10" spans="1:35" ht="18" customHeight="1">
      <c r="A10" s="1"/>
      <c r="B10" s="83">
        <v>8</v>
      </c>
      <c r="C10" s="191" t="s">
        <v>520</v>
      </c>
      <c r="D10" s="42" t="s">
        <v>173</v>
      </c>
      <c r="E10" s="44">
        <v>6</v>
      </c>
      <c r="F10" s="46">
        <v>3</v>
      </c>
      <c r="G10" s="48">
        <v>3</v>
      </c>
      <c r="H10" s="50">
        <v>7</v>
      </c>
      <c r="I10" s="194" t="s">
        <v>156</v>
      </c>
      <c r="J10" s="52"/>
      <c r="K10" s="54" t="str">
        <f t="shared" si="0"/>
        <v/>
      </c>
      <c r="L10" s="85"/>
      <c r="M10" s="85"/>
      <c r="N10" s="87"/>
      <c r="O10" s="88"/>
      <c r="P10" s="89"/>
      <c r="Q10" s="90"/>
      <c r="R10" s="91"/>
      <c r="S10" s="92"/>
      <c r="T10" s="91"/>
      <c r="U10" s="92"/>
      <c r="V10" s="94"/>
      <c r="W10" s="102"/>
      <c r="X10" s="72">
        <f t="shared" si="1"/>
        <v>0</v>
      </c>
      <c r="Y10" s="200">
        <v>50000</v>
      </c>
      <c r="Z10" s="7"/>
      <c r="AA10" s="98" t="s">
        <v>103</v>
      </c>
      <c r="AB10" s="101"/>
      <c r="AC10" s="110"/>
      <c r="AD10" s="108"/>
      <c r="AE10" s="7"/>
      <c r="AF10" s="7"/>
      <c r="AG10" s="7"/>
      <c r="AH10" s="7"/>
      <c r="AI10" s="7"/>
    </row>
    <row r="11" spans="1:35" ht="18" customHeight="1">
      <c r="A11" s="1"/>
      <c r="B11" s="39">
        <v>9</v>
      </c>
      <c r="C11" s="191" t="s">
        <v>521</v>
      </c>
      <c r="D11" s="42" t="s">
        <v>173</v>
      </c>
      <c r="E11" s="44">
        <v>6</v>
      </c>
      <c r="F11" s="46">
        <v>3</v>
      </c>
      <c r="G11" s="48">
        <v>3</v>
      </c>
      <c r="H11" s="50">
        <v>7</v>
      </c>
      <c r="I11" s="194" t="s">
        <v>156</v>
      </c>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522</v>
      </c>
      <c r="D12" s="42" t="s">
        <v>173</v>
      </c>
      <c r="E12" s="44">
        <v>6</v>
      </c>
      <c r="F12" s="46">
        <v>3</v>
      </c>
      <c r="G12" s="48">
        <v>3</v>
      </c>
      <c r="H12" s="50">
        <v>7</v>
      </c>
      <c r="I12" s="194" t="s">
        <v>156</v>
      </c>
      <c r="J12" s="52"/>
      <c r="K12" s="54" t="str">
        <f t="shared" si="0"/>
        <v/>
      </c>
      <c r="L12" s="85"/>
      <c r="M12" s="85"/>
      <c r="N12" s="87"/>
      <c r="O12" s="88"/>
      <c r="P12" s="89"/>
      <c r="Q12" s="90"/>
      <c r="R12" s="91"/>
      <c r="S12" s="92"/>
      <c r="T12" s="91"/>
      <c r="U12" s="92"/>
      <c r="V12" s="94"/>
      <c r="W12" s="102"/>
      <c r="X12" s="72">
        <f t="shared" si="1"/>
        <v>0</v>
      </c>
      <c r="Y12" s="200">
        <v>50000</v>
      </c>
      <c r="Z12" s="7"/>
      <c r="AA12" s="98" t="s">
        <v>105</v>
      </c>
      <c r="AB12" s="101"/>
      <c r="AC12" s="110"/>
      <c r="AD12" s="108"/>
      <c r="AE12" s="7"/>
      <c r="AF12" s="7"/>
      <c r="AG12" s="7"/>
      <c r="AH12" s="7"/>
      <c r="AI12" s="7"/>
    </row>
    <row r="13" spans="1:35" ht="18" customHeight="1">
      <c r="A13" s="1"/>
      <c r="B13" s="39">
        <v>11</v>
      </c>
      <c r="C13" s="191" t="s">
        <v>526</v>
      </c>
      <c r="D13" s="42" t="s">
        <v>173</v>
      </c>
      <c r="E13" s="44">
        <v>6</v>
      </c>
      <c r="F13" s="46">
        <v>3</v>
      </c>
      <c r="G13" s="48">
        <v>3</v>
      </c>
      <c r="H13" s="50">
        <v>7</v>
      </c>
      <c r="I13" s="194" t="s">
        <v>156</v>
      </c>
      <c r="J13" s="52"/>
      <c r="K13" s="54" t="str">
        <f t="shared" si="0"/>
        <v/>
      </c>
      <c r="L13" s="85"/>
      <c r="M13" s="85"/>
      <c r="N13" s="87"/>
      <c r="O13" s="88"/>
      <c r="P13" s="89"/>
      <c r="Q13" s="90"/>
      <c r="R13" s="91"/>
      <c r="S13" s="92"/>
      <c r="T13" s="91"/>
      <c r="U13" s="92"/>
      <c r="V13" s="94"/>
      <c r="W13" s="102"/>
      <c r="X13" s="72">
        <f t="shared" si="1"/>
        <v>0</v>
      </c>
      <c r="Y13" s="200">
        <v>50000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191" t="s">
        <v>531</v>
      </c>
      <c r="D17" s="42" t="s">
        <v>725</v>
      </c>
      <c r="E17" s="44">
        <v>6</v>
      </c>
      <c r="F17" s="46">
        <v>3</v>
      </c>
      <c r="G17" s="48">
        <v>3</v>
      </c>
      <c r="H17" s="50">
        <v>7</v>
      </c>
      <c r="I17" s="194" t="s">
        <v>532</v>
      </c>
      <c r="J17" s="52"/>
      <c r="K17" s="54" t="str">
        <f t="shared" si="0"/>
        <v/>
      </c>
      <c r="L17" s="85"/>
      <c r="M17" s="85"/>
      <c r="N17" s="87"/>
      <c r="O17" s="88"/>
      <c r="P17" s="89"/>
      <c r="Q17" s="90"/>
      <c r="R17" s="91"/>
      <c r="S17" s="92"/>
      <c r="T17" s="91"/>
      <c r="U17" s="202">
        <v>1</v>
      </c>
      <c r="V17" s="94"/>
      <c r="W17" s="102"/>
      <c r="X17" s="72">
        <f t="shared" si="1"/>
        <v>2</v>
      </c>
      <c r="Y17" s="200">
        <v>90000</v>
      </c>
      <c r="Z17" s="7"/>
      <c r="AA17" s="7"/>
      <c r="AB17" s="7"/>
      <c r="AC17" s="7"/>
      <c r="AD17" s="7"/>
      <c r="AE17" s="7"/>
      <c r="AF17" s="7"/>
      <c r="AG17" s="7"/>
      <c r="AH17" s="7"/>
      <c r="AI17" s="7"/>
    </row>
    <row r="18" spans="1:35" ht="18" customHeight="1">
      <c r="A18" s="1"/>
      <c r="B18" s="39">
        <v>16</v>
      </c>
      <c r="C18" s="191" t="s">
        <v>533</v>
      </c>
      <c r="D18" s="42" t="s">
        <v>725</v>
      </c>
      <c r="E18" s="44">
        <v>6</v>
      </c>
      <c r="F18" s="46">
        <v>3</v>
      </c>
      <c r="G18" s="48">
        <v>3</v>
      </c>
      <c r="H18" s="50">
        <v>7</v>
      </c>
      <c r="I18" s="194" t="s">
        <v>532</v>
      </c>
      <c r="J18" s="52"/>
      <c r="K18" s="54" t="str">
        <f t="shared" si="0"/>
        <v/>
      </c>
      <c r="L18" s="85"/>
      <c r="M18" s="85"/>
      <c r="N18" s="87"/>
      <c r="O18" s="88"/>
      <c r="P18" s="89"/>
      <c r="Q18" s="90"/>
      <c r="R18" s="91"/>
      <c r="S18" s="92"/>
      <c r="T18" s="91"/>
      <c r="U18" s="92"/>
      <c r="V18" s="94"/>
      <c r="W18" s="102"/>
      <c r="X18" s="72">
        <f t="shared" si="1"/>
        <v>0</v>
      </c>
      <c r="Y18" s="200">
        <v>90000</v>
      </c>
      <c r="Z18" s="7"/>
      <c r="AA18" s="7"/>
      <c r="AB18" s="7"/>
      <c r="AC18" s="7"/>
      <c r="AD18" s="7"/>
      <c r="AE18" s="7"/>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790000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77</v>
      </c>
      <c r="J20" s="502"/>
      <c r="K20" s="503"/>
      <c r="L20" s="525" t="s">
        <v>114</v>
      </c>
      <c r="M20" s="502"/>
      <c r="N20" s="502"/>
      <c r="O20" s="502"/>
      <c r="P20" s="502"/>
      <c r="Q20" s="502"/>
      <c r="R20" s="502"/>
      <c r="S20" s="526"/>
      <c r="T20" s="228">
        <v>3</v>
      </c>
      <c r="U20" s="123" t="s">
        <v>115</v>
      </c>
      <c r="V20" s="529">
        <v>60000</v>
      </c>
      <c r="W20" s="502"/>
      <c r="X20" s="126" t="s">
        <v>118</v>
      </c>
      <c r="Y20" s="128">
        <f>T20*V20</f>
        <v>180000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79</v>
      </c>
      <c r="J21" s="131"/>
      <c r="K21" s="132"/>
      <c r="L21" s="493" t="s">
        <v>124</v>
      </c>
      <c r="M21" s="494"/>
      <c r="N21" s="494"/>
      <c r="O21" s="494"/>
      <c r="P21" s="494"/>
      <c r="Q21" s="494"/>
      <c r="R21" s="494"/>
      <c r="S21" s="495"/>
      <c r="T21" s="133">
        <v>0</v>
      </c>
      <c r="U21" s="134" t="s">
        <v>115</v>
      </c>
      <c r="V21" s="527">
        <v>10000</v>
      </c>
      <c r="W21" s="494"/>
      <c r="X21" s="135" t="s">
        <v>117</v>
      </c>
      <c r="Y21" s="137">
        <f>T21*10000</f>
        <v>0</v>
      </c>
      <c r="Z21" s="7"/>
      <c r="AA21" s="7"/>
      <c r="AB21" s="7"/>
      <c r="AC21" s="7"/>
      <c r="AD21" s="7"/>
      <c r="AE21" s="7"/>
      <c r="AF21" s="7"/>
      <c r="AG21" s="7"/>
      <c r="AH21" s="7"/>
      <c r="AI21" s="7"/>
    </row>
    <row r="22" spans="1:35" ht="17.25" customHeight="1">
      <c r="A22" s="1"/>
      <c r="B22" s="121"/>
      <c r="C22" s="510"/>
      <c r="D22" s="511"/>
      <c r="E22" s="507" t="s">
        <v>131</v>
      </c>
      <c r="F22" s="494"/>
      <c r="G22" s="494"/>
      <c r="H22" s="494"/>
      <c r="I22" s="504" t="s">
        <v>546</v>
      </c>
      <c r="J22" s="494"/>
      <c r="K22" s="505"/>
      <c r="L22" s="493" t="s">
        <v>132</v>
      </c>
      <c r="M22" s="494"/>
      <c r="N22" s="494"/>
      <c r="O22" s="494"/>
      <c r="P22" s="494"/>
      <c r="Q22" s="494"/>
      <c r="R22" s="494"/>
      <c r="S22" s="495"/>
      <c r="T22" s="230">
        <v>1</v>
      </c>
      <c r="U22" s="138" t="s">
        <v>115</v>
      </c>
      <c r="V22" s="527">
        <v>10000</v>
      </c>
      <c r="W22" s="494"/>
      <c r="X22" s="139" t="s">
        <v>118</v>
      </c>
      <c r="Y22" s="137">
        <f t="shared" ref="Y22:Y23" si="2">T22*10000</f>
        <v>10000</v>
      </c>
      <c r="Z22" s="7"/>
      <c r="AA22" s="7"/>
      <c r="AB22" s="7"/>
      <c r="AC22" s="7"/>
      <c r="AD22" s="7"/>
      <c r="AE22" s="7"/>
      <c r="AF22" s="7"/>
      <c r="AG22" s="7"/>
      <c r="AH22" s="7"/>
      <c r="AI22" s="7"/>
    </row>
    <row r="23" spans="1:35" ht="17.25" customHeight="1">
      <c r="A23" s="1"/>
      <c r="B23" s="121"/>
      <c r="C23" s="510"/>
      <c r="D23" s="511"/>
      <c r="E23" s="507" t="s">
        <v>133</v>
      </c>
      <c r="F23" s="494"/>
      <c r="G23" s="494"/>
      <c r="H23" s="494"/>
      <c r="I23" s="140">
        <f>(Y19+Y25)/1000</f>
        <v>1030</v>
      </c>
      <c r="J23" s="141" t="s">
        <v>135</v>
      </c>
      <c r="K23" s="142"/>
      <c r="L23" s="493" t="s">
        <v>136</v>
      </c>
      <c r="M23" s="494"/>
      <c r="N23" s="494"/>
      <c r="O23" s="494"/>
      <c r="P23" s="494"/>
      <c r="Q23" s="494"/>
      <c r="R23" s="494"/>
      <c r="S23" s="495"/>
      <c r="T23" s="133">
        <v>0</v>
      </c>
      <c r="U23" s="138" t="s">
        <v>115</v>
      </c>
      <c r="V23" s="527">
        <v>10000</v>
      </c>
      <c r="W23" s="494"/>
      <c r="X23" s="139" t="s">
        <v>118</v>
      </c>
      <c r="Y23" s="137">
        <f t="shared" si="2"/>
        <v>0</v>
      </c>
      <c r="Z23" s="7"/>
      <c r="AA23" s="7"/>
      <c r="AB23" s="7"/>
      <c r="AC23" s="7"/>
      <c r="AD23" s="7"/>
      <c r="AE23" s="7"/>
      <c r="AF23" s="7"/>
      <c r="AG23" s="7"/>
      <c r="AH23" s="7"/>
      <c r="AI23" s="7"/>
    </row>
    <row r="24" spans="1:35" ht="17.25" customHeight="1">
      <c r="A24" s="1"/>
      <c r="B24" s="121"/>
      <c r="C24" s="510"/>
      <c r="D24" s="511"/>
      <c r="E24" s="514" t="s">
        <v>138</v>
      </c>
      <c r="F24" s="491"/>
      <c r="G24" s="491"/>
      <c r="H24" s="515"/>
      <c r="I24" s="250">
        <v>30</v>
      </c>
      <c r="J24" s="334" t="s">
        <v>135</v>
      </c>
      <c r="K24" s="336"/>
      <c r="L24" s="534" t="s">
        <v>139</v>
      </c>
      <c r="M24" s="491"/>
      <c r="N24" s="491"/>
      <c r="O24" s="491"/>
      <c r="P24" s="491"/>
      <c r="Q24" s="491"/>
      <c r="R24" s="491"/>
      <c r="S24" s="491"/>
      <c r="T24" s="146">
        <v>1</v>
      </c>
      <c r="U24" s="134" t="s">
        <v>115</v>
      </c>
      <c r="V24" s="527">
        <v>50000</v>
      </c>
      <c r="W24" s="494"/>
      <c r="X24" s="135" t="s">
        <v>117</v>
      </c>
      <c r="Y24" s="147">
        <f>T24*V24</f>
        <v>50000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95" priority="1" stopIfTrue="1" operator="greaterThanOrEqual">
      <formula>#REF!+1</formula>
    </cfRule>
  </conditionalFormatting>
  <conditionalFormatting sqref="E3:H18">
    <cfRule type="cellIs" dxfId="94" priority="2" stopIfTrue="1" operator="lessThanOrEqual">
      <formula>#REF!-1</formula>
    </cfRule>
  </conditionalFormatting>
  <conditionalFormatting sqref="U19 R3:U18 W3:W18 U25">
    <cfRule type="cellIs" dxfId="93" priority="3" stopIfTrue="1" operator="equal">
      <formula>0</formula>
    </cfRule>
  </conditionalFormatting>
  <conditionalFormatting sqref="Y24:Y25">
    <cfRule type="cellIs" dxfId="92" priority="4" stopIfTrue="1" operator="equal">
      <formula>"0,0"</formula>
    </cfRule>
  </conditionalFormatting>
  <conditionalFormatting sqref="K3:K18">
    <cfRule type="cellIs" dxfId="91" priority="5" stopIfTrue="1" operator="equal">
      <formula>"n/a"</formula>
    </cfRule>
  </conditionalFormatting>
  <conditionalFormatting sqref="L19:T19">
    <cfRule type="cellIs" dxfId="90" priority="6" stopIfTrue="1" operator="equal">
      <formula>0</formula>
    </cfRule>
  </conditionalFormatting>
  <conditionalFormatting sqref="N3:Q18">
    <cfRule type="cellIs" dxfId="89" priority="7" stopIfTrue="1" operator="lessThanOrEqual">
      <formula>-1</formula>
    </cfRule>
  </conditionalFormatting>
  <conditionalFormatting sqref="V24:W24">
    <cfRule type="cellIs" dxfId="88" priority="8" stopIfTrue="1" operator="equal">
      <formula>-500</formula>
    </cfRule>
  </conditionalFormatting>
  <conditionalFormatting sqref="T24">
    <cfRule type="cellIs" dxfId="87" priority="9" stopIfTrue="1" operator="greaterThan">
      <formula>$V$24</formula>
    </cfRule>
  </conditionalFormatting>
  <conditionalFormatting sqref="X3:X18">
    <cfRule type="cellIs" dxfId="86" priority="10" stopIfTrue="1" operator="equal">
      <formula>"Star"</formula>
    </cfRule>
  </conditionalFormatting>
  <conditionalFormatting sqref="X3:X18">
    <cfRule type="cellIs" dxfId="85" priority="11" stopIfTrue="1" operator="equal">
      <formula>Y3</formula>
    </cfRule>
  </conditionalFormatting>
  <conditionalFormatting sqref="I3:I18">
    <cfRule type="cellIs" dxfId="84" priority="12" stopIfTrue="1" operator="equal">
      <formula>0</formula>
    </cfRule>
  </conditionalFormatting>
  <conditionalFormatting sqref="I3:I18">
    <cfRule type="cellIs" dxfId="83" priority="13" stopIfTrue="1" operator="equal">
      <formula>"Player type quantity surpassed"</formula>
    </cfRule>
  </conditionalFormatting>
  <conditionalFormatting sqref="Y3:Y18">
    <cfRule type="cellIs" dxfId="82" priority="14" stopIfTrue="1" operator="greaterThan">
      <formula>#REF!</formula>
    </cfRule>
  </conditionalFormatting>
  <conditionalFormatting sqref="Y3:Y18">
    <cfRule type="cellIs" dxfId="81" priority="15" stopIfTrue="1" operator="equal">
      <formula>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523</v>
      </c>
      <c r="D3" s="42" t="s">
        <v>41</v>
      </c>
      <c r="E3" s="44">
        <v>5</v>
      </c>
      <c r="F3" s="46">
        <v>5</v>
      </c>
      <c r="G3" s="48">
        <v>2</v>
      </c>
      <c r="H3" s="50">
        <v>9</v>
      </c>
      <c r="I3" s="211" t="s">
        <v>524</v>
      </c>
      <c r="J3" s="195" t="s">
        <v>525</v>
      </c>
      <c r="K3" s="54">
        <f t="shared" ref="K3:K12" si="0">IF(X3&gt;175,6,IF(X3&gt;75,5,IF(X3&gt;50,4,IF(X3&gt;30,3,IF(X3&gt;15,2,IF(X3&gt;5,1,""))))))</f>
        <v>2</v>
      </c>
      <c r="L3" s="55"/>
      <c r="M3" s="57"/>
      <c r="N3" s="196"/>
      <c r="O3" s="238"/>
      <c r="P3" s="198"/>
      <c r="Q3" s="199"/>
      <c r="R3" s="63"/>
      <c r="S3" s="65"/>
      <c r="T3" s="63"/>
      <c r="U3" s="64">
        <v>3</v>
      </c>
      <c r="V3" s="68"/>
      <c r="W3" s="70">
        <v>2</v>
      </c>
      <c r="X3" s="72">
        <f t="shared" ref="X3:X18" si="1">2*R3+S3+3*T3+2*U3+5*W3</f>
        <v>16</v>
      </c>
      <c r="Y3" s="200">
        <v>180000</v>
      </c>
      <c r="Z3" s="7"/>
      <c r="AA3" s="81" t="s">
        <v>88</v>
      </c>
      <c r="AB3" s="82">
        <v>0</v>
      </c>
      <c r="AC3" s="7"/>
      <c r="AD3" s="7"/>
      <c r="AE3" s="7"/>
      <c r="AF3" s="7"/>
      <c r="AG3" s="7"/>
      <c r="AH3" s="7"/>
      <c r="AI3" s="7"/>
    </row>
    <row r="4" spans="1:35" ht="18" customHeight="1">
      <c r="A4" s="1"/>
      <c r="B4" s="83">
        <v>2</v>
      </c>
      <c r="C4" s="191" t="s">
        <v>528</v>
      </c>
      <c r="D4" s="42" t="s">
        <v>232</v>
      </c>
      <c r="E4" s="44">
        <v>7</v>
      </c>
      <c r="F4" s="46">
        <v>3</v>
      </c>
      <c r="G4" s="48">
        <v>3</v>
      </c>
      <c r="H4" s="50">
        <v>8</v>
      </c>
      <c r="I4" s="194" t="s">
        <v>156</v>
      </c>
      <c r="J4" s="195" t="s">
        <v>226</v>
      </c>
      <c r="K4" s="54">
        <f t="shared" si="0"/>
        <v>1</v>
      </c>
      <c r="L4" s="85"/>
      <c r="M4" s="85"/>
      <c r="N4" s="87"/>
      <c r="O4" s="88"/>
      <c r="P4" s="89"/>
      <c r="Q4" s="90"/>
      <c r="R4" s="91"/>
      <c r="S4" s="202">
        <v>1</v>
      </c>
      <c r="T4" s="91"/>
      <c r="U4" s="202">
        <v>3</v>
      </c>
      <c r="V4" s="203">
        <v>1</v>
      </c>
      <c r="W4" s="102"/>
      <c r="X4" s="72">
        <f t="shared" si="1"/>
        <v>7</v>
      </c>
      <c r="Y4" s="200">
        <v>110000</v>
      </c>
      <c r="Z4" s="7"/>
      <c r="AA4" s="97"/>
      <c r="AB4" s="97"/>
      <c r="AC4" s="97"/>
      <c r="AD4" s="97"/>
      <c r="AE4" s="97"/>
      <c r="AF4" s="7"/>
      <c r="AG4" s="7"/>
      <c r="AH4" s="7"/>
      <c r="AI4" s="7"/>
    </row>
    <row r="5" spans="1:35" ht="18" customHeight="1">
      <c r="A5" s="1"/>
      <c r="B5" s="39">
        <v>3</v>
      </c>
      <c r="C5" s="191" t="s">
        <v>529</v>
      </c>
      <c r="D5" s="42" t="s">
        <v>232</v>
      </c>
      <c r="E5" s="44">
        <v>7</v>
      </c>
      <c r="F5" s="46">
        <v>3</v>
      </c>
      <c r="G5" s="48">
        <v>3</v>
      </c>
      <c r="H5" s="50">
        <v>8</v>
      </c>
      <c r="I5" s="194" t="s">
        <v>156</v>
      </c>
      <c r="J5" s="195" t="s">
        <v>226</v>
      </c>
      <c r="K5" s="54">
        <f t="shared" si="0"/>
        <v>1</v>
      </c>
      <c r="L5" s="85"/>
      <c r="M5" s="85"/>
      <c r="N5" s="87"/>
      <c r="O5" s="88"/>
      <c r="P5" s="89"/>
      <c r="Q5" s="90"/>
      <c r="R5" s="91"/>
      <c r="S5" s="92"/>
      <c r="T5" s="93">
        <v>2</v>
      </c>
      <c r="U5" s="202">
        <v>1</v>
      </c>
      <c r="V5" s="94"/>
      <c r="W5" s="102"/>
      <c r="X5" s="72">
        <f t="shared" si="1"/>
        <v>8</v>
      </c>
      <c r="Y5" s="200">
        <v>110000</v>
      </c>
      <c r="Z5" s="7"/>
      <c r="AA5" s="84" t="s">
        <v>89</v>
      </c>
      <c r="AB5" s="84" t="s">
        <v>97</v>
      </c>
      <c r="AC5" s="84" t="s">
        <v>98</v>
      </c>
      <c r="AD5" s="86" t="s">
        <v>99</v>
      </c>
      <c r="AE5" s="97"/>
      <c r="AF5" s="7"/>
      <c r="AG5" s="7"/>
      <c r="AH5" s="7"/>
      <c r="AI5" s="7"/>
    </row>
    <row r="6" spans="1:35" ht="18" customHeight="1">
      <c r="A6" s="1"/>
      <c r="B6" s="83">
        <v>4</v>
      </c>
      <c r="C6" s="191" t="s">
        <v>530</v>
      </c>
      <c r="D6" s="42" t="s">
        <v>232</v>
      </c>
      <c r="E6" s="44">
        <v>7</v>
      </c>
      <c r="F6" s="46">
        <v>3</v>
      </c>
      <c r="G6" s="48">
        <v>3</v>
      </c>
      <c r="H6" s="50">
        <v>8</v>
      </c>
      <c r="I6" s="194" t="s">
        <v>156</v>
      </c>
      <c r="J6" s="195" t="s">
        <v>226</v>
      </c>
      <c r="K6" s="54">
        <f t="shared" si="0"/>
        <v>1</v>
      </c>
      <c r="L6" s="85"/>
      <c r="M6" s="85"/>
      <c r="N6" s="87"/>
      <c r="O6" s="88"/>
      <c r="P6" s="89"/>
      <c r="Q6" s="90"/>
      <c r="R6" s="91"/>
      <c r="S6" s="202">
        <v>1</v>
      </c>
      <c r="T6" s="91"/>
      <c r="U6" s="202">
        <v>3</v>
      </c>
      <c r="V6" s="94"/>
      <c r="W6" s="95">
        <v>1</v>
      </c>
      <c r="X6" s="72">
        <f t="shared" si="1"/>
        <v>12</v>
      </c>
      <c r="Y6" s="200">
        <v>110000</v>
      </c>
      <c r="Z6" s="7"/>
      <c r="AA6" s="98" t="s">
        <v>96</v>
      </c>
      <c r="AB6" s="107">
        <v>60000</v>
      </c>
      <c r="AC6" s="100">
        <v>0</v>
      </c>
      <c r="AD6" s="103">
        <v>0</v>
      </c>
      <c r="AE6" s="7"/>
      <c r="AF6" s="7"/>
      <c r="AG6" s="7"/>
      <c r="AH6" s="7"/>
      <c r="AI6" s="7"/>
    </row>
    <row r="7" spans="1:35" ht="18" customHeight="1">
      <c r="A7" s="1"/>
      <c r="B7" s="39">
        <v>5</v>
      </c>
      <c r="C7" s="191" t="s">
        <v>534</v>
      </c>
      <c r="D7" s="42" t="s">
        <v>232</v>
      </c>
      <c r="E7" s="44">
        <v>7</v>
      </c>
      <c r="F7" s="46">
        <v>3</v>
      </c>
      <c r="G7" s="48">
        <v>3</v>
      </c>
      <c r="H7" s="50">
        <v>8</v>
      </c>
      <c r="I7" s="194" t="s">
        <v>156</v>
      </c>
      <c r="J7" s="195" t="s">
        <v>226</v>
      </c>
      <c r="K7" s="54">
        <f t="shared" si="0"/>
        <v>1</v>
      </c>
      <c r="L7" s="85"/>
      <c r="M7" s="85"/>
      <c r="N7" s="87"/>
      <c r="O7" s="88"/>
      <c r="P7" s="89"/>
      <c r="Q7" s="90"/>
      <c r="R7" s="91"/>
      <c r="S7" s="92"/>
      <c r="T7" s="93">
        <v>1</v>
      </c>
      <c r="U7" s="202">
        <v>1</v>
      </c>
      <c r="V7" s="94"/>
      <c r="W7" s="95">
        <v>1</v>
      </c>
      <c r="X7" s="72">
        <f t="shared" si="1"/>
        <v>10</v>
      </c>
      <c r="Y7" s="200">
        <v>110000</v>
      </c>
      <c r="Z7" s="7"/>
      <c r="AA7" s="98" t="s">
        <v>100</v>
      </c>
      <c r="AB7" s="107">
        <v>50000</v>
      </c>
      <c r="AC7" s="100">
        <v>50000</v>
      </c>
      <c r="AD7" s="108"/>
      <c r="AE7" s="7"/>
      <c r="AF7" s="7"/>
      <c r="AG7" s="7"/>
      <c r="AH7" s="7"/>
      <c r="AI7" s="7"/>
    </row>
    <row r="8" spans="1:35" ht="18" customHeight="1">
      <c r="A8" s="1"/>
      <c r="B8" s="83">
        <v>6</v>
      </c>
      <c r="C8" s="191" t="s">
        <v>535</v>
      </c>
      <c r="D8" s="42" t="s">
        <v>270</v>
      </c>
      <c r="E8" s="44">
        <v>6</v>
      </c>
      <c r="F8" s="46">
        <v>3</v>
      </c>
      <c r="G8" s="48">
        <v>3</v>
      </c>
      <c r="H8" s="50">
        <v>8</v>
      </c>
      <c r="I8" s="194" t="s">
        <v>393</v>
      </c>
      <c r="J8" s="195" t="s">
        <v>537</v>
      </c>
      <c r="K8" s="54">
        <f t="shared" si="0"/>
        <v>2</v>
      </c>
      <c r="L8" s="85"/>
      <c r="M8" s="85"/>
      <c r="N8" s="87"/>
      <c r="O8" s="88"/>
      <c r="P8" s="89"/>
      <c r="Q8" s="90"/>
      <c r="R8" s="91"/>
      <c r="S8" s="202">
        <v>12</v>
      </c>
      <c r="T8" s="91"/>
      <c r="U8" s="92"/>
      <c r="V8" s="94"/>
      <c r="W8" s="95">
        <v>1</v>
      </c>
      <c r="X8" s="72">
        <f t="shared" si="1"/>
        <v>17</v>
      </c>
      <c r="Y8" s="200">
        <v>110000</v>
      </c>
      <c r="Z8" s="7"/>
      <c r="AA8" s="98" t="s">
        <v>101</v>
      </c>
      <c r="AB8" s="101"/>
      <c r="AC8" s="110"/>
      <c r="AD8" s="108"/>
      <c r="AE8" s="7"/>
      <c r="AF8" s="7"/>
      <c r="AG8" s="7"/>
      <c r="AH8" s="7"/>
      <c r="AI8" s="7"/>
    </row>
    <row r="9" spans="1:35" ht="18" customHeight="1">
      <c r="A9" s="1"/>
      <c r="B9" s="39">
        <v>7</v>
      </c>
      <c r="C9" s="191" t="s">
        <v>538</v>
      </c>
      <c r="D9" s="42" t="s">
        <v>265</v>
      </c>
      <c r="E9" s="44">
        <v>8</v>
      </c>
      <c r="F9" s="46">
        <v>2</v>
      </c>
      <c r="G9" s="48">
        <v>3</v>
      </c>
      <c r="H9" s="50">
        <v>7</v>
      </c>
      <c r="I9" s="194" t="s">
        <v>394</v>
      </c>
      <c r="J9" s="195" t="s">
        <v>156</v>
      </c>
      <c r="K9" s="54">
        <f t="shared" si="0"/>
        <v>1</v>
      </c>
      <c r="L9" s="85"/>
      <c r="M9" s="85"/>
      <c r="N9" s="87"/>
      <c r="O9" s="88"/>
      <c r="P9" s="89"/>
      <c r="Q9" s="90"/>
      <c r="R9" s="91"/>
      <c r="S9" s="202">
        <v>1</v>
      </c>
      <c r="T9" s="93">
        <v>3</v>
      </c>
      <c r="U9" s="92"/>
      <c r="V9" s="94"/>
      <c r="W9" s="102"/>
      <c r="X9" s="72">
        <f t="shared" si="1"/>
        <v>10</v>
      </c>
      <c r="Y9" s="200">
        <v>80000</v>
      </c>
      <c r="Z9" s="7"/>
      <c r="AA9" s="98" t="s">
        <v>102</v>
      </c>
      <c r="AB9" s="101"/>
      <c r="AC9" s="110"/>
      <c r="AD9" s="108"/>
      <c r="AE9" s="7"/>
      <c r="AF9" s="7"/>
      <c r="AG9" s="7"/>
      <c r="AH9" s="7"/>
      <c r="AI9" s="7"/>
    </row>
    <row r="10" spans="1:35" ht="18" customHeight="1">
      <c r="A10" s="1"/>
      <c r="B10" s="83">
        <v>8</v>
      </c>
      <c r="C10" s="191" t="s">
        <v>539</v>
      </c>
      <c r="D10" s="42" t="s">
        <v>173</v>
      </c>
      <c r="E10" s="44">
        <v>6</v>
      </c>
      <c r="F10" s="46">
        <v>3</v>
      </c>
      <c r="G10" s="48">
        <v>3</v>
      </c>
      <c r="H10" s="50">
        <v>8</v>
      </c>
      <c r="I10" s="51"/>
      <c r="J10" s="195" t="s">
        <v>156</v>
      </c>
      <c r="K10" s="54">
        <f t="shared" si="0"/>
        <v>1</v>
      </c>
      <c r="L10" s="85"/>
      <c r="M10" s="204" t="s">
        <v>22</v>
      </c>
      <c r="N10" s="87"/>
      <c r="O10" s="88"/>
      <c r="P10" s="89"/>
      <c r="Q10" s="90"/>
      <c r="R10" s="91"/>
      <c r="S10" s="92"/>
      <c r="T10" s="91"/>
      <c r="U10" s="202">
        <v>1</v>
      </c>
      <c r="V10" s="94"/>
      <c r="W10" s="95">
        <v>1</v>
      </c>
      <c r="X10" s="72">
        <f t="shared" si="1"/>
        <v>7</v>
      </c>
      <c r="Y10" s="200">
        <v>50000</v>
      </c>
      <c r="Z10" s="7"/>
      <c r="AA10" s="98" t="s">
        <v>103</v>
      </c>
      <c r="AB10" s="434">
        <v>70000</v>
      </c>
      <c r="AC10" s="464">
        <v>100000</v>
      </c>
      <c r="AD10" s="108"/>
      <c r="AE10" s="7"/>
      <c r="AF10" s="7"/>
      <c r="AG10" s="7"/>
      <c r="AH10" s="7"/>
      <c r="AI10" s="7"/>
    </row>
    <row r="11" spans="1:35" ht="18" customHeight="1">
      <c r="A11" s="1"/>
      <c r="B11" s="39">
        <v>9</v>
      </c>
      <c r="C11" s="191" t="s">
        <v>541</v>
      </c>
      <c r="D11" s="42" t="s">
        <v>173</v>
      </c>
      <c r="E11" s="44">
        <v>6</v>
      </c>
      <c r="F11" s="46">
        <v>3</v>
      </c>
      <c r="G11" s="48">
        <v>3</v>
      </c>
      <c r="H11" s="50">
        <v>8</v>
      </c>
      <c r="I11" s="51"/>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542</v>
      </c>
      <c r="D12" s="42" t="s">
        <v>173</v>
      </c>
      <c r="E12" s="44">
        <v>6</v>
      </c>
      <c r="F12" s="46">
        <v>3</v>
      </c>
      <c r="G12" s="48">
        <v>3</v>
      </c>
      <c r="H12" s="50">
        <v>8</v>
      </c>
      <c r="I12" s="51"/>
      <c r="J12" s="52"/>
      <c r="K12" s="54" t="str">
        <f t="shared" si="0"/>
        <v/>
      </c>
      <c r="L12" s="85"/>
      <c r="M12" s="85"/>
      <c r="N12" s="87"/>
      <c r="O12" s="88"/>
      <c r="P12" s="89"/>
      <c r="Q12" s="90"/>
      <c r="R12" s="91"/>
      <c r="S12" s="92"/>
      <c r="T12" s="91"/>
      <c r="U12" s="202">
        <v>1</v>
      </c>
      <c r="V12" s="94"/>
      <c r="W12" s="102"/>
      <c r="X12" s="72">
        <f t="shared" si="1"/>
        <v>2</v>
      </c>
      <c r="Y12" s="200">
        <v>50000</v>
      </c>
      <c r="Z12" s="7"/>
      <c r="AA12" s="98" t="s">
        <v>105</v>
      </c>
      <c r="AB12" s="101"/>
      <c r="AC12" s="110"/>
      <c r="AD12" s="108"/>
      <c r="AE12" s="7"/>
      <c r="AF12" s="7"/>
      <c r="AG12" s="7"/>
      <c r="AH12" s="7"/>
      <c r="AI12" s="7"/>
    </row>
    <row r="13" spans="1:35" ht="18" customHeight="1">
      <c r="A13" s="1"/>
      <c r="B13" s="39">
        <v>11</v>
      </c>
      <c r="C13" s="465" t="s">
        <v>543</v>
      </c>
      <c r="D13" s="42" t="s">
        <v>265</v>
      </c>
      <c r="E13" s="44">
        <v>8</v>
      </c>
      <c r="F13" s="46">
        <v>2</v>
      </c>
      <c r="G13" s="48">
        <v>3</v>
      </c>
      <c r="H13" s="50">
        <v>7</v>
      </c>
      <c r="I13" s="194" t="s">
        <v>394</v>
      </c>
      <c r="J13" s="195" t="s">
        <v>156</v>
      </c>
      <c r="K13" s="54">
        <v>1</v>
      </c>
      <c r="L13" s="85"/>
      <c r="M13" s="85"/>
      <c r="N13" s="87"/>
      <c r="O13" s="88"/>
      <c r="P13" s="89"/>
      <c r="Q13" s="90"/>
      <c r="R13" s="91"/>
      <c r="S13" s="202"/>
      <c r="T13" s="93">
        <v>3</v>
      </c>
      <c r="U13" s="92"/>
      <c r="V13" s="94"/>
      <c r="W13" s="102"/>
      <c r="X13" s="72">
        <f t="shared" si="1"/>
        <v>9</v>
      </c>
      <c r="Y13" s="200">
        <v>80000</v>
      </c>
      <c r="Z13" s="7"/>
      <c r="AA13" s="98" t="s">
        <v>106</v>
      </c>
      <c r="AB13" s="101"/>
      <c r="AC13" s="110"/>
      <c r="AD13" s="108"/>
      <c r="AE13" s="7"/>
      <c r="AF13" s="7"/>
      <c r="AG13" s="7"/>
      <c r="AH13" s="7"/>
      <c r="AI13" s="7"/>
    </row>
    <row r="14" spans="1:35" ht="18" customHeight="1">
      <c r="A14" s="1"/>
      <c r="B14" s="83">
        <v>12</v>
      </c>
      <c r="C14" s="191" t="s">
        <v>544</v>
      </c>
      <c r="D14" s="42" t="s">
        <v>270</v>
      </c>
      <c r="E14" s="44">
        <v>6</v>
      </c>
      <c r="F14" s="46">
        <v>3</v>
      </c>
      <c r="G14" s="48">
        <v>3</v>
      </c>
      <c r="H14" s="50">
        <v>8</v>
      </c>
      <c r="I14" s="194" t="s">
        <v>393</v>
      </c>
      <c r="J14" s="52"/>
      <c r="K14" s="54" t="str">
        <f t="shared" ref="K14:K18" si="2">IF(X14&gt;175,6,IF(X14&gt;75,5,IF(X14&gt;50,4,IF(X14&gt;30,3,IF(X14&gt;15,2,IF(X14&gt;5,1,""))))))</f>
        <v/>
      </c>
      <c r="L14" s="85"/>
      <c r="M14" s="85"/>
      <c r="N14" s="87"/>
      <c r="O14" s="88"/>
      <c r="P14" s="89"/>
      <c r="Q14" s="90"/>
      <c r="R14" s="91"/>
      <c r="S14" s="202">
        <v>1</v>
      </c>
      <c r="T14" s="91"/>
      <c r="U14" s="92"/>
      <c r="V14" s="94"/>
      <c r="W14" s="102"/>
      <c r="X14" s="72">
        <f t="shared" si="1"/>
        <v>1</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2"/>
        <v/>
      </c>
      <c r="L15" s="85"/>
      <c r="M15" s="85"/>
      <c r="N15" s="87"/>
      <c r="O15" s="88"/>
      <c r="P15" s="89"/>
      <c r="Q15" s="90"/>
      <c r="R15" s="91"/>
      <c r="S15" s="92"/>
      <c r="T15" s="91"/>
      <c r="U15" s="92"/>
      <c r="V15" s="94"/>
      <c r="W15" s="102"/>
      <c r="X15" s="72">
        <f t="shared" si="1"/>
        <v>0</v>
      </c>
      <c r="Y15" s="77"/>
      <c r="Z15" s="7"/>
      <c r="AA15" s="112" t="s">
        <v>108</v>
      </c>
      <c r="AB15" s="101">
        <f>AB3+SUM(AB6:AB13)-SUM(AC6:AC13)-SUM(AD6:AD13)</f>
        <v>30000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1110000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65</v>
      </c>
      <c r="J20" s="502"/>
      <c r="K20" s="503"/>
      <c r="L20" s="525" t="s">
        <v>114</v>
      </c>
      <c r="M20" s="502"/>
      <c r="N20" s="502"/>
      <c r="O20" s="502"/>
      <c r="P20" s="502"/>
      <c r="Q20" s="502"/>
      <c r="R20" s="502"/>
      <c r="S20" s="526"/>
      <c r="T20" s="228">
        <v>4</v>
      </c>
      <c r="U20" s="123" t="s">
        <v>115</v>
      </c>
      <c r="V20" s="529">
        <v>50000</v>
      </c>
      <c r="W20" s="502"/>
      <c r="X20" s="126" t="s">
        <v>118</v>
      </c>
      <c r="Y20" s="128">
        <f>T20*V20</f>
        <v>200000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328</v>
      </c>
      <c r="J21" s="131"/>
      <c r="K21" s="132"/>
      <c r="L21" s="493" t="s">
        <v>124</v>
      </c>
      <c r="M21" s="494"/>
      <c r="N21" s="494"/>
      <c r="O21" s="494"/>
      <c r="P21" s="494"/>
      <c r="Q21" s="494"/>
      <c r="R21" s="494"/>
      <c r="S21" s="495"/>
      <c r="T21" s="230">
        <v>4</v>
      </c>
      <c r="U21" s="134" t="s">
        <v>115</v>
      </c>
      <c r="V21" s="527">
        <v>10000</v>
      </c>
      <c r="W21" s="494"/>
      <c r="X21" s="135" t="s">
        <v>117</v>
      </c>
      <c r="Y21" s="137">
        <f>T21*10000</f>
        <v>40000</v>
      </c>
      <c r="Z21" s="7"/>
      <c r="AA21" s="7"/>
      <c r="AB21" s="7"/>
      <c r="AC21" s="7"/>
      <c r="AD21" s="7"/>
      <c r="AE21" s="7"/>
      <c r="AF21" s="7"/>
      <c r="AG21" s="7"/>
      <c r="AH21" s="7"/>
      <c r="AI21" s="7"/>
    </row>
    <row r="22" spans="1:35" ht="17.25" customHeight="1">
      <c r="A22" s="1"/>
      <c r="B22" s="121"/>
      <c r="C22" s="510"/>
      <c r="D22" s="511"/>
      <c r="E22" s="507" t="s">
        <v>131</v>
      </c>
      <c r="F22" s="494"/>
      <c r="G22" s="494"/>
      <c r="H22" s="494"/>
      <c r="I22" s="504" t="s">
        <v>66</v>
      </c>
      <c r="J22" s="494"/>
      <c r="K22" s="505"/>
      <c r="L22" s="493" t="s">
        <v>132</v>
      </c>
      <c r="M22" s="494"/>
      <c r="N22" s="494"/>
      <c r="O22" s="494"/>
      <c r="P22" s="494"/>
      <c r="Q22" s="494"/>
      <c r="R22" s="494"/>
      <c r="S22" s="495"/>
      <c r="T22" s="133">
        <v>0</v>
      </c>
      <c r="U22" s="138" t="s">
        <v>115</v>
      </c>
      <c r="V22" s="527">
        <v>10000</v>
      </c>
      <c r="W22" s="494"/>
      <c r="X22" s="139" t="s">
        <v>118</v>
      </c>
      <c r="Y22" s="137">
        <f t="shared" ref="Y22:Y23" si="3">T22*10000</f>
        <v>0</v>
      </c>
      <c r="Z22" s="7"/>
      <c r="AA22" s="7"/>
      <c r="AB22" s="7"/>
      <c r="AC22" s="7"/>
      <c r="AD22" s="7"/>
      <c r="AE22" s="7"/>
      <c r="AF22" s="7"/>
      <c r="AG22" s="7"/>
      <c r="AH22" s="7"/>
      <c r="AI22" s="7"/>
    </row>
    <row r="23" spans="1:35" ht="17.25" customHeight="1">
      <c r="A23" s="1"/>
      <c r="B23" s="121"/>
      <c r="C23" s="510"/>
      <c r="D23" s="511"/>
      <c r="E23" s="507" t="s">
        <v>133</v>
      </c>
      <c r="F23" s="494"/>
      <c r="G23" s="494"/>
      <c r="H23" s="494"/>
      <c r="I23" s="249">
        <v>1370</v>
      </c>
      <c r="J23" s="141" t="s">
        <v>135</v>
      </c>
      <c r="K23" s="142"/>
      <c r="L23" s="493" t="s">
        <v>136</v>
      </c>
      <c r="M23" s="494"/>
      <c r="N23" s="494"/>
      <c r="O23" s="494"/>
      <c r="P23" s="494"/>
      <c r="Q23" s="494"/>
      <c r="R23" s="494"/>
      <c r="S23" s="495"/>
      <c r="T23" s="133">
        <v>0</v>
      </c>
      <c r="U23" s="138" t="s">
        <v>115</v>
      </c>
      <c r="V23" s="527">
        <v>10000</v>
      </c>
      <c r="W23" s="494"/>
      <c r="X23" s="139" t="s">
        <v>118</v>
      </c>
      <c r="Y23" s="137">
        <f t="shared" si="3"/>
        <v>0</v>
      </c>
      <c r="Z23" s="7"/>
      <c r="AA23" s="7"/>
      <c r="AB23" s="7"/>
      <c r="AC23" s="7"/>
      <c r="AD23" s="7"/>
      <c r="AE23" s="7"/>
      <c r="AF23" s="7"/>
      <c r="AG23" s="7"/>
      <c r="AH23" s="7"/>
      <c r="AI23" s="7"/>
    </row>
    <row r="24" spans="1:35" ht="17.25" customHeight="1">
      <c r="A24" s="1"/>
      <c r="B24" s="121"/>
      <c r="C24" s="510"/>
      <c r="D24" s="511"/>
      <c r="E24" s="514" t="s">
        <v>138</v>
      </c>
      <c r="F24" s="491"/>
      <c r="G24" s="491"/>
      <c r="H24" s="515"/>
      <c r="I24" s="250">
        <v>70</v>
      </c>
      <c r="J24" s="474" t="s">
        <v>135</v>
      </c>
      <c r="K24" s="336"/>
      <c r="L24" s="534" t="s">
        <v>139</v>
      </c>
      <c r="M24" s="491"/>
      <c r="N24" s="491"/>
      <c r="O24" s="491"/>
      <c r="P24" s="491"/>
      <c r="Q24" s="491"/>
      <c r="R24" s="491"/>
      <c r="S24" s="491"/>
      <c r="T24" s="146">
        <v>1</v>
      </c>
      <c r="U24" s="134" t="s">
        <v>115</v>
      </c>
      <c r="V24" s="527">
        <v>50000</v>
      </c>
      <c r="W24" s="494"/>
      <c r="X24" s="135" t="s">
        <v>117</v>
      </c>
      <c r="Y24" s="147">
        <f>T24*V24</f>
        <v>50000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80" priority="1" stopIfTrue="1" operator="greaterThanOrEqual">
      <formula>#REF!+1</formula>
    </cfRule>
  </conditionalFormatting>
  <conditionalFormatting sqref="E3:H18">
    <cfRule type="cellIs" dxfId="79" priority="2" stopIfTrue="1" operator="lessThanOrEqual">
      <formula>#REF!-1</formula>
    </cfRule>
  </conditionalFormatting>
  <conditionalFormatting sqref="R3:T18 U3:U19 W3:W18 U25">
    <cfRule type="cellIs" dxfId="78" priority="3" stopIfTrue="1" operator="equal">
      <formula>0</formula>
    </cfRule>
  </conditionalFormatting>
  <conditionalFormatting sqref="Y24:Y25">
    <cfRule type="cellIs" dxfId="77" priority="4" stopIfTrue="1" operator="equal">
      <formula>"0,0"</formula>
    </cfRule>
  </conditionalFormatting>
  <conditionalFormatting sqref="K3:K18">
    <cfRule type="cellIs" dxfId="76" priority="5" stopIfTrue="1" operator="equal">
      <formula>"n/a"</formula>
    </cfRule>
  </conditionalFormatting>
  <conditionalFormatting sqref="L19:T19">
    <cfRule type="cellIs" dxfId="75" priority="6" stopIfTrue="1" operator="equal">
      <formula>0</formula>
    </cfRule>
  </conditionalFormatting>
  <conditionalFormatting sqref="N3:Q18">
    <cfRule type="cellIs" dxfId="74" priority="7" stopIfTrue="1" operator="lessThanOrEqual">
      <formula>-1</formula>
    </cfRule>
  </conditionalFormatting>
  <conditionalFormatting sqref="V24:W24">
    <cfRule type="cellIs" dxfId="73" priority="8" stopIfTrue="1" operator="equal">
      <formula>-500</formula>
    </cfRule>
  </conditionalFormatting>
  <conditionalFormatting sqref="T24">
    <cfRule type="cellIs" dxfId="72" priority="9" stopIfTrue="1" operator="greaterThan">
      <formula>$V$24</formula>
    </cfRule>
  </conditionalFormatting>
  <conditionalFormatting sqref="X3:X18">
    <cfRule type="cellIs" dxfId="71" priority="10" stopIfTrue="1" operator="equal">
      <formula>"Star"</formula>
    </cfRule>
  </conditionalFormatting>
  <conditionalFormatting sqref="X3:X18">
    <cfRule type="cellIs" dxfId="70" priority="11" stopIfTrue="1" operator="equal">
      <formula>Y3</formula>
    </cfRule>
  </conditionalFormatting>
  <conditionalFormatting sqref="I3:I18">
    <cfRule type="cellIs" dxfId="69" priority="12" stopIfTrue="1" operator="equal">
      <formula>0</formula>
    </cfRule>
  </conditionalFormatting>
  <conditionalFormatting sqref="I3:I18">
    <cfRule type="cellIs" dxfId="68" priority="13" stopIfTrue="1" operator="equal">
      <formula>"Player type quantity surpassed"</formula>
    </cfRule>
  </conditionalFormatting>
  <conditionalFormatting sqref="Y3:Y18">
    <cfRule type="cellIs" dxfId="67" priority="14" stopIfTrue="1" operator="greaterThan">
      <formula>#REF!</formula>
    </cfRule>
  </conditionalFormatting>
  <conditionalFormatting sqref="Y3:Y18">
    <cfRule type="cellIs" dxfId="66" priority="15" stopIfTrue="1" operator="equal">
      <formula>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549</v>
      </c>
      <c r="D3" s="42" t="s">
        <v>550</v>
      </c>
      <c r="E3" s="44">
        <v>3</v>
      </c>
      <c r="F3" s="46">
        <v>5</v>
      </c>
      <c r="G3" s="48">
        <v>1</v>
      </c>
      <c r="H3" s="50">
        <v>9</v>
      </c>
      <c r="I3" s="194" t="s">
        <v>551</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v>0</v>
      </c>
      <c r="AC3" s="7"/>
      <c r="AD3" s="7"/>
      <c r="AE3" s="7"/>
      <c r="AF3" s="7"/>
      <c r="AG3" s="7"/>
      <c r="AH3" s="7"/>
      <c r="AI3" s="7"/>
    </row>
    <row r="4" spans="1:35" ht="18" customHeight="1">
      <c r="A4" s="1"/>
      <c r="B4" s="83">
        <v>2</v>
      </c>
      <c r="C4" s="191" t="s">
        <v>552</v>
      </c>
      <c r="D4" s="42" t="s">
        <v>550</v>
      </c>
      <c r="E4" s="44">
        <v>3</v>
      </c>
      <c r="F4" s="46">
        <v>5</v>
      </c>
      <c r="G4" s="48">
        <v>1</v>
      </c>
      <c r="H4" s="50">
        <v>9</v>
      </c>
      <c r="I4" s="194" t="s">
        <v>551</v>
      </c>
      <c r="J4" s="52"/>
      <c r="K4" s="54" t="str">
        <f t="shared" si="0"/>
        <v/>
      </c>
      <c r="L4" s="57"/>
      <c r="M4" s="57"/>
      <c r="N4" s="196"/>
      <c r="O4" s="238"/>
      <c r="P4" s="198"/>
      <c r="Q4" s="199"/>
      <c r="R4" s="63"/>
      <c r="S4" s="65"/>
      <c r="T4" s="63"/>
      <c r="U4" s="64">
        <v>1</v>
      </c>
      <c r="V4" s="68"/>
      <c r="W4" s="70"/>
      <c r="X4" s="72">
        <f t="shared" si="1"/>
        <v>2</v>
      </c>
      <c r="Y4" s="200">
        <v>120000</v>
      </c>
      <c r="Z4" s="7"/>
      <c r="AA4" s="97"/>
      <c r="AB4" s="97"/>
      <c r="AC4" s="97"/>
      <c r="AD4" s="97"/>
      <c r="AE4" s="97"/>
      <c r="AF4" s="7"/>
      <c r="AG4" s="7"/>
      <c r="AH4" s="7"/>
      <c r="AI4" s="7"/>
    </row>
    <row r="5" spans="1:35" ht="18" customHeight="1">
      <c r="A5" s="1"/>
      <c r="B5" s="39">
        <v>3</v>
      </c>
      <c r="C5" s="191" t="s">
        <v>553</v>
      </c>
      <c r="D5" s="42" t="s">
        <v>554</v>
      </c>
      <c r="E5" s="44">
        <v>6</v>
      </c>
      <c r="F5" s="46">
        <v>3</v>
      </c>
      <c r="G5" s="48">
        <v>3</v>
      </c>
      <c r="H5" s="50">
        <v>8</v>
      </c>
      <c r="I5" s="194" t="s">
        <v>555</v>
      </c>
      <c r="J5" s="52"/>
      <c r="K5" s="54" t="str">
        <f t="shared" si="0"/>
        <v/>
      </c>
      <c r="L5" s="85"/>
      <c r="M5" s="85"/>
      <c r="N5" s="87"/>
      <c r="O5" s="88"/>
      <c r="P5" s="89"/>
      <c r="Q5" s="90"/>
      <c r="R5" s="91"/>
      <c r="S5" s="202">
        <v>1</v>
      </c>
      <c r="T5" s="91"/>
      <c r="U5" s="92"/>
      <c r="V5" s="94"/>
      <c r="W5" s="102"/>
      <c r="X5" s="72">
        <f t="shared" si="1"/>
        <v>1</v>
      </c>
      <c r="Y5" s="200">
        <v>90000</v>
      </c>
      <c r="Z5" s="7"/>
      <c r="AA5" s="84" t="s">
        <v>89</v>
      </c>
      <c r="AB5" s="84" t="s">
        <v>97</v>
      </c>
      <c r="AC5" s="84" t="s">
        <v>98</v>
      </c>
      <c r="AD5" s="86" t="s">
        <v>99</v>
      </c>
      <c r="AE5" s="97"/>
      <c r="AF5" s="7"/>
      <c r="AG5" s="7"/>
      <c r="AH5" s="7"/>
      <c r="AI5" s="7"/>
    </row>
    <row r="6" spans="1:35" ht="18" customHeight="1">
      <c r="A6" s="1"/>
      <c r="B6" s="83">
        <v>4</v>
      </c>
      <c r="C6" s="191" t="s">
        <v>561</v>
      </c>
      <c r="D6" s="42" t="s">
        <v>554</v>
      </c>
      <c r="E6" s="44">
        <v>6</v>
      </c>
      <c r="F6" s="46">
        <v>3</v>
      </c>
      <c r="G6" s="48">
        <v>3</v>
      </c>
      <c r="H6" s="50">
        <v>8</v>
      </c>
      <c r="I6" s="194" t="s">
        <v>555</v>
      </c>
      <c r="J6" s="52"/>
      <c r="K6" s="54" t="str">
        <f t="shared" si="0"/>
        <v/>
      </c>
      <c r="L6" s="85"/>
      <c r="M6" s="85"/>
      <c r="N6" s="87"/>
      <c r="O6" s="88"/>
      <c r="P6" s="89"/>
      <c r="Q6" s="90"/>
      <c r="R6" s="91"/>
      <c r="S6" s="92"/>
      <c r="T6" s="91"/>
      <c r="U6" s="92"/>
      <c r="V6" s="94"/>
      <c r="W6" s="102"/>
      <c r="X6" s="72">
        <f t="shared" si="1"/>
        <v>0</v>
      </c>
      <c r="Y6" s="200">
        <v>90000</v>
      </c>
      <c r="Z6" s="7"/>
      <c r="AA6" s="98" t="s">
        <v>96</v>
      </c>
      <c r="AB6" s="434">
        <v>70000</v>
      </c>
      <c r="AC6" s="464">
        <v>700000</v>
      </c>
      <c r="AD6" s="108"/>
      <c r="AE6" s="7"/>
      <c r="AF6" s="7"/>
      <c r="AG6" s="7"/>
      <c r="AH6" s="7"/>
      <c r="AI6" s="7"/>
    </row>
    <row r="7" spans="1:35" ht="18" customHeight="1">
      <c r="A7" s="1"/>
      <c r="B7" s="39">
        <v>5</v>
      </c>
      <c r="C7" s="191" t="s">
        <v>562</v>
      </c>
      <c r="D7" s="42" t="s">
        <v>563</v>
      </c>
      <c r="E7" s="44">
        <v>7</v>
      </c>
      <c r="F7" s="46">
        <v>3</v>
      </c>
      <c r="G7" s="48">
        <v>3</v>
      </c>
      <c r="H7" s="50">
        <v>7</v>
      </c>
      <c r="I7" s="194" t="s">
        <v>161</v>
      </c>
      <c r="J7" s="52"/>
      <c r="K7" s="54" t="str">
        <f t="shared" si="0"/>
        <v/>
      </c>
      <c r="L7" s="85"/>
      <c r="M7" s="85"/>
      <c r="N7" s="87"/>
      <c r="O7" s="88"/>
      <c r="P7" s="89"/>
      <c r="Q7" s="90"/>
      <c r="R7" s="91"/>
      <c r="S7" s="92"/>
      <c r="T7" s="91"/>
      <c r="U7" s="92"/>
      <c r="V7" s="94"/>
      <c r="W7" s="95">
        <v>1</v>
      </c>
      <c r="X7" s="72">
        <f t="shared" si="1"/>
        <v>5</v>
      </c>
      <c r="Y7" s="200">
        <v>70000</v>
      </c>
      <c r="Z7" s="7"/>
      <c r="AA7" s="98" t="s">
        <v>100</v>
      </c>
      <c r="AB7" s="101"/>
      <c r="AC7" s="110"/>
      <c r="AD7" s="108"/>
      <c r="AE7" s="7"/>
      <c r="AF7" s="7"/>
      <c r="AG7" s="7"/>
      <c r="AH7" s="7"/>
      <c r="AI7" s="7"/>
    </row>
    <row r="8" spans="1:35" ht="18" customHeight="1">
      <c r="A8" s="1"/>
      <c r="B8" s="83">
        <v>6</v>
      </c>
      <c r="C8" s="191" t="s">
        <v>564</v>
      </c>
      <c r="D8" s="42" t="s">
        <v>563</v>
      </c>
      <c r="E8" s="44">
        <v>7</v>
      </c>
      <c r="F8" s="46">
        <v>3</v>
      </c>
      <c r="G8" s="48">
        <v>3</v>
      </c>
      <c r="H8" s="50">
        <v>7</v>
      </c>
      <c r="I8" s="194" t="s">
        <v>161</v>
      </c>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191" t="s">
        <v>565</v>
      </c>
      <c r="D9" s="42" t="s">
        <v>566</v>
      </c>
      <c r="E9" s="44">
        <v>4</v>
      </c>
      <c r="F9" s="46">
        <v>3</v>
      </c>
      <c r="G9" s="48">
        <v>3</v>
      </c>
      <c r="H9" s="50">
        <v>8</v>
      </c>
      <c r="I9" s="194" t="s">
        <v>362</v>
      </c>
      <c r="J9" s="52"/>
      <c r="K9" s="54" t="str">
        <f t="shared" si="0"/>
        <v/>
      </c>
      <c r="L9" s="85"/>
      <c r="M9" s="85"/>
      <c r="N9" s="87"/>
      <c r="O9" s="88"/>
      <c r="P9" s="89"/>
      <c r="Q9" s="90"/>
      <c r="R9" s="91"/>
      <c r="S9" s="92"/>
      <c r="T9" s="91"/>
      <c r="U9" s="92"/>
      <c r="V9" s="94"/>
      <c r="W9" s="102"/>
      <c r="X9" s="72">
        <f t="shared" si="1"/>
        <v>0</v>
      </c>
      <c r="Y9" s="200">
        <v>40000</v>
      </c>
      <c r="Z9" s="7"/>
      <c r="AA9" s="98" t="s">
        <v>102</v>
      </c>
      <c r="AB9" s="101"/>
      <c r="AC9" s="110"/>
      <c r="AD9" s="108"/>
      <c r="AE9" s="7"/>
      <c r="AF9" s="7"/>
      <c r="AG9" s="7"/>
      <c r="AH9" s="7"/>
      <c r="AI9" s="7"/>
    </row>
    <row r="10" spans="1:35" ht="18" customHeight="1">
      <c r="A10" s="1"/>
      <c r="B10" s="83">
        <v>8</v>
      </c>
      <c r="C10" s="191" t="s">
        <v>567</v>
      </c>
      <c r="D10" s="42" t="s">
        <v>566</v>
      </c>
      <c r="E10" s="44">
        <v>4</v>
      </c>
      <c r="F10" s="46">
        <v>3</v>
      </c>
      <c r="G10" s="48">
        <v>3</v>
      </c>
      <c r="H10" s="50">
        <v>8</v>
      </c>
      <c r="I10" s="194" t="s">
        <v>362</v>
      </c>
      <c r="J10" s="52"/>
      <c r="K10" s="54" t="str">
        <f t="shared" si="0"/>
        <v/>
      </c>
      <c r="L10" s="85"/>
      <c r="M10" s="85"/>
      <c r="N10" s="87"/>
      <c r="O10" s="88"/>
      <c r="P10" s="89"/>
      <c r="Q10" s="90"/>
      <c r="R10" s="91"/>
      <c r="S10" s="92"/>
      <c r="T10" s="91"/>
      <c r="U10" s="92"/>
      <c r="V10" s="94"/>
      <c r="W10" s="102"/>
      <c r="X10" s="72">
        <f t="shared" si="1"/>
        <v>0</v>
      </c>
      <c r="Y10" s="200">
        <v>40000</v>
      </c>
      <c r="Z10" s="7"/>
      <c r="AA10" s="98" t="s">
        <v>103</v>
      </c>
      <c r="AB10" s="101"/>
      <c r="AC10" s="110"/>
      <c r="AD10" s="108"/>
      <c r="AE10" s="7"/>
      <c r="AF10" s="7"/>
      <c r="AG10" s="7"/>
      <c r="AH10" s="7"/>
      <c r="AI10" s="7"/>
    </row>
    <row r="11" spans="1:35" ht="18" customHeight="1">
      <c r="A11" s="1"/>
      <c r="B11" s="39">
        <v>9</v>
      </c>
      <c r="C11" s="191" t="s">
        <v>571</v>
      </c>
      <c r="D11" s="42" t="s">
        <v>572</v>
      </c>
      <c r="E11" s="44">
        <v>5</v>
      </c>
      <c r="F11" s="46">
        <v>3</v>
      </c>
      <c r="G11" s="48">
        <v>3</v>
      </c>
      <c r="H11" s="50">
        <v>7</v>
      </c>
      <c r="I11" s="194" t="s">
        <v>573</v>
      </c>
      <c r="J11" s="52"/>
      <c r="K11" s="54" t="str">
        <f t="shared" si="0"/>
        <v/>
      </c>
      <c r="L11" s="85"/>
      <c r="M11" s="85"/>
      <c r="N11" s="87"/>
      <c r="O11" s="88"/>
      <c r="P11" s="89"/>
      <c r="Q11" s="90"/>
      <c r="R11" s="91"/>
      <c r="S11" s="92"/>
      <c r="T11" s="91"/>
      <c r="U11" s="92"/>
      <c r="V11" s="94"/>
      <c r="W11" s="102"/>
      <c r="X11" s="72">
        <f t="shared" si="1"/>
        <v>0</v>
      </c>
      <c r="Y11" s="200">
        <v>40000</v>
      </c>
      <c r="Z11" s="7"/>
      <c r="AA11" s="98" t="s">
        <v>104</v>
      </c>
      <c r="AB11" s="101"/>
      <c r="AC11" s="110"/>
      <c r="AD11" s="108"/>
      <c r="AE11" s="7"/>
      <c r="AF11" s="7"/>
      <c r="AG11" s="7"/>
      <c r="AH11" s="7"/>
      <c r="AI11" s="7"/>
    </row>
    <row r="12" spans="1:35" ht="18" customHeight="1">
      <c r="A12" s="1"/>
      <c r="B12" s="83">
        <v>10</v>
      </c>
      <c r="C12" s="191" t="s">
        <v>577</v>
      </c>
      <c r="D12" s="42" t="s">
        <v>572</v>
      </c>
      <c r="E12" s="44">
        <v>5</v>
      </c>
      <c r="F12" s="46">
        <v>3</v>
      </c>
      <c r="G12" s="48">
        <v>3</v>
      </c>
      <c r="H12" s="50">
        <v>7</v>
      </c>
      <c r="I12" s="194" t="s">
        <v>573</v>
      </c>
      <c r="J12" s="52"/>
      <c r="K12" s="54" t="str">
        <f t="shared" si="0"/>
        <v/>
      </c>
      <c r="L12" s="85"/>
      <c r="M12" s="85"/>
      <c r="N12" s="87"/>
      <c r="O12" s="88"/>
      <c r="P12" s="89"/>
      <c r="Q12" s="90"/>
      <c r="R12" s="91"/>
      <c r="S12" s="92"/>
      <c r="T12" s="91"/>
      <c r="U12" s="92"/>
      <c r="V12" s="94"/>
      <c r="W12" s="102"/>
      <c r="X12" s="72">
        <f t="shared" si="1"/>
        <v>0</v>
      </c>
      <c r="Y12" s="200">
        <v>40000</v>
      </c>
      <c r="Z12" s="7"/>
      <c r="AA12" s="98" t="s">
        <v>105</v>
      </c>
      <c r="AB12" s="101"/>
      <c r="AC12" s="110"/>
      <c r="AD12" s="108"/>
      <c r="AE12" s="7"/>
      <c r="AF12" s="7"/>
      <c r="AG12" s="7"/>
      <c r="AH12" s="7"/>
      <c r="AI12" s="7"/>
    </row>
    <row r="13" spans="1:35" ht="18" customHeight="1">
      <c r="A13" s="1"/>
      <c r="B13" s="39">
        <v>11</v>
      </c>
      <c r="C13" s="191" t="s">
        <v>579</v>
      </c>
      <c r="D13" s="42" t="s">
        <v>572</v>
      </c>
      <c r="E13" s="44">
        <v>5</v>
      </c>
      <c r="F13" s="46">
        <v>3</v>
      </c>
      <c r="G13" s="48">
        <v>3</v>
      </c>
      <c r="H13" s="50">
        <v>7</v>
      </c>
      <c r="I13" s="194" t="s">
        <v>573</v>
      </c>
      <c r="J13" s="52"/>
      <c r="K13" s="54" t="str">
        <f t="shared" si="0"/>
        <v/>
      </c>
      <c r="L13" s="85"/>
      <c r="M13" s="85"/>
      <c r="N13" s="87"/>
      <c r="O13" s="88"/>
      <c r="P13" s="89"/>
      <c r="Q13" s="90"/>
      <c r="R13" s="91"/>
      <c r="S13" s="92"/>
      <c r="T13" s="91"/>
      <c r="U13" s="92"/>
      <c r="V13" s="94"/>
      <c r="W13" s="102"/>
      <c r="X13" s="72">
        <f t="shared" si="1"/>
        <v>0</v>
      </c>
      <c r="Y13" s="200">
        <v>40000</v>
      </c>
      <c r="Z13" s="7"/>
      <c r="AA13" s="98" t="s">
        <v>106</v>
      </c>
      <c r="AB13" s="101"/>
      <c r="AC13" s="110"/>
      <c r="AD13" s="108"/>
      <c r="AE13" s="7"/>
      <c r="AF13" s="7"/>
      <c r="AG13" s="7"/>
      <c r="AH13" s="7"/>
      <c r="AI13" s="7"/>
    </row>
    <row r="14" spans="1:35" ht="18" customHeight="1">
      <c r="A14" s="1"/>
      <c r="B14" s="83">
        <v>12</v>
      </c>
      <c r="C14" s="191" t="s">
        <v>582</v>
      </c>
      <c r="D14" s="42" t="s">
        <v>563</v>
      </c>
      <c r="E14" s="44">
        <v>7</v>
      </c>
      <c r="F14" s="46">
        <v>3</v>
      </c>
      <c r="G14" s="48">
        <v>3</v>
      </c>
      <c r="H14" s="50">
        <v>7</v>
      </c>
      <c r="I14" s="194" t="s">
        <v>161</v>
      </c>
      <c r="J14" s="52"/>
      <c r="K14" s="54" t="str">
        <f t="shared" si="0"/>
        <v/>
      </c>
      <c r="L14" s="85"/>
      <c r="M14" s="85"/>
      <c r="N14" s="87"/>
      <c r="O14" s="88"/>
      <c r="P14" s="89"/>
      <c r="Q14" s="90"/>
      <c r="R14" s="91"/>
      <c r="S14" s="92"/>
      <c r="T14" s="91"/>
      <c r="U14" s="92"/>
      <c r="V14" s="94"/>
      <c r="W14" s="102"/>
      <c r="X14" s="72">
        <f t="shared" si="1"/>
        <v>0</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478">
        <f>AB3+SUM(AB6:AB13)-SUM(AC6:AC13)-SUM(AD6:AD13)</f>
        <v>-630000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830000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80</v>
      </c>
      <c r="J20" s="502"/>
      <c r="K20" s="503"/>
      <c r="L20" s="525" t="s">
        <v>114</v>
      </c>
      <c r="M20" s="502"/>
      <c r="N20" s="502"/>
      <c r="O20" s="502"/>
      <c r="P20" s="502"/>
      <c r="Q20" s="502"/>
      <c r="R20" s="502"/>
      <c r="S20" s="526"/>
      <c r="T20" s="228">
        <v>3</v>
      </c>
      <c r="U20" s="123" t="s">
        <v>115</v>
      </c>
      <c r="V20" s="529">
        <v>70000</v>
      </c>
      <c r="W20" s="502"/>
      <c r="X20" s="126" t="s">
        <v>118</v>
      </c>
      <c r="Y20" s="128">
        <f>T20*V20</f>
        <v>210000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81</v>
      </c>
      <c r="J21" s="131"/>
      <c r="K21" s="132"/>
      <c r="L21" s="493" t="s">
        <v>124</v>
      </c>
      <c r="M21" s="494"/>
      <c r="N21" s="494"/>
      <c r="O21" s="494"/>
      <c r="P21" s="494"/>
      <c r="Q21" s="494"/>
      <c r="R21" s="494"/>
      <c r="S21" s="495"/>
      <c r="T21" s="230">
        <v>3</v>
      </c>
      <c r="U21" s="134" t="s">
        <v>115</v>
      </c>
      <c r="V21" s="527">
        <v>10000</v>
      </c>
      <c r="W21" s="494"/>
      <c r="X21" s="135" t="s">
        <v>117</v>
      </c>
      <c r="Y21" s="137">
        <f>T21*10000</f>
        <v>30000</v>
      </c>
      <c r="Z21" s="7"/>
      <c r="AA21" s="7"/>
      <c r="AB21" s="7"/>
      <c r="AC21" s="7"/>
      <c r="AD21" s="7"/>
      <c r="AE21" s="7"/>
      <c r="AF21" s="7"/>
      <c r="AG21" s="7"/>
      <c r="AH21" s="7"/>
      <c r="AI21" s="7"/>
    </row>
    <row r="22" spans="1:35" ht="17.25" customHeight="1">
      <c r="A22" s="1"/>
      <c r="B22" s="121"/>
      <c r="C22" s="510"/>
      <c r="D22" s="511"/>
      <c r="E22" s="507" t="s">
        <v>131</v>
      </c>
      <c r="F22" s="494"/>
      <c r="G22" s="494"/>
      <c r="H22" s="494"/>
      <c r="I22" s="504" t="s">
        <v>66</v>
      </c>
      <c r="J22" s="494"/>
      <c r="K22" s="505"/>
      <c r="L22" s="493" t="s">
        <v>132</v>
      </c>
      <c r="M22" s="494"/>
      <c r="N22" s="494"/>
      <c r="O22" s="494"/>
      <c r="P22" s="494"/>
      <c r="Q22" s="494"/>
      <c r="R22" s="494"/>
      <c r="S22" s="495"/>
      <c r="T22" s="133">
        <v>0</v>
      </c>
      <c r="U22" s="138" t="s">
        <v>115</v>
      </c>
      <c r="V22" s="527">
        <v>10000</v>
      </c>
      <c r="W22" s="494"/>
      <c r="X22" s="139" t="s">
        <v>118</v>
      </c>
      <c r="Y22" s="137">
        <f t="shared" ref="Y22:Y23" si="2">T22*10000</f>
        <v>0</v>
      </c>
      <c r="Z22" s="7"/>
      <c r="AA22" s="7"/>
      <c r="AB22" s="7"/>
      <c r="AC22" s="7"/>
      <c r="AD22" s="7"/>
      <c r="AE22" s="7"/>
      <c r="AF22" s="7"/>
      <c r="AG22" s="7"/>
      <c r="AH22" s="7"/>
      <c r="AI22" s="7"/>
    </row>
    <row r="23" spans="1:35" ht="17.25" customHeight="1">
      <c r="A23" s="1"/>
      <c r="B23" s="121"/>
      <c r="C23" s="510"/>
      <c r="D23" s="511"/>
      <c r="E23" s="507" t="s">
        <v>133</v>
      </c>
      <c r="F23" s="494"/>
      <c r="G23" s="494"/>
      <c r="H23" s="494"/>
      <c r="I23" s="140">
        <f>(Y19+Y25)/1000</f>
        <v>1070</v>
      </c>
      <c r="J23" s="141" t="s">
        <v>135</v>
      </c>
      <c r="K23" s="142"/>
      <c r="L23" s="493" t="s">
        <v>136</v>
      </c>
      <c r="M23" s="494"/>
      <c r="N23" s="494"/>
      <c r="O23" s="494"/>
      <c r="P23" s="494"/>
      <c r="Q23" s="494"/>
      <c r="R23" s="494"/>
      <c r="S23" s="495"/>
      <c r="T23" s="133">
        <v>0</v>
      </c>
      <c r="U23" s="138" t="s">
        <v>115</v>
      </c>
      <c r="V23" s="527">
        <v>10000</v>
      </c>
      <c r="W23" s="494"/>
      <c r="X23" s="139" t="s">
        <v>118</v>
      </c>
      <c r="Y23" s="137">
        <f t="shared" si="2"/>
        <v>0</v>
      </c>
      <c r="Z23" s="7"/>
      <c r="AA23" s="7"/>
      <c r="AB23" s="7"/>
      <c r="AC23" s="7"/>
      <c r="AD23" s="7"/>
      <c r="AE23" s="7"/>
      <c r="AF23" s="7"/>
      <c r="AG23" s="7"/>
      <c r="AH23" s="7"/>
      <c r="AI23" s="7"/>
    </row>
    <row r="24" spans="1:35" ht="17.25" customHeight="1">
      <c r="A24" s="1"/>
      <c r="B24" s="121"/>
      <c r="C24" s="510"/>
      <c r="D24" s="511"/>
      <c r="E24" s="514" t="s">
        <v>138</v>
      </c>
      <c r="F24" s="491"/>
      <c r="G24" s="491"/>
      <c r="H24" s="515"/>
      <c r="I24" s="143">
        <f>AB15/10000</f>
        <v>-63</v>
      </c>
      <c r="J24" s="334" t="s">
        <v>135</v>
      </c>
      <c r="K24" s="336"/>
      <c r="L24" s="534" t="s">
        <v>139</v>
      </c>
      <c r="M24" s="491"/>
      <c r="N24" s="491"/>
      <c r="O24" s="491"/>
      <c r="P24" s="491"/>
      <c r="Q24" s="491"/>
      <c r="R24" s="491"/>
      <c r="S24" s="491"/>
      <c r="T24" s="146">
        <v>0</v>
      </c>
      <c r="U24" s="134" t="s">
        <v>115</v>
      </c>
      <c r="V24" s="527">
        <v>50000</v>
      </c>
      <c r="W24" s="494"/>
      <c r="X24" s="135" t="s">
        <v>117</v>
      </c>
      <c r="Y24" s="147">
        <f>T24*V24</f>
        <v>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65" priority="1" stopIfTrue="1" operator="greaterThanOrEqual">
      <formula>#REF!+1</formula>
    </cfRule>
  </conditionalFormatting>
  <conditionalFormatting sqref="E3:H18">
    <cfRule type="cellIs" dxfId="64" priority="2" stopIfTrue="1" operator="lessThanOrEqual">
      <formula>#REF!-1</formula>
    </cfRule>
  </conditionalFormatting>
  <conditionalFormatting sqref="R3:T18 U3:U19 W3:W18 U25">
    <cfRule type="cellIs" dxfId="63" priority="3" stopIfTrue="1" operator="equal">
      <formula>0</formula>
    </cfRule>
  </conditionalFormatting>
  <conditionalFormatting sqref="Y24:Y25">
    <cfRule type="cellIs" dxfId="62" priority="4" stopIfTrue="1" operator="equal">
      <formula>"0,0"</formula>
    </cfRule>
  </conditionalFormatting>
  <conditionalFormatting sqref="K3:K18">
    <cfRule type="cellIs" dxfId="61" priority="5" stopIfTrue="1" operator="equal">
      <formula>"n/a"</formula>
    </cfRule>
  </conditionalFormatting>
  <conditionalFormatting sqref="L19:T19">
    <cfRule type="cellIs" dxfId="60" priority="6" stopIfTrue="1" operator="equal">
      <formula>0</formula>
    </cfRule>
  </conditionalFormatting>
  <conditionalFormatting sqref="N3:Q18">
    <cfRule type="cellIs" dxfId="59" priority="7" stopIfTrue="1" operator="lessThanOrEqual">
      <formula>-1</formula>
    </cfRule>
  </conditionalFormatting>
  <conditionalFormatting sqref="V24:W24">
    <cfRule type="cellIs" dxfId="58" priority="8" stopIfTrue="1" operator="equal">
      <formula>-500</formula>
    </cfRule>
  </conditionalFormatting>
  <conditionalFormatting sqref="T24">
    <cfRule type="cellIs" dxfId="57" priority="9" stopIfTrue="1" operator="greaterThan">
      <formula>$V$24</formula>
    </cfRule>
  </conditionalFormatting>
  <conditionalFormatting sqref="X3:X18">
    <cfRule type="cellIs" dxfId="56" priority="10" stopIfTrue="1" operator="equal">
      <formula>"Star"</formula>
    </cfRule>
  </conditionalFormatting>
  <conditionalFormatting sqref="X3:X18">
    <cfRule type="cellIs" dxfId="55" priority="11" stopIfTrue="1" operator="equal">
      <formula>Y3</formula>
    </cfRule>
  </conditionalFormatting>
  <conditionalFormatting sqref="I3:I18">
    <cfRule type="cellIs" dxfId="54" priority="12" stopIfTrue="1" operator="equal">
      <formula>0</formula>
    </cfRule>
  </conditionalFormatting>
  <conditionalFormatting sqref="I3:I18">
    <cfRule type="cellIs" dxfId="53" priority="13" stopIfTrue="1" operator="equal">
      <formula>"Player type quantity surpassed"</formula>
    </cfRule>
  </conditionalFormatting>
  <conditionalFormatting sqref="Y3:Y18">
    <cfRule type="cellIs" dxfId="52" priority="14" stopIfTrue="1" operator="greaterThan">
      <formula>#REF!</formula>
    </cfRule>
  </conditionalFormatting>
  <conditionalFormatting sqref="Y3:Y18">
    <cfRule type="cellIs" dxfId="51" priority="15"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0"/>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2.28515625" customWidth="1"/>
    <col min="27" max="27" width="8.28515625" customWidth="1"/>
    <col min="28" max="28" width="4.7109375" customWidth="1"/>
    <col min="29" max="29" width="4" customWidth="1"/>
    <col min="30" max="30" width="5.42578125" customWidth="1"/>
    <col min="31" max="31" width="4.7109375" customWidth="1"/>
    <col min="32" max="32" width="4.42578125" customWidth="1"/>
    <col min="33" max="33" width="6" customWidth="1"/>
    <col min="34" max="34" width="10.7109375" customWidth="1"/>
    <col min="35" max="35" width="12.28515625" customWidth="1"/>
    <col min="36" max="39" width="10.7109375" customWidth="1"/>
  </cols>
  <sheetData>
    <row r="1" spans="1:39" ht="8.25" customHeight="1">
      <c r="A1" s="1"/>
      <c r="B1" s="2"/>
      <c r="C1" s="2"/>
      <c r="D1" s="3"/>
      <c r="E1" s="2"/>
      <c r="F1" s="2"/>
      <c r="G1" s="2"/>
      <c r="H1" s="2"/>
      <c r="I1" s="2"/>
      <c r="J1" s="2"/>
      <c r="K1" s="5"/>
      <c r="L1" s="2"/>
      <c r="M1" s="2"/>
      <c r="N1" s="5"/>
      <c r="O1" s="5"/>
      <c r="P1" s="5"/>
      <c r="Q1" s="5"/>
      <c r="R1" s="5"/>
      <c r="S1" s="2"/>
      <c r="T1" s="2"/>
      <c r="U1" s="2"/>
      <c r="V1" s="2"/>
      <c r="W1" s="2"/>
      <c r="X1" s="2"/>
      <c r="Y1" s="2"/>
      <c r="Z1" s="7"/>
      <c r="AA1" s="7"/>
      <c r="AB1" s="7"/>
      <c r="AC1" s="7"/>
      <c r="AD1" s="7"/>
      <c r="AE1" s="7"/>
      <c r="AF1" s="7"/>
      <c r="AG1" s="7"/>
      <c r="AH1" s="7"/>
      <c r="AI1" s="7"/>
      <c r="AJ1" s="7"/>
      <c r="AK1" s="7"/>
      <c r="AL1" s="7"/>
      <c r="AM1" s="7"/>
    </row>
    <row r="2" spans="1:39" ht="21.75" customHeight="1">
      <c r="A2" s="1"/>
      <c r="B2" s="11" t="s">
        <v>10</v>
      </c>
      <c r="C2" s="12" t="s">
        <v>12</v>
      </c>
      <c r="D2" s="13" t="s">
        <v>13</v>
      </c>
      <c r="E2" s="15" t="s">
        <v>14</v>
      </c>
      <c r="F2" s="17" t="s">
        <v>16</v>
      </c>
      <c r="G2" s="18" t="s">
        <v>17</v>
      </c>
      <c r="H2" s="19" t="s">
        <v>18</v>
      </c>
      <c r="I2" s="15" t="s">
        <v>19</v>
      </c>
      <c r="J2" s="20" t="s">
        <v>20</v>
      </c>
      <c r="K2" s="22" t="s">
        <v>10</v>
      </c>
      <c r="L2" s="11" t="s">
        <v>21</v>
      </c>
      <c r="M2" s="11" t="s">
        <v>22</v>
      </c>
      <c r="N2" s="522" t="s">
        <v>23</v>
      </c>
      <c r="O2" s="497"/>
      <c r="P2" s="497"/>
      <c r="Q2" s="497"/>
      <c r="R2" s="25" t="s">
        <v>26</v>
      </c>
      <c r="S2" s="26" t="s">
        <v>27</v>
      </c>
      <c r="T2" s="26" t="s">
        <v>28</v>
      </c>
      <c r="U2" s="26" t="s">
        <v>29</v>
      </c>
      <c r="V2" s="28" t="s">
        <v>30</v>
      </c>
      <c r="W2" s="31" t="s">
        <v>32</v>
      </c>
      <c r="X2" s="11" t="s">
        <v>35</v>
      </c>
      <c r="Y2" s="11" t="s">
        <v>36</v>
      </c>
      <c r="Z2" s="33"/>
      <c r="AA2" s="11" t="s">
        <v>37</v>
      </c>
      <c r="AB2" s="23" t="s">
        <v>22</v>
      </c>
      <c r="AC2" s="23" t="s">
        <v>38</v>
      </c>
      <c r="AD2" s="36" t="str">
        <f>"+MA/+AV"</f>
        <v>+MA/+AV</v>
      </c>
      <c r="AE2" s="37" t="str">
        <f>"+AG"</f>
        <v>+AG</v>
      </c>
      <c r="AF2" s="37" t="str">
        <f>"+ST"</f>
        <v>+ST</v>
      </c>
      <c r="AG2" s="37" t="s">
        <v>45</v>
      </c>
      <c r="AH2" s="33"/>
      <c r="AI2" s="38"/>
      <c r="AJ2" s="520" t="s">
        <v>46</v>
      </c>
      <c r="AK2" s="521"/>
      <c r="AL2" s="33"/>
    </row>
    <row r="3" spans="1:39" ht="18" customHeight="1">
      <c r="A3" s="1"/>
      <c r="B3" s="39">
        <v>1</v>
      </c>
      <c r="C3" s="40"/>
      <c r="D3" s="42" t="s">
        <v>51</v>
      </c>
      <c r="E3" s="44">
        <v>6</v>
      </c>
      <c r="F3" s="46">
        <v>5</v>
      </c>
      <c r="G3" s="48">
        <v>4</v>
      </c>
      <c r="H3" s="50">
        <v>8</v>
      </c>
      <c r="I3" s="51"/>
      <c r="J3" s="53" t="s">
        <v>67</v>
      </c>
      <c r="K3" s="54">
        <f t="shared" ref="K3:K18" si="0">IF(X3&gt;175,6,IF(X3&gt;75,5,IF(X3&gt;50,4,IF(X3&gt;30,3,IF(X3&gt;15,2,IF(X3&gt;5,1,0))))))</f>
        <v>3</v>
      </c>
      <c r="L3" s="55"/>
      <c r="M3" s="57"/>
      <c r="N3" s="58"/>
      <c r="O3" s="59"/>
      <c r="P3" s="60"/>
      <c r="Q3" s="61"/>
      <c r="R3" s="62"/>
      <c r="S3" s="64"/>
      <c r="T3" s="66">
        <v>6</v>
      </c>
      <c r="U3" s="64">
        <v>2</v>
      </c>
      <c r="V3" s="68"/>
      <c r="W3" s="70">
        <v>2</v>
      </c>
      <c r="X3" s="72">
        <f t="shared" ref="X3:X18" si="1">2*R3+S3+3*T3+2*U3+5*W3</f>
        <v>32</v>
      </c>
      <c r="Y3" s="77">
        <f t="shared" ref="Y3:Y18" si="2">IF(L3=1,0,AA3+(20000*AB3)+(30000*AC3)+(30000*AD3)+(40000*AE3)+(50000*AF3)+AG3)</f>
        <v>200000</v>
      </c>
      <c r="Z3" s="7"/>
      <c r="AA3" s="78">
        <v>110000</v>
      </c>
      <c r="AB3" s="79">
        <v>2</v>
      </c>
      <c r="AC3" s="80"/>
      <c r="AD3" s="80"/>
      <c r="AE3" s="80"/>
      <c r="AF3" s="79">
        <v>1</v>
      </c>
      <c r="AG3" s="80"/>
      <c r="AH3" s="7"/>
      <c r="AI3" s="81" t="s">
        <v>88</v>
      </c>
      <c r="AJ3" s="82"/>
      <c r="AK3" s="7"/>
      <c r="AL3" s="7"/>
      <c r="AM3" s="7"/>
    </row>
    <row r="4" spans="1:39" ht="18" customHeight="1">
      <c r="A4" s="1"/>
      <c r="B4" s="83">
        <v>2</v>
      </c>
      <c r="C4" s="40"/>
      <c r="D4" s="42" t="s">
        <v>51</v>
      </c>
      <c r="E4" s="44">
        <v>6</v>
      </c>
      <c r="F4" s="46">
        <v>4</v>
      </c>
      <c r="G4" s="48">
        <v>4</v>
      </c>
      <c r="H4" s="50">
        <v>8</v>
      </c>
      <c r="I4" s="51"/>
      <c r="J4" s="53" t="s">
        <v>90</v>
      </c>
      <c r="K4" s="54">
        <f t="shared" si="0"/>
        <v>2</v>
      </c>
      <c r="L4" s="85"/>
      <c r="M4" s="85"/>
      <c r="N4" s="87"/>
      <c r="O4" s="88"/>
      <c r="P4" s="89"/>
      <c r="Q4" s="90"/>
      <c r="R4" s="91"/>
      <c r="S4" s="92"/>
      <c r="T4" s="93">
        <v>3</v>
      </c>
      <c r="U4" s="92"/>
      <c r="V4" s="94"/>
      <c r="W4" s="95">
        <v>2</v>
      </c>
      <c r="X4" s="96">
        <f t="shared" si="1"/>
        <v>19</v>
      </c>
      <c r="Y4" s="77">
        <f t="shared" si="2"/>
        <v>130000</v>
      </c>
      <c r="Z4" s="7"/>
      <c r="AA4" s="78">
        <v>110000</v>
      </c>
      <c r="AB4" s="79">
        <v>1</v>
      </c>
      <c r="AC4" s="79"/>
      <c r="AD4" s="79"/>
      <c r="AE4" s="79"/>
      <c r="AF4" s="79"/>
      <c r="AG4" s="79"/>
      <c r="AH4" s="97"/>
      <c r="AI4" s="97"/>
      <c r="AJ4" s="97"/>
      <c r="AK4" s="97"/>
      <c r="AL4" s="97"/>
      <c r="AM4" s="97"/>
    </row>
    <row r="5" spans="1:39" ht="18" customHeight="1">
      <c r="A5" s="1"/>
      <c r="B5" s="39">
        <v>3</v>
      </c>
      <c r="C5" s="40"/>
      <c r="D5" s="41"/>
      <c r="E5" s="43"/>
      <c r="F5" s="45"/>
      <c r="G5" s="47"/>
      <c r="H5" s="49"/>
      <c r="I5" s="51"/>
      <c r="J5" s="99"/>
      <c r="K5" s="54">
        <f t="shared" si="0"/>
        <v>0</v>
      </c>
      <c r="L5" s="85"/>
      <c r="M5" s="85"/>
      <c r="N5" s="87"/>
      <c r="O5" s="88"/>
      <c r="P5" s="89"/>
      <c r="Q5" s="90"/>
      <c r="R5" s="91"/>
      <c r="S5" s="92"/>
      <c r="T5" s="91"/>
      <c r="U5" s="92"/>
      <c r="V5" s="94"/>
      <c r="W5" s="102"/>
      <c r="X5" s="72">
        <f t="shared" si="1"/>
        <v>0</v>
      </c>
      <c r="Y5" s="77">
        <f t="shared" si="2"/>
        <v>0</v>
      </c>
      <c r="Z5" s="7"/>
      <c r="AA5" s="104"/>
      <c r="AB5" s="80"/>
      <c r="AC5" s="80"/>
      <c r="AD5" s="80"/>
      <c r="AE5" s="80"/>
      <c r="AF5" s="80"/>
      <c r="AG5" s="80"/>
      <c r="AH5" s="97"/>
      <c r="AI5" s="84" t="s">
        <v>89</v>
      </c>
      <c r="AJ5" s="84" t="s">
        <v>97</v>
      </c>
      <c r="AK5" s="84" t="s">
        <v>98</v>
      </c>
      <c r="AL5" s="86" t="s">
        <v>99</v>
      </c>
      <c r="AM5" s="106"/>
    </row>
    <row r="6" spans="1:39" ht="18" customHeight="1">
      <c r="A6" s="1"/>
      <c r="B6" s="83">
        <v>4</v>
      </c>
      <c r="C6" s="40"/>
      <c r="D6" s="41"/>
      <c r="E6" s="43"/>
      <c r="F6" s="45"/>
      <c r="G6" s="47"/>
      <c r="H6" s="49"/>
      <c r="I6" s="51"/>
      <c r="J6" s="99"/>
      <c r="K6" s="54">
        <f t="shared" si="0"/>
        <v>0</v>
      </c>
      <c r="L6" s="85"/>
      <c r="M6" s="85"/>
      <c r="N6" s="87"/>
      <c r="O6" s="88"/>
      <c r="P6" s="89"/>
      <c r="Q6" s="90"/>
      <c r="R6" s="91"/>
      <c r="S6" s="92"/>
      <c r="T6" s="91"/>
      <c r="U6" s="92"/>
      <c r="V6" s="94"/>
      <c r="W6" s="102"/>
      <c r="X6" s="72">
        <f t="shared" si="1"/>
        <v>0</v>
      </c>
      <c r="Y6" s="77">
        <f t="shared" si="2"/>
        <v>0</v>
      </c>
      <c r="Z6" s="7"/>
      <c r="AA6" s="104"/>
      <c r="AB6" s="80"/>
      <c r="AC6" s="80"/>
      <c r="AD6" s="80"/>
      <c r="AE6" s="80"/>
      <c r="AF6" s="80"/>
      <c r="AG6" s="80"/>
      <c r="AH6" s="7"/>
      <c r="AI6" s="98" t="s">
        <v>96</v>
      </c>
      <c r="AJ6" s="107"/>
      <c r="AK6" s="100"/>
      <c r="AL6" s="108"/>
      <c r="AM6" s="109"/>
    </row>
    <row r="7" spans="1:39" ht="18" customHeight="1">
      <c r="A7" s="1"/>
      <c r="B7" s="39">
        <v>5</v>
      </c>
      <c r="C7" s="40"/>
      <c r="D7" s="41"/>
      <c r="E7" s="43"/>
      <c r="F7" s="45"/>
      <c r="G7" s="47"/>
      <c r="H7" s="49"/>
      <c r="I7" s="51"/>
      <c r="J7" s="99"/>
      <c r="K7" s="54">
        <f t="shared" si="0"/>
        <v>0</v>
      </c>
      <c r="L7" s="85"/>
      <c r="M7" s="85"/>
      <c r="N7" s="87"/>
      <c r="O7" s="88"/>
      <c r="P7" s="89"/>
      <c r="Q7" s="90"/>
      <c r="R7" s="91"/>
      <c r="S7" s="92"/>
      <c r="T7" s="91"/>
      <c r="U7" s="92"/>
      <c r="V7" s="94"/>
      <c r="W7" s="102"/>
      <c r="X7" s="72">
        <f t="shared" si="1"/>
        <v>0</v>
      </c>
      <c r="Y7" s="77">
        <f t="shared" si="2"/>
        <v>0</v>
      </c>
      <c r="Z7" s="7"/>
      <c r="AA7" s="104"/>
      <c r="AB7" s="80"/>
      <c r="AC7" s="80"/>
      <c r="AD7" s="80"/>
      <c r="AE7" s="80"/>
      <c r="AF7" s="80"/>
      <c r="AG7" s="80"/>
      <c r="AH7" s="7"/>
      <c r="AI7" s="98" t="s">
        <v>100</v>
      </c>
      <c r="AJ7" s="101"/>
      <c r="AK7" s="110"/>
      <c r="AL7" s="108"/>
      <c r="AM7" s="109"/>
    </row>
    <row r="8" spans="1:39" ht="18" customHeight="1">
      <c r="A8" s="1"/>
      <c r="B8" s="83">
        <v>6</v>
      </c>
      <c r="C8" s="40"/>
      <c r="D8" s="41"/>
      <c r="E8" s="43"/>
      <c r="F8" s="45"/>
      <c r="G8" s="47"/>
      <c r="H8" s="49"/>
      <c r="I8" s="51"/>
      <c r="J8" s="99"/>
      <c r="K8" s="54">
        <f t="shared" si="0"/>
        <v>0</v>
      </c>
      <c r="L8" s="85"/>
      <c r="M8" s="85"/>
      <c r="N8" s="87"/>
      <c r="O8" s="88"/>
      <c r="P8" s="89"/>
      <c r="Q8" s="90"/>
      <c r="R8" s="91"/>
      <c r="S8" s="92"/>
      <c r="T8" s="91"/>
      <c r="U8" s="92"/>
      <c r="V8" s="94"/>
      <c r="W8" s="102"/>
      <c r="X8" s="72">
        <f t="shared" si="1"/>
        <v>0</v>
      </c>
      <c r="Y8" s="77">
        <f t="shared" si="2"/>
        <v>0</v>
      </c>
      <c r="Z8" s="7"/>
      <c r="AA8" s="104"/>
      <c r="AB8" s="80"/>
      <c r="AC8" s="80"/>
      <c r="AD8" s="80"/>
      <c r="AE8" s="80"/>
      <c r="AF8" s="80"/>
      <c r="AG8" s="80"/>
      <c r="AH8" s="7"/>
      <c r="AI8" s="98" t="s">
        <v>101</v>
      </c>
      <c r="AJ8" s="101"/>
      <c r="AK8" s="110"/>
      <c r="AL8" s="108"/>
      <c r="AM8" s="109"/>
    </row>
    <row r="9" spans="1:39" ht="18" customHeight="1">
      <c r="A9" s="1"/>
      <c r="B9" s="39">
        <v>7</v>
      </c>
      <c r="C9" s="40"/>
      <c r="D9" s="41"/>
      <c r="E9" s="43"/>
      <c r="F9" s="45"/>
      <c r="G9" s="47"/>
      <c r="H9" s="49"/>
      <c r="I9" s="51"/>
      <c r="J9" s="99"/>
      <c r="K9" s="54">
        <f t="shared" si="0"/>
        <v>0</v>
      </c>
      <c r="L9" s="85"/>
      <c r="M9" s="85"/>
      <c r="N9" s="87"/>
      <c r="O9" s="88"/>
      <c r="P9" s="89"/>
      <c r="Q9" s="90"/>
      <c r="R9" s="91"/>
      <c r="S9" s="92"/>
      <c r="T9" s="91"/>
      <c r="U9" s="92"/>
      <c r="V9" s="94"/>
      <c r="W9" s="102"/>
      <c r="X9" s="72">
        <f t="shared" si="1"/>
        <v>0</v>
      </c>
      <c r="Y9" s="77">
        <f t="shared" si="2"/>
        <v>0</v>
      </c>
      <c r="Z9" s="7"/>
      <c r="AA9" s="104"/>
      <c r="AB9" s="80"/>
      <c r="AC9" s="80"/>
      <c r="AD9" s="80"/>
      <c r="AE9" s="80"/>
      <c r="AF9" s="80"/>
      <c r="AG9" s="80"/>
      <c r="AH9" s="7"/>
      <c r="AI9" s="98" t="s">
        <v>102</v>
      </c>
      <c r="AJ9" s="101"/>
      <c r="AK9" s="110"/>
      <c r="AL9" s="108"/>
      <c r="AM9" s="109"/>
    </row>
    <row r="10" spans="1:39" ht="18" customHeight="1">
      <c r="A10" s="1"/>
      <c r="B10" s="83">
        <v>8</v>
      </c>
      <c r="C10" s="40"/>
      <c r="D10" s="41"/>
      <c r="E10" s="43"/>
      <c r="F10" s="45"/>
      <c r="G10" s="47"/>
      <c r="H10" s="49"/>
      <c r="I10" s="51"/>
      <c r="J10" s="99"/>
      <c r="K10" s="54">
        <f t="shared" si="0"/>
        <v>0</v>
      </c>
      <c r="L10" s="85"/>
      <c r="M10" s="85"/>
      <c r="N10" s="87"/>
      <c r="O10" s="88"/>
      <c r="P10" s="89"/>
      <c r="Q10" s="90"/>
      <c r="R10" s="91"/>
      <c r="S10" s="92"/>
      <c r="T10" s="91"/>
      <c r="U10" s="92"/>
      <c r="V10" s="94"/>
      <c r="W10" s="102"/>
      <c r="X10" s="72">
        <f t="shared" si="1"/>
        <v>0</v>
      </c>
      <c r="Y10" s="77">
        <f t="shared" si="2"/>
        <v>0</v>
      </c>
      <c r="Z10" s="7"/>
      <c r="AA10" s="104"/>
      <c r="AB10" s="80"/>
      <c r="AC10" s="80"/>
      <c r="AD10" s="80"/>
      <c r="AE10" s="80"/>
      <c r="AF10" s="80"/>
      <c r="AG10" s="80"/>
      <c r="AH10" s="7"/>
      <c r="AI10" s="98" t="s">
        <v>103</v>
      </c>
      <c r="AJ10" s="101"/>
      <c r="AK10" s="110"/>
      <c r="AL10" s="108"/>
      <c r="AM10" s="109"/>
    </row>
    <row r="11" spans="1:39" ht="18" customHeight="1">
      <c r="A11" s="1"/>
      <c r="B11" s="39">
        <v>9</v>
      </c>
      <c r="C11" s="40"/>
      <c r="D11" s="41"/>
      <c r="E11" s="43"/>
      <c r="F11" s="45"/>
      <c r="G11" s="47"/>
      <c r="H11" s="49"/>
      <c r="I11" s="51"/>
      <c r="J11" s="99"/>
      <c r="K11" s="54">
        <f t="shared" si="0"/>
        <v>0</v>
      </c>
      <c r="L11" s="85"/>
      <c r="M11" s="85"/>
      <c r="N11" s="87"/>
      <c r="O11" s="88"/>
      <c r="P11" s="89"/>
      <c r="Q11" s="90"/>
      <c r="R11" s="91"/>
      <c r="S11" s="92"/>
      <c r="T11" s="91"/>
      <c r="U11" s="92"/>
      <c r="V11" s="94"/>
      <c r="W11" s="102"/>
      <c r="X11" s="72">
        <f t="shared" si="1"/>
        <v>0</v>
      </c>
      <c r="Y11" s="77">
        <f t="shared" si="2"/>
        <v>0</v>
      </c>
      <c r="Z11" s="7"/>
      <c r="AA11" s="104"/>
      <c r="AB11" s="80"/>
      <c r="AC11" s="80"/>
      <c r="AD11" s="80"/>
      <c r="AE11" s="80"/>
      <c r="AF11" s="80"/>
      <c r="AG11" s="80"/>
      <c r="AH11" s="7"/>
      <c r="AI11" s="98" t="s">
        <v>104</v>
      </c>
      <c r="AJ11" s="101"/>
      <c r="AK11" s="110"/>
      <c r="AL11" s="108"/>
      <c r="AM11" s="109"/>
    </row>
    <row r="12" spans="1:39" ht="18" customHeight="1">
      <c r="A12" s="1"/>
      <c r="B12" s="83">
        <v>10</v>
      </c>
      <c r="C12" s="40"/>
      <c r="D12" s="41"/>
      <c r="E12" s="43"/>
      <c r="F12" s="45"/>
      <c r="G12" s="47"/>
      <c r="H12" s="49"/>
      <c r="I12" s="51"/>
      <c r="J12" s="99"/>
      <c r="K12" s="54">
        <f t="shared" si="0"/>
        <v>0</v>
      </c>
      <c r="L12" s="85"/>
      <c r="M12" s="85"/>
      <c r="N12" s="87"/>
      <c r="O12" s="88"/>
      <c r="P12" s="89"/>
      <c r="Q12" s="90"/>
      <c r="R12" s="91"/>
      <c r="S12" s="92"/>
      <c r="T12" s="91"/>
      <c r="U12" s="92"/>
      <c r="V12" s="94"/>
      <c r="W12" s="102"/>
      <c r="X12" s="72">
        <f t="shared" si="1"/>
        <v>0</v>
      </c>
      <c r="Y12" s="77">
        <f t="shared" si="2"/>
        <v>0</v>
      </c>
      <c r="Z12" s="7"/>
      <c r="AA12" s="104"/>
      <c r="AB12" s="80"/>
      <c r="AC12" s="80"/>
      <c r="AD12" s="80"/>
      <c r="AE12" s="80"/>
      <c r="AF12" s="80"/>
      <c r="AG12" s="80"/>
      <c r="AH12" s="7"/>
      <c r="AI12" s="98" t="s">
        <v>105</v>
      </c>
      <c r="AJ12" s="101"/>
      <c r="AK12" s="110"/>
      <c r="AL12" s="108"/>
      <c r="AM12" s="109"/>
    </row>
    <row r="13" spans="1:39" ht="18" customHeight="1">
      <c r="A13" s="1"/>
      <c r="B13" s="39">
        <v>11</v>
      </c>
      <c r="C13" s="40"/>
      <c r="D13" s="41"/>
      <c r="E13" s="43"/>
      <c r="F13" s="45"/>
      <c r="G13" s="47"/>
      <c r="H13" s="49"/>
      <c r="I13" s="51"/>
      <c r="J13" s="99"/>
      <c r="K13" s="54">
        <f t="shared" si="0"/>
        <v>0</v>
      </c>
      <c r="L13" s="85"/>
      <c r="M13" s="85"/>
      <c r="N13" s="87"/>
      <c r="O13" s="88"/>
      <c r="P13" s="89"/>
      <c r="Q13" s="90"/>
      <c r="R13" s="91"/>
      <c r="S13" s="92"/>
      <c r="T13" s="91"/>
      <c r="U13" s="92"/>
      <c r="V13" s="94"/>
      <c r="W13" s="102"/>
      <c r="X13" s="72">
        <f t="shared" si="1"/>
        <v>0</v>
      </c>
      <c r="Y13" s="77">
        <f t="shared" si="2"/>
        <v>0</v>
      </c>
      <c r="Z13" s="7"/>
      <c r="AA13" s="104"/>
      <c r="AB13" s="80"/>
      <c r="AC13" s="80"/>
      <c r="AD13" s="80"/>
      <c r="AE13" s="80"/>
      <c r="AF13" s="80"/>
      <c r="AG13" s="80"/>
      <c r="AH13" s="7"/>
      <c r="AI13" s="98" t="s">
        <v>106</v>
      </c>
      <c r="AJ13" s="101"/>
      <c r="AK13" s="110"/>
      <c r="AL13" s="108"/>
      <c r="AM13" s="109"/>
    </row>
    <row r="14" spans="1:39" ht="18" customHeight="1">
      <c r="A14" s="1"/>
      <c r="B14" s="83">
        <v>12</v>
      </c>
      <c r="C14" s="40"/>
      <c r="D14" s="41"/>
      <c r="E14" s="43"/>
      <c r="F14" s="45"/>
      <c r="G14" s="47"/>
      <c r="H14" s="49"/>
      <c r="I14" s="51"/>
      <c r="J14" s="99"/>
      <c r="K14" s="54">
        <f t="shared" si="0"/>
        <v>0</v>
      </c>
      <c r="L14" s="85"/>
      <c r="M14" s="85"/>
      <c r="N14" s="87"/>
      <c r="O14" s="88"/>
      <c r="P14" s="89"/>
      <c r="Q14" s="90"/>
      <c r="R14" s="91"/>
      <c r="S14" s="92"/>
      <c r="T14" s="91"/>
      <c r="U14" s="92"/>
      <c r="V14" s="94"/>
      <c r="W14" s="102"/>
      <c r="X14" s="72">
        <f t="shared" si="1"/>
        <v>0</v>
      </c>
      <c r="Y14" s="77">
        <f t="shared" si="2"/>
        <v>0</v>
      </c>
      <c r="Z14" s="7"/>
      <c r="AA14" s="104"/>
      <c r="AB14" s="80"/>
      <c r="AC14" s="80"/>
      <c r="AD14" s="80"/>
      <c r="AE14" s="80"/>
      <c r="AF14" s="80"/>
      <c r="AG14" s="80"/>
      <c r="AH14" s="7"/>
      <c r="AI14" s="7"/>
      <c r="AJ14" s="7"/>
      <c r="AK14" s="7"/>
      <c r="AL14" s="7"/>
      <c r="AM14" s="7"/>
    </row>
    <row r="15" spans="1:39" ht="18" customHeight="1">
      <c r="A15" s="1"/>
      <c r="B15" s="39">
        <v>13</v>
      </c>
      <c r="C15" s="40"/>
      <c r="D15" s="41"/>
      <c r="E15" s="43"/>
      <c r="F15" s="45"/>
      <c r="G15" s="47"/>
      <c r="H15" s="49"/>
      <c r="I15" s="51"/>
      <c r="J15" s="99"/>
      <c r="K15" s="54">
        <f t="shared" si="0"/>
        <v>0</v>
      </c>
      <c r="L15" s="85"/>
      <c r="M15" s="85"/>
      <c r="N15" s="87"/>
      <c r="O15" s="88"/>
      <c r="P15" s="89"/>
      <c r="Q15" s="90"/>
      <c r="R15" s="91"/>
      <c r="S15" s="92"/>
      <c r="T15" s="91"/>
      <c r="U15" s="92"/>
      <c r="V15" s="94"/>
      <c r="W15" s="102"/>
      <c r="X15" s="72">
        <f t="shared" si="1"/>
        <v>0</v>
      </c>
      <c r="Y15" s="77">
        <f t="shared" si="2"/>
        <v>0</v>
      </c>
      <c r="Z15" s="7"/>
      <c r="AA15" s="104"/>
      <c r="AB15" s="80"/>
      <c r="AC15" s="80"/>
      <c r="AD15" s="80"/>
      <c r="AE15" s="80"/>
      <c r="AF15" s="80"/>
      <c r="AG15" s="80"/>
      <c r="AH15" s="7"/>
      <c r="AI15" s="112" t="s">
        <v>108</v>
      </c>
      <c r="AJ15" s="101">
        <f>AJ3+SUM(AJ6:AJ13)-SUM(AK6:AK13)-SUM(AL6:AL13)</f>
        <v>0</v>
      </c>
      <c r="AK15" s="7"/>
      <c r="AL15" s="7"/>
      <c r="AM15" s="7"/>
    </row>
    <row r="16" spans="1:39" ht="18" customHeight="1">
      <c r="A16" s="1"/>
      <c r="B16" s="83">
        <v>14</v>
      </c>
      <c r="C16" s="40"/>
      <c r="D16" s="41"/>
      <c r="E16" s="43"/>
      <c r="F16" s="45"/>
      <c r="G16" s="47"/>
      <c r="H16" s="49"/>
      <c r="I16" s="51"/>
      <c r="J16" s="99"/>
      <c r="K16" s="54">
        <f t="shared" si="0"/>
        <v>0</v>
      </c>
      <c r="L16" s="85"/>
      <c r="M16" s="85"/>
      <c r="N16" s="87"/>
      <c r="O16" s="88"/>
      <c r="P16" s="89"/>
      <c r="Q16" s="90"/>
      <c r="R16" s="91"/>
      <c r="S16" s="92"/>
      <c r="T16" s="91"/>
      <c r="U16" s="92"/>
      <c r="V16" s="94"/>
      <c r="W16" s="102"/>
      <c r="X16" s="72">
        <f t="shared" si="1"/>
        <v>0</v>
      </c>
      <c r="Y16" s="77">
        <f t="shared" si="2"/>
        <v>0</v>
      </c>
      <c r="Z16" s="7"/>
      <c r="AA16" s="104"/>
      <c r="AB16" s="80"/>
      <c r="AC16" s="80"/>
      <c r="AD16" s="80"/>
      <c r="AE16" s="80"/>
      <c r="AF16" s="80"/>
      <c r="AG16" s="80"/>
      <c r="AH16" s="7"/>
      <c r="AI16" s="7"/>
      <c r="AJ16" s="7"/>
      <c r="AK16" s="7"/>
      <c r="AL16" s="7"/>
      <c r="AM16" s="7"/>
    </row>
    <row r="17" spans="1:39" ht="18" customHeight="1">
      <c r="A17" s="1"/>
      <c r="B17" s="39">
        <v>15</v>
      </c>
      <c r="C17" s="40"/>
      <c r="D17" s="41"/>
      <c r="E17" s="43"/>
      <c r="F17" s="45"/>
      <c r="G17" s="47"/>
      <c r="H17" s="49"/>
      <c r="I17" s="51"/>
      <c r="J17" s="99"/>
      <c r="K17" s="54">
        <f t="shared" si="0"/>
        <v>0</v>
      </c>
      <c r="L17" s="85"/>
      <c r="M17" s="85"/>
      <c r="N17" s="87"/>
      <c r="O17" s="88"/>
      <c r="P17" s="89"/>
      <c r="Q17" s="90"/>
      <c r="R17" s="91"/>
      <c r="S17" s="92"/>
      <c r="T17" s="91"/>
      <c r="U17" s="92"/>
      <c r="V17" s="94"/>
      <c r="W17" s="102"/>
      <c r="X17" s="72">
        <f t="shared" si="1"/>
        <v>0</v>
      </c>
      <c r="Y17" s="77">
        <f t="shared" si="2"/>
        <v>0</v>
      </c>
      <c r="Z17" s="7"/>
      <c r="AA17" s="104"/>
      <c r="AB17" s="80"/>
      <c r="AC17" s="80"/>
      <c r="AD17" s="80"/>
      <c r="AE17" s="80"/>
      <c r="AF17" s="80"/>
      <c r="AG17" s="80"/>
      <c r="AH17" s="7"/>
      <c r="AI17" s="7"/>
      <c r="AJ17" s="7"/>
      <c r="AK17" s="7"/>
      <c r="AL17" s="7"/>
      <c r="AM17" s="7"/>
    </row>
    <row r="18" spans="1:39" ht="18" customHeight="1">
      <c r="A18" s="1"/>
      <c r="B18" s="39">
        <v>16</v>
      </c>
      <c r="C18" s="40"/>
      <c r="D18" s="41"/>
      <c r="E18" s="43"/>
      <c r="F18" s="45"/>
      <c r="G18" s="47"/>
      <c r="H18" s="49"/>
      <c r="I18" s="51"/>
      <c r="J18" s="99"/>
      <c r="K18" s="54">
        <f t="shared" si="0"/>
        <v>0</v>
      </c>
      <c r="L18" s="85"/>
      <c r="M18" s="85"/>
      <c r="N18" s="87"/>
      <c r="O18" s="88"/>
      <c r="P18" s="89"/>
      <c r="Q18" s="90"/>
      <c r="R18" s="91"/>
      <c r="S18" s="92"/>
      <c r="T18" s="91"/>
      <c r="U18" s="92"/>
      <c r="V18" s="94"/>
      <c r="W18" s="102"/>
      <c r="X18" s="72">
        <f t="shared" si="1"/>
        <v>0</v>
      </c>
      <c r="Y18" s="77">
        <f t="shared" si="2"/>
        <v>0</v>
      </c>
      <c r="Z18" s="7"/>
      <c r="AA18" s="104"/>
      <c r="AB18" s="80"/>
      <c r="AC18" s="80"/>
      <c r="AD18" s="80"/>
      <c r="AE18" s="80"/>
      <c r="AF18" s="80"/>
      <c r="AG18" s="80"/>
      <c r="AH18" s="7"/>
      <c r="AI18" s="7"/>
      <c r="AJ18" s="7"/>
      <c r="AK18" s="7"/>
      <c r="AL18" s="7"/>
      <c r="AM18" s="7"/>
    </row>
    <row r="19" spans="1:39"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330000</v>
      </c>
      <c r="Z19" s="7"/>
      <c r="AA19" s="7"/>
      <c r="AB19" s="7"/>
      <c r="AC19" s="7"/>
      <c r="AD19" s="7"/>
      <c r="AE19" s="7"/>
      <c r="AF19" s="7"/>
      <c r="AG19" s="7"/>
      <c r="AH19" s="7"/>
      <c r="AI19" s="7"/>
      <c r="AJ19" s="7"/>
      <c r="AK19" s="7"/>
      <c r="AL19" s="7"/>
      <c r="AM19" s="7"/>
    </row>
    <row r="20" spans="1:39" ht="17.25" customHeight="1">
      <c r="A20" s="1"/>
      <c r="B20" s="121"/>
      <c r="C20" s="510"/>
      <c r="D20" s="511"/>
      <c r="E20" s="517" t="s">
        <v>113</v>
      </c>
      <c r="F20" s="518"/>
      <c r="G20" s="518"/>
      <c r="H20" s="518"/>
      <c r="I20" s="501"/>
      <c r="J20" s="502"/>
      <c r="K20" s="503"/>
      <c r="L20" s="525" t="s">
        <v>114</v>
      </c>
      <c r="M20" s="502"/>
      <c r="N20" s="502"/>
      <c r="O20" s="502"/>
      <c r="P20" s="502"/>
      <c r="Q20" s="502"/>
      <c r="R20" s="502"/>
      <c r="S20" s="526"/>
      <c r="T20" s="122">
        <v>0</v>
      </c>
      <c r="U20" s="123" t="s">
        <v>115</v>
      </c>
      <c r="V20" s="529"/>
      <c r="W20" s="502"/>
      <c r="X20" s="126" t="s">
        <v>118</v>
      </c>
      <c r="Y20" s="128">
        <f>T20*V20</f>
        <v>0</v>
      </c>
      <c r="Z20" s="7"/>
      <c r="AA20" s="7"/>
      <c r="AB20" s="7"/>
      <c r="AC20" s="7"/>
      <c r="AD20" s="7"/>
      <c r="AE20" s="7"/>
      <c r="AF20" s="7"/>
      <c r="AG20" s="7"/>
      <c r="AH20" s="7"/>
      <c r="AI20" s="7"/>
      <c r="AJ20" s="7"/>
      <c r="AK20" s="7"/>
      <c r="AL20" s="7"/>
      <c r="AM20" s="7"/>
    </row>
    <row r="21" spans="1:39" ht="17.25" customHeight="1">
      <c r="A21" s="1"/>
      <c r="B21" s="121"/>
      <c r="C21" s="510"/>
      <c r="D21" s="511"/>
      <c r="E21" s="507" t="s">
        <v>119</v>
      </c>
      <c r="F21" s="494"/>
      <c r="G21" s="494"/>
      <c r="H21" s="494"/>
      <c r="I21" s="130"/>
      <c r="J21" s="131"/>
      <c r="K21" s="132"/>
      <c r="L21" s="493" t="s">
        <v>124</v>
      </c>
      <c r="M21" s="494"/>
      <c r="N21" s="494"/>
      <c r="O21" s="494"/>
      <c r="P21" s="494"/>
      <c r="Q21" s="494"/>
      <c r="R21" s="494"/>
      <c r="S21" s="495"/>
      <c r="T21" s="133">
        <v>0</v>
      </c>
      <c r="U21" s="134" t="s">
        <v>115</v>
      </c>
      <c r="V21" s="527">
        <v>10000</v>
      </c>
      <c r="W21" s="494"/>
      <c r="X21" s="135" t="s">
        <v>117</v>
      </c>
      <c r="Y21" s="137">
        <f>T21*10000</f>
        <v>0</v>
      </c>
      <c r="Z21" s="7"/>
      <c r="AA21" s="7"/>
      <c r="AB21" s="7"/>
      <c r="AC21" s="7"/>
      <c r="AD21" s="7"/>
      <c r="AE21" s="7"/>
      <c r="AF21" s="7"/>
      <c r="AG21" s="7"/>
      <c r="AH21" s="7"/>
      <c r="AI21" s="7"/>
      <c r="AJ21" s="7"/>
      <c r="AK21" s="7"/>
      <c r="AL21" s="7"/>
      <c r="AM21" s="7"/>
    </row>
    <row r="22" spans="1:39" ht="17.25" customHeight="1">
      <c r="A22" s="1"/>
      <c r="B22" s="121"/>
      <c r="C22" s="510"/>
      <c r="D22" s="511"/>
      <c r="E22" s="507" t="s">
        <v>131</v>
      </c>
      <c r="F22" s="494"/>
      <c r="G22" s="494"/>
      <c r="H22" s="494"/>
      <c r="I22" s="504"/>
      <c r="J22" s="494"/>
      <c r="K22" s="505"/>
      <c r="L22" s="493" t="s">
        <v>132</v>
      </c>
      <c r="M22" s="494"/>
      <c r="N22" s="494"/>
      <c r="O22" s="494"/>
      <c r="P22" s="494"/>
      <c r="Q22" s="494"/>
      <c r="R22" s="494"/>
      <c r="S22" s="495"/>
      <c r="T22" s="133">
        <v>0</v>
      </c>
      <c r="U22" s="138" t="s">
        <v>115</v>
      </c>
      <c r="V22" s="527">
        <v>10000</v>
      </c>
      <c r="W22" s="494"/>
      <c r="X22" s="139" t="s">
        <v>118</v>
      </c>
      <c r="Y22" s="137">
        <f t="shared" ref="Y22:Y23" si="3">T22*10000</f>
        <v>0</v>
      </c>
      <c r="Z22" s="7"/>
      <c r="AA22" s="7"/>
      <c r="AB22" s="7"/>
      <c r="AC22" s="7"/>
      <c r="AD22" s="7"/>
      <c r="AE22" s="7"/>
      <c r="AF22" s="7"/>
      <c r="AG22" s="7"/>
      <c r="AH22" s="7"/>
      <c r="AI22" s="7"/>
      <c r="AJ22" s="7"/>
      <c r="AK22" s="7"/>
      <c r="AL22" s="7"/>
      <c r="AM22" s="7"/>
    </row>
    <row r="23" spans="1:39" ht="17.25" customHeight="1">
      <c r="A23" s="1"/>
      <c r="B23" s="121"/>
      <c r="C23" s="510"/>
      <c r="D23" s="511"/>
      <c r="E23" s="507" t="s">
        <v>133</v>
      </c>
      <c r="F23" s="494"/>
      <c r="G23" s="494"/>
      <c r="H23" s="494"/>
      <c r="I23" s="140">
        <f>(Y19+Y25)/1000</f>
        <v>330</v>
      </c>
      <c r="J23" s="141" t="s">
        <v>135</v>
      </c>
      <c r="K23" s="142"/>
      <c r="L23" s="493" t="s">
        <v>136</v>
      </c>
      <c r="M23" s="494"/>
      <c r="N23" s="494"/>
      <c r="O23" s="494"/>
      <c r="P23" s="494"/>
      <c r="Q23" s="494"/>
      <c r="R23" s="494"/>
      <c r="S23" s="495"/>
      <c r="T23" s="133">
        <v>0</v>
      </c>
      <c r="U23" s="138" t="s">
        <v>115</v>
      </c>
      <c r="V23" s="527">
        <v>10000</v>
      </c>
      <c r="W23" s="494"/>
      <c r="X23" s="139" t="s">
        <v>118</v>
      </c>
      <c r="Y23" s="137">
        <f t="shared" si="3"/>
        <v>0</v>
      </c>
      <c r="Z23" s="7"/>
      <c r="AA23" s="7"/>
      <c r="AB23" s="7"/>
      <c r="AC23" s="7"/>
      <c r="AD23" s="7"/>
      <c r="AE23" s="7"/>
      <c r="AF23" s="7"/>
      <c r="AG23" s="7"/>
      <c r="AH23" s="7"/>
      <c r="AI23" s="7"/>
      <c r="AJ23" s="7"/>
      <c r="AK23" s="7"/>
      <c r="AL23" s="7"/>
      <c r="AM23" s="7"/>
    </row>
    <row r="24" spans="1:39" ht="17.25" customHeight="1">
      <c r="A24" s="1"/>
      <c r="B24" s="121"/>
      <c r="C24" s="510"/>
      <c r="D24" s="511"/>
      <c r="E24" s="514" t="s">
        <v>138</v>
      </c>
      <c r="F24" s="491"/>
      <c r="G24" s="491"/>
      <c r="H24" s="515"/>
      <c r="I24" s="143">
        <f>AJ15/1000</f>
        <v>0</v>
      </c>
      <c r="J24" s="144" t="s">
        <v>135</v>
      </c>
      <c r="K24" s="145"/>
      <c r="L24" s="492" t="s">
        <v>139</v>
      </c>
      <c r="M24" s="491"/>
      <c r="N24" s="491"/>
      <c r="O24" s="491"/>
      <c r="P24" s="491"/>
      <c r="Q24" s="491"/>
      <c r="R24" s="491"/>
      <c r="S24" s="491"/>
      <c r="T24" s="146">
        <v>0</v>
      </c>
      <c r="U24" s="134" t="s">
        <v>115</v>
      </c>
      <c r="V24" s="528">
        <v>50000</v>
      </c>
      <c r="W24" s="491"/>
      <c r="X24" s="135" t="s">
        <v>117</v>
      </c>
      <c r="Y24" s="147">
        <f>T24*V24</f>
        <v>0</v>
      </c>
      <c r="Z24" s="7"/>
      <c r="AA24" s="7"/>
      <c r="AB24" s="7"/>
      <c r="AC24" s="7"/>
      <c r="AD24" s="7"/>
      <c r="AE24" s="7"/>
      <c r="AF24" s="7"/>
      <c r="AG24" s="7"/>
      <c r="AH24" s="7"/>
      <c r="AI24" s="7"/>
      <c r="AJ24" s="7"/>
      <c r="AK24" s="7"/>
      <c r="AL24" s="7"/>
      <c r="AM24" s="7"/>
    </row>
    <row r="25" spans="1:39" ht="17.25" customHeight="1">
      <c r="A25" s="1"/>
      <c r="B25" s="148"/>
      <c r="C25" s="512"/>
      <c r="D25" s="513"/>
      <c r="E25" s="149" t="s">
        <v>140</v>
      </c>
      <c r="F25" s="150"/>
      <c r="G25" s="150"/>
      <c r="H25" s="150"/>
      <c r="I25" s="151"/>
      <c r="J25" s="152"/>
      <c r="K25" s="150"/>
      <c r="L25" s="499"/>
      <c r="M25" s="497"/>
      <c r="N25" s="497"/>
      <c r="O25" s="497"/>
      <c r="P25" s="497"/>
      <c r="Q25" s="497"/>
      <c r="R25" s="497"/>
      <c r="S25" s="497"/>
      <c r="T25" s="496" t="s">
        <v>142</v>
      </c>
      <c r="U25" s="497"/>
      <c r="V25" s="497"/>
      <c r="W25" s="497"/>
      <c r="X25" s="497"/>
      <c r="Y25" s="120">
        <f>SUM(Y20:Y24)</f>
        <v>0</v>
      </c>
      <c r="Z25" s="7"/>
      <c r="AA25" s="7"/>
      <c r="AB25" s="7"/>
      <c r="AC25" s="7"/>
      <c r="AD25" s="7"/>
      <c r="AE25" s="7"/>
      <c r="AF25" s="7"/>
      <c r="AG25" s="7"/>
      <c r="AH25" s="7"/>
      <c r="AI25" s="7"/>
      <c r="AJ25" s="7"/>
      <c r="AK25" s="7"/>
      <c r="AL25" s="7"/>
      <c r="AM25" s="7"/>
    </row>
    <row r="26" spans="1:39"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c r="AJ26" s="7"/>
      <c r="AK26" s="7"/>
      <c r="AL26" s="7"/>
      <c r="AM26" s="7"/>
    </row>
    <row r="27" spans="1:39" ht="17.25" hidden="1" customHeight="1">
      <c r="A27" s="1"/>
      <c r="B27" s="155"/>
      <c r="C27" s="3"/>
      <c r="D27" s="3"/>
      <c r="E27" s="170"/>
      <c r="F27" s="170"/>
      <c r="G27" s="170"/>
      <c r="H27" s="170"/>
      <c r="I27" s="170"/>
      <c r="J27" s="170"/>
      <c r="K27" s="170"/>
      <c r="L27" s="2"/>
      <c r="M27" s="155"/>
      <c r="N27" s="155"/>
      <c r="O27" s="155"/>
      <c r="P27" s="155"/>
      <c r="Q27" s="155"/>
      <c r="R27" s="155"/>
      <c r="S27" s="155"/>
      <c r="T27" s="155"/>
      <c r="U27" s="155"/>
      <c r="V27" s="155"/>
      <c r="W27" s="155"/>
      <c r="X27" s="155"/>
      <c r="Y27" s="172"/>
      <c r="Z27" s="7"/>
      <c r="AA27" s="7"/>
      <c r="AB27" s="7"/>
      <c r="AC27" s="7"/>
      <c r="AD27" s="7"/>
      <c r="AE27" s="7"/>
      <c r="AF27" s="7"/>
      <c r="AG27" s="7"/>
      <c r="AH27" s="7"/>
      <c r="AI27" s="7"/>
      <c r="AJ27" s="7"/>
      <c r="AK27" s="7"/>
      <c r="AL27" s="7"/>
      <c r="AM27" s="7"/>
    </row>
    <row r="28" spans="1:39" ht="8.25" hidden="1" customHeight="1">
      <c r="A28" s="1"/>
      <c r="B28" s="2"/>
      <c r="C28" s="2"/>
      <c r="D28" s="3"/>
      <c r="E28" s="2"/>
      <c r="F28" s="2"/>
      <c r="G28" s="2"/>
      <c r="H28" s="2"/>
      <c r="I28" s="2"/>
      <c r="J28" s="2"/>
      <c r="K28" s="2"/>
      <c r="L28" s="2"/>
      <c r="M28" s="2"/>
      <c r="N28" s="2"/>
      <c r="O28" s="2"/>
      <c r="P28" s="2"/>
      <c r="Q28" s="2"/>
      <c r="R28" s="2"/>
      <c r="S28" s="2"/>
      <c r="T28" s="2"/>
      <c r="U28" s="2"/>
      <c r="V28" s="2"/>
      <c r="W28" s="2"/>
      <c r="X28" s="2"/>
      <c r="Y28" s="2"/>
      <c r="Z28" s="7"/>
      <c r="AA28" s="7"/>
      <c r="AB28" s="7"/>
      <c r="AC28" s="7"/>
      <c r="AD28" s="7"/>
      <c r="AE28" s="7"/>
      <c r="AF28" s="7"/>
      <c r="AG28" s="7"/>
      <c r="AH28" s="7"/>
      <c r="AI28" s="7"/>
      <c r="AJ28" s="7"/>
      <c r="AK28" s="7"/>
      <c r="AL28" s="7"/>
      <c r="AM28" s="7"/>
    </row>
    <row r="29" spans="1:39" ht="18" hidden="1" customHeight="1">
      <c r="A29" s="1"/>
      <c r="B29" s="2"/>
      <c r="C29" s="2"/>
      <c r="D29" s="3"/>
      <c r="E29" s="2"/>
      <c r="F29" s="2"/>
      <c r="G29" s="2"/>
      <c r="H29" s="2"/>
      <c r="I29" s="2"/>
      <c r="J29" s="2"/>
      <c r="K29" s="2"/>
      <c r="L29" s="2"/>
      <c r="M29" s="2"/>
      <c r="N29" s="2"/>
      <c r="O29" s="2"/>
      <c r="P29" s="2"/>
      <c r="Q29" s="2"/>
      <c r="R29" s="2"/>
      <c r="S29" s="2"/>
      <c r="T29" s="2"/>
      <c r="U29" s="2"/>
      <c r="V29" s="2"/>
      <c r="W29" s="2"/>
      <c r="X29" s="2"/>
      <c r="Y29" s="2"/>
      <c r="Z29" s="7"/>
      <c r="AA29" s="7"/>
      <c r="AB29" s="7"/>
      <c r="AC29" s="7"/>
      <c r="AD29" s="7"/>
      <c r="AE29" s="7"/>
      <c r="AF29" s="7"/>
      <c r="AG29" s="7"/>
      <c r="AH29" s="7"/>
      <c r="AI29" s="7"/>
      <c r="AJ29" s="7"/>
      <c r="AK29" s="7"/>
      <c r="AL29" s="7"/>
      <c r="AM29" s="7"/>
    </row>
    <row r="30" spans="1:39" ht="18" hidden="1" customHeight="1">
      <c r="A30" s="1"/>
      <c r="B30" s="2"/>
      <c r="C30" s="2"/>
      <c r="D30" s="3"/>
      <c r="E30" s="2"/>
      <c r="F30" s="2"/>
      <c r="G30" s="2"/>
      <c r="H30" s="2"/>
      <c r="I30" s="2"/>
      <c r="J30" s="2"/>
      <c r="K30" s="2"/>
      <c r="L30" s="2"/>
      <c r="M30" s="2"/>
      <c r="N30" s="2"/>
      <c r="O30" s="2"/>
      <c r="P30" s="2"/>
      <c r="Q30" s="2"/>
      <c r="R30" s="2"/>
      <c r="S30" s="2"/>
      <c r="T30" s="2"/>
      <c r="U30" s="2"/>
      <c r="V30" s="2"/>
      <c r="W30" s="2"/>
      <c r="X30" s="2"/>
      <c r="Y30" s="2"/>
      <c r="Z30" s="7"/>
      <c r="AA30" s="7"/>
      <c r="AB30" s="7"/>
      <c r="AC30" s="7"/>
      <c r="AD30" s="7"/>
      <c r="AE30" s="7"/>
      <c r="AF30" s="7"/>
      <c r="AG30" s="7"/>
      <c r="AH30" s="7"/>
      <c r="AI30" s="7"/>
      <c r="AJ30" s="7"/>
      <c r="AK30" s="7"/>
      <c r="AL30" s="7"/>
      <c r="AM30" s="7"/>
    </row>
    <row r="31" spans="1:39" ht="18" hidden="1" customHeight="1">
      <c r="A31" s="1"/>
      <c r="B31" s="2"/>
      <c r="C31" s="2"/>
      <c r="D31" s="3"/>
      <c r="E31" s="2"/>
      <c r="F31" s="2"/>
      <c r="G31" s="2"/>
      <c r="H31" s="2"/>
      <c r="I31" s="2"/>
      <c r="J31" s="2"/>
      <c r="K31" s="2"/>
      <c r="L31" s="2"/>
      <c r="M31" s="2"/>
      <c r="N31" s="2"/>
      <c r="O31" s="2"/>
      <c r="P31" s="2"/>
      <c r="Q31" s="2"/>
      <c r="R31" s="2"/>
      <c r="S31" s="2"/>
      <c r="T31" s="2"/>
      <c r="U31" s="2"/>
      <c r="V31" s="2"/>
      <c r="W31" s="2"/>
      <c r="X31" s="2"/>
      <c r="Y31" s="2"/>
      <c r="Z31" s="7"/>
      <c r="AA31" s="7"/>
      <c r="AB31" s="7"/>
      <c r="AC31" s="7"/>
      <c r="AD31" s="7"/>
      <c r="AE31" s="7"/>
      <c r="AF31" s="7"/>
      <c r="AG31" s="7"/>
      <c r="AH31" s="7"/>
      <c r="AI31" s="7"/>
      <c r="AJ31" s="7"/>
      <c r="AK31" s="7"/>
      <c r="AL31" s="7"/>
      <c r="AM31" s="7"/>
    </row>
    <row r="32" spans="1:39" ht="18" hidden="1" customHeight="1">
      <c r="A32" s="1"/>
      <c r="B32" s="2"/>
      <c r="C32" s="2"/>
      <c r="D32" s="3"/>
      <c r="E32" s="2"/>
      <c r="F32" s="2"/>
      <c r="G32" s="2"/>
      <c r="H32" s="2"/>
      <c r="I32" s="2"/>
      <c r="J32" s="2"/>
      <c r="K32" s="2"/>
      <c r="L32" s="2"/>
      <c r="M32" s="2"/>
      <c r="N32" s="2"/>
      <c r="O32" s="2"/>
      <c r="P32" s="2"/>
      <c r="Q32" s="2"/>
      <c r="R32" s="2"/>
      <c r="S32" s="2"/>
      <c r="T32" s="2"/>
      <c r="U32" s="2"/>
      <c r="V32" s="2"/>
      <c r="W32" s="2"/>
      <c r="X32" s="2"/>
      <c r="Y32" s="2"/>
      <c r="Z32" s="7"/>
      <c r="AA32" s="7"/>
      <c r="AB32" s="7"/>
      <c r="AC32" s="7"/>
      <c r="AD32" s="7"/>
      <c r="AE32" s="7"/>
      <c r="AF32" s="7"/>
      <c r="AG32" s="7"/>
      <c r="AH32" s="7"/>
      <c r="AI32" s="7"/>
      <c r="AJ32" s="7"/>
      <c r="AK32" s="7"/>
      <c r="AL32" s="7"/>
      <c r="AM32" s="7"/>
    </row>
    <row r="33" spans="1:39"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row>
    <row r="34" spans="1:39"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row>
    <row r="35" spans="1:39"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row>
    <row r="36" spans="1:39"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row>
    <row r="37" spans="1:39"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row>
    <row r="38" spans="1:39"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row>
    <row r="39" spans="1:39"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row>
    <row r="40" spans="1:39"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row>
    <row r="41" spans="1:39"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row>
    <row r="42" spans="1:39"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row>
    <row r="43" spans="1:39"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row>
    <row r="44" spans="1:39"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row>
    <row r="45" spans="1:39"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row>
    <row r="46" spans="1:39"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row>
    <row r="47" spans="1:39"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row>
    <row r="48" spans="1:39"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row>
    <row r="49" spans="1:39"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row>
    <row r="50" spans="1:39"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row>
    <row r="51" spans="1:39"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row>
    <row r="52" spans="1:39"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row>
    <row r="53" spans="1:39"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row>
    <row r="54" spans="1:39"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row>
    <row r="55" spans="1:39"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row>
    <row r="56" spans="1:39"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row>
    <row r="57" spans="1:39"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row>
    <row r="58" spans="1:39"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row>
    <row r="59" spans="1:39"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row>
    <row r="60" spans="1:39"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row>
    <row r="61" spans="1:39"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row>
    <row r="62" spans="1:39"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row>
    <row r="63" spans="1:39"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row>
    <row r="64" spans="1:39"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row>
    <row r="65" spans="1:39"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row>
    <row r="66" spans="1:39"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row>
    <row r="67" spans="1:39"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row>
    <row r="68" spans="1:39"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row>
    <row r="69" spans="1:39"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row>
    <row r="70" spans="1:39"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row>
    <row r="71" spans="1:39"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row>
    <row r="72" spans="1:39"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row>
    <row r="73" spans="1:39"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row>
    <row r="74" spans="1:39"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row>
    <row r="75" spans="1:39"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row>
    <row r="76" spans="1:39"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row>
    <row r="77" spans="1:39"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row>
    <row r="78" spans="1:39"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row>
    <row r="79" spans="1:39"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row>
    <row r="80" spans="1:39"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row>
    <row r="81" spans="1:39"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row>
    <row r="82" spans="1:39"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row>
    <row r="83" spans="1:39"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row>
    <row r="84" spans="1:39"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row>
    <row r="85" spans="1:39"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row>
    <row r="86" spans="1:39"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row>
    <row r="87" spans="1:39"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row>
    <row r="88" spans="1:39"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row>
    <row r="89" spans="1:39"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row>
    <row r="90" spans="1:39"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row>
    <row r="91" spans="1:39"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row>
    <row r="92" spans="1:39"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row>
    <row r="93" spans="1:39"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row>
    <row r="94" spans="1:39"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row>
    <row r="95" spans="1:39"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row>
    <row r="96" spans="1:39"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row>
    <row r="97" spans="1:39"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row>
    <row r="98" spans="1:39"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row>
    <row r="99" spans="1:39"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row>
    <row r="100" spans="1:39"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row>
    <row r="101" spans="1:39"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row>
    <row r="102" spans="1:39"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row>
    <row r="103" spans="1:39"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row>
    <row r="104" spans="1:39"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row>
    <row r="105" spans="1:39"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row>
    <row r="106" spans="1:39"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row>
    <row r="107" spans="1:39"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row>
    <row r="108" spans="1:39"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row>
    <row r="109" spans="1:39"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row>
    <row r="110" spans="1:39"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row>
    <row r="111" spans="1:39"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row>
    <row r="112" spans="1:39"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row>
    <row r="113" spans="1:39"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row>
    <row r="114" spans="1:39"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row>
    <row r="115" spans="1:39"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row>
    <row r="116" spans="1:39"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row>
    <row r="117" spans="1:39"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row>
    <row r="118" spans="1:39"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row>
    <row r="119" spans="1:39"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row>
    <row r="120" spans="1:39"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row>
    <row r="121" spans="1:39"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row>
    <row r="122" spans="1:39"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row>
    <row r="123" spans="1:39"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row>
    <row r="124" spans="1:39"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row>
    <row r="125" spans="1:39"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row>
    <row r="126" spans="1:39"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row>
    <row r="127" spans="1:39"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row>
    <row r="128" spans="1:39"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row>
    <row r="129" spans="1:39"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row>
    <row r="130" spans="1:39"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row>
    <row r="131" spans="1:39"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row>
    <row r="132" spans="1:39"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row>
    <row r="133" spans="1:39"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row>
    <row r="134" spans="1:39"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row>
    <row r="135" spans="1:39"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row>
    <row r="136" spans="1:39"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row>
    <row r="137" spans="1:39"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row>
    <row r="138" spans="1:39"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row>
    <row r="139" spans="1:39"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row>
    <row r="140" spans="1:39"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row>
    <row r="141" spans="1:39"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row>
    <row r="142" spans="1:39"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row>
    <row r="143" spans="1:39"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row>
    <row r="144" spans="1:39"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row>
    <row r="145" spans="1:39"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row>
    <row r="146" spans="1:39"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row>
    <row r="147" spans="1:39"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row>
    <row r="148" spans="1:39"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row>
    <row r="149" spans="1:39"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row>
    <row r="150" spans="1:39"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row>
    <row r="151" spans="1:39"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row>
    <row r="152" spans="1:39"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row>
    <row r="153" spans="1:39"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row>
    <row r="154" spans="1:39"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row>
    <row r="155" spans="1:39"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row>
    <row r="156" spans="1:39"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row>
    <row r="157" spans="1:39"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row>
    <row r="158" spans="1:39"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row>
    <row r="159" spans="1:39"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row>
    <row r="160" spans="1:39"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row>
    <row r="161" spans="1:39"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row>
    <row r="162" spans="1:39"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row>
    <row r="163" spans="1:39"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row>
    <row r="164" spans="1:39"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row>
    <row r="165" spans="1:39"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row>
    <row r="166" spans="1:39"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row>
    <row r="167" spans="1:39"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row>
    <row r="168" spans="1:39"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row>
    <row r="169" spans="1:39"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row>
    <row r="170" spans="1:39"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row>
    <row r="171" spans="1:39"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row>
    <row r="172" spans="1:39"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row>
    <row r="173" spans="1:39"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row>
    <row r="174" spans="1:39"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row>
    <row r="175" spans="1:39"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row>
    <row r="176" spans="1:39"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row>
    <row r="177" spans="1:39"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row>
    <row r="178" spans="1:39"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row>
    <row r="179" spans="1:39"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row>
    <row r="180" spans="1:39"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row>
    <row r="181" spans="1:39"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row>
    <row r="182" spans="1:39"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row>
    <row r="183" spans="1:39"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row>
    <row r="184" spans="1:39"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row>
    <row r="185" spans="1:39"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row>
    <row r="186" spans="1:39"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row>
    <row r="187" spans="1:39"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row>
    <row r="188" spans="1:39"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row>
    <row r="189" spans="1:39"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row>
    <row r="190" spans="1:39"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row>
    <row r="191" spans="1:39"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row>
    <row r="192" spans="1:39"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row>
    <row r="193" spans="1:39"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row>
    <row r="194" spans="1:39"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row>
    <row r="195" spans="1:39"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row>
    <row r="196" spans="1:39"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row>
    <row r="197" spans="1:39"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row>
    <row r="198" spans="1:39"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row>
    <row r="199" spans="1:39"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row>
    <row r="200" spans="1:39"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row>
    <row r="201" spans="1:39"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row>
    <row r="202" spans="1:39"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row>
    <row r="203" spans="1:39"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row>
    <row r="204" spans="1:39"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row>
    <row r="205" spans="1:39"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row>
    <row r="206" spans="1:39"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row>
    <row r="207" spans="1:39"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row>
    <row r="208" spans="1:39"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row>
    <row r="209" spans="1:39"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row>
    <row r="210" spans="1:39"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row>
    <row r="211" spans="1:39"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row>
    <row r="212" spans="1:39"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row>
    <row r="213" spans="1:39"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row>
    <row r="214" spans="1:39"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row>
    <row r="215" spans="1:39"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row>
    <row r="216" spans="1:39"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row>
    <row r="217" spans="1:39"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row>
    <row r="218" spans="1:39"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row>
    <row r="219" spans="1:39"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row>
    <row r="220" spans="1:39"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row>
    <row r="221" spans="1:39"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row>
    <row r="222" spans="1:39"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row>
    <row r="223" spans="1:39"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row>
    <row r="224" spans="1:39"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row>
    <row r="225" spans="1:39"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row>
    <row r="226" spans="1:39"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row>
    <row r="227" spans="1:39"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row>
    <row r="228" spans="1:39"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row>
    <row r="229" spans="1:39"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row>
    <row r="230" spans="1:39"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row>
    <row r="231" spans="1:39"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row>
    <row r="232" spans="1:39"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row>
    <row r="233" spans="1:39"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row>
    <row r="234" spans="1:39"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row>
    <row r="235" spans="1:39"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row>
    <row r="236" spans="1:39"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row>
    <row r="237" spans="1:39" ht="12.75">
      <c r="A237" s="182"/>
      <c r="B237" s="182"/>
      <c r="C237" s="182"/>
      <c r="D237" s="184"/>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row>
    <row r="238" spans="1:39"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row>
    <row r="239" spans="1:39"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row>
    <row r="240" spans="1:39"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row>
    <row r="241" spans="1:39"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row>
    <row r="242" spans="1:39"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row>
    <row r="243" spans="1:39"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row>
    <row r="244" spans="1:39"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row>
    <row r="245" spans="1:39"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row>
    <row r="246" spans="1:39"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row>
    <row r="247" spans="1:39"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row>
    <row r="248" spans="1:39"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row>
    <row r="249" spans="1:39"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row>
    <row r="250" spans="1:39"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row>
    <row r="251" spans="1:39"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row>
    <row r="252" spans="1:39"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row>
    <row r="253" spans="1:39"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row>
    <row r="254" spans="1:39"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row>
    <row r="255" spans="1:39"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row>
    <row r="256" spans="1:39"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row>
    <row r="257" spans="1:39"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row>
    <row r="258" spans="1:39"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row>
    <row r="259" spans="1:39"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row>
    <row r="260" spans="1:39"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row>
    <row r="261" spans="1:39"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row>
    <row r="262" spans="1:39"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row>
    <row r="263" spans="1:39"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row>
    <row r="264" spans="1:39"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row>
    <row r="265" spans="1:39"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row>
    <row r="266" spans="1:39"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row>
    <row r="267" spans="1:39"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row>
    <row r="268" spans="1:39"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row>
    <row r="269" spans="1:39"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row>
    <row r="270" spans="1:39"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row>
    <row r="271" spans="1:39"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row>
    <row r="272" spans="1:39"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row>
    <row r="273" spans="1:39"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row>
    <row r="274" spans="1:39"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row>
    <row r="275" spans="1:39"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row>
    <row r="276" spans="1:39"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row>
    <row r="277" spans="1:39"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row>
    <row r="278" spans="1:39"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row>
    <row r="279" spans="1:39"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row>
    <row r="280" spans="1:39"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row>
    <row r="281" spans="1:39"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row>
    <row r="282" spans="1:39"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row>
    <row r="283" spans="1:39"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row>
    <row r="284" spans="1:39"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row>
    <row r="285" spans="1:39"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row>
    <row r="286" spans="1:39"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row>
    <row r="287" spans="1:39"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row>
    <row r="288" spans="1:39"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row>
    <row r="289" spans="1:39"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row>
    <row r="290" spans="1:39"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row>
    <row r="291" spans="1:39"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row>
    <row r="292" spans="1:39"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row>
    <row r="293" spans="1:39"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row>
    <row r="294" spans="1:39"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row>
    <row r="295" spans="1:39"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row>
    <row r="296" spans="1:39"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row>
    <row r="297" spans="1:39"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row>
    <row r="298" spans="1:39"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row>
    <row r="299" spans="1:39"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row>
    <row r="300" spans="1:39"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row>
    <row r="301" spans="1:39"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row>
    <row r="302" spans="1:39"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row>
    <row r="303" spans="1:39"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row>
    <row r="304" spans="1:39"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row>
    <row r="305" spans="1:39"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row>
    <row r="306" spans="1:39"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row>
    <row r="307" spans="1:39"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row>
    <row r="308" spans="1:39"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row>
    <row r="309" spans="1:39"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row>
    <row r="310" spans="1:39"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row>
    <row r="311" spans="1:39"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row>
    <row r="312" spans="1:39"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row>
    <row r="313" spans="1:39"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row>
    <row r="314" spans="1:39"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row>
    <row r="315" spans="1:39"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row>
    <row r="316" spans="1:39"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row>
    <row r="317" spans="1:39"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row>
    <row r="318" spans="1:39"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row>
    <row r="319" spans="1:39"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row>
    <row r="320" spans="1:39"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row>
    <row r="321" spans="1:39"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row>
    <row r="322" spans="1:39"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row>
    <row r="323" spans="1:39"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row>
    <row r="324" spans="1:39"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row>
    <row r="325" spans="1:39"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row>
    <row r="326" spans="1:39"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row>
    <row r="327" spans="1:39"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row>
    <row r="328" spans="1:39"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row>
    <row r="329" spans="1:39"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row>
    <row r="330" spans="1:39"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row>
    <row r="331" spans="1:39"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row>
    <row r="332" spans="1:39"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row>
    <row r="333" spans="1:39"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row>
    <row r="334" spans="1:39"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row>
    <row r="335" spans="1:39"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row>
    <row r="336" spans="1:39"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row>
    <row r="337" spans="1:39"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row>
    <row r="338" spans="1:39"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row>
    <row r="339" spans="1:39"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row>
    <row r="340" spans="1:39"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row>
    <row r="341" spans="1:39"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row>
    <row r="342" spans="1:39"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row>
    <row r="343" spans="1:39"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row>
    <row r="344" spans="1:39"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row>
    <row r="345" spans="1:39"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row>
    <row r="346" spans="1:39"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row>
    <row r="347" spans="1:39"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row>
    <row r="348" spans="1:39"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row>
    <row r="349" spans="1:39"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row>
    <row r="350" spans="1:39"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row>
    <row r="351" spans="1:39"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row>
    <row r="352" spans="1:39"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row>
    <row r="353" spans="1:39"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row>
    <row r="354" spans="1:39"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row>
    <row r="355" spans="1:39"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row>
    <row r="356" spans="1:39"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row>
    <row r="357" spans="1:39"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row>
    <row r="358" spans="1:39"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row>
    <row r="359" spans="1:39"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row>
    <row r="360" spans="1:39"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row>
    <row r="361" spans="1:39"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row>
    <row r="362" spans="1:39"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row>
    <row r="363" spans="1:39"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row>
    <row r="364" spans="1:39"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row>
    <row r="365" spans="1:39"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row>
    <row r="366" spans="1:39"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row>
    <row r="367" spans="1:39"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row>
    <row r="368" spans="1:39"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row>
    <row r="369" spans="1:39"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row>
    <row r="370" spans="1:39"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row>
    <row r="371" spans="1:39"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row>
    <row r="372" spans="1:39"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row>
    <row r="373" spans="1:39"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row>
    <row r="374" spans="1:39"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row>
    <row r="375" spans="1:39"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row>
    <row r="376" spans="1:39"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row>
    <row r="377" spans="1:39"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row>
    <row r="378" spans="1:39"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row>
    <row r="379" spans="1:39"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row>
    <row r="380" spans="1:39"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row>
    <row r="381" spans="1:39"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row>
    <row r="382" spans="1:39"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row>
    <row r="383" spans="1:39"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row>
    <row r="384" spans="1:39"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row>
    <row r="385" spans="1:39"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row>
    <row r="386" spans="1:39"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row>
    <row r="387" spans="1:39"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row>
    <row r="388" spans="1:39"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row>
    <row r="389" spans="1:39"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row>
    <row r="390" spans="1:39"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row>
    <row r="391" spans="1:39"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row>
    <row r="392" spans="1:39"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row>
    <row r="393" spans="1:39"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row>
    <row r="394" spans="1:39"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row>
    <row r="395" spans="1:39"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row>
    <row r="396" spans="1:39"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row>
    <row r="397" spans="1:39"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row>
    <row r="398" spans="1:39"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row>
    <row r="399" spans="1:39"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row>
    <row r="400" spans="1:39"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row>
    <row r="401" spans="1:39"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row>
    <row r="402" spans="1:39"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row>
    <row r="403" spans="1:39"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row>
    <row r="404" spans="1:39"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row>
    <row r="405" spans="1:39"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row>
    <row r="406" spans="1:39"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row>
    <row r="407" spans="1:39"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row>
    <row r="408" spans="1:39"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row>
    <row r="409" spans="1:39"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row>
    <row r="410" spans="1:39"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row>
    <row r="411" spans="1:39"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row>
    <row r="412" spans="1:39"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row>
    <row r="413" spans="1:39"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row>
    <row r="414" spans="1:39"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row>
    <row r="415" spans="1:39"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row>
    <row r="416" spans="1:39"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row>
    <row r="417" spans="1:39"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row>
    <row r="418" spans="1:39"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row>
    <row r="419" spans="1:39"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row>
    <row r="420" spans="1:39"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row>
    <row r="421" spans="1:39"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row>
    <row r="422" spans="1:39"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row>
    <row r="423" spans="1:39"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row>
    <row r="424" spans="1:39"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row>
    <row r="425" spans="1:39"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row>
    <row r="426" spans="1:39"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row>
    <row r="427" spans="1:39"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row>
    <row r="428" spans="1:39"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row>
    <row r="429" spans="1:39"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row>
    <row r="430" spans="1:39"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row>
    <row r="431" spans="1:39"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row>
    <row r="432" spans="1:39"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row>
    <row r="433" spans="1:39"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row>
    <row r="434" spans="1:39"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row>
    <row r="435" spans="1:39"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row>
    <row r="436" spans="1:39"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row>
    <row r="437" spans="1:39"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row>
    <row r="438" spans="1:39"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row>
    <row r="439" spans="1:39"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row>
    <row r="440" spans="1:39"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row>
    <row r="441" spans="1:39"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row>
    <row r="442" spans="1:39"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row>
    <row r="443" spans="1:39"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row>
    <row r="444" spans="1:39"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row>
    <row r="445" spans="1:39"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row>
    <row r="446" spans="1:39"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row>
    <row r="447" spans="1:39"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row>
    <row r="448" spans="1:39"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row>
    <row r="449" spans="1:39"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row>
    <row r="450" spans="1:39"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row>
    <row r="451" spans="1:39"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row>
    <row r="452" spans="1:39"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row>
    <row r="453" spans="1:39"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row>
    <row r="454" spans="1:39"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row>
    <row r="455" spans="1:39"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row>
    <row r="456" spans="1:39"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row>
    <row r="457" spans="1:39"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row>
    <row r="458" spans="1:39"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row>
    <row r="459" spans="1:39"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row>
    <row r="460" spans="1:39"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row>
    <row r="461" spans="1:39"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row>
    <row r="462" spans="1:39"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row>
    <row r="463" spans="1:39"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row>
    <row r="464" spans="1:39"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row>
    <row r="465" spans="1:39"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row>
    <row r="466" spans="1:39"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row>
    <row r="467" spans="1:39"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row>
    <row r="468" spans="1:39"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row>
    <row r="469" spans="1:39"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row>
    <row r="470" spans="1:39"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row>
    <row r="471" spans="1:39"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row>
    <row r="472" spans="1:39"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row>
    <row r="473" spans="1:39"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row>
    <row r="474" spans="1:39"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row>
    <row r="475" spans="1:39"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row>
    <row r="476" spans="1:39"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row>
    <row r="477" spans="1:39"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row>
    <row r="478" spans="1:39"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row>
    <row r="479" spans="1:39"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row>
    <row r="480" spans="1:39"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row>
    <row r="481" spans="1:39"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row>
    <row r="482" spans="1:39"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row>
    <row r="483" spans="1:39"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row>
    <row r="484" spans="1:39"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row>
    <row r="485" spans="1:39"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row>
    <row r="486" spans="1:39"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row>
    <row r="487" spans="1:39"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row>
    <row r="488" spans="1:39"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row>
    <row r="489" spans="1:39"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row>
    <row r="490" spans="1:39"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row>
    <row r="491" spans="1:39"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row>
    <row r="492" spans="1:39"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row>
    <row r="493" spans="1:39"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row>
    <row r="494" spans="1:39"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row>
    <row r="495" spans="1:39"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row>
    <row r="496" spans="1:39"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row>
    <row r="497" spans="1:39"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row>
    <row r="498" spans="1:39"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row>
    <row r="499" spans="1:39"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row>
    <row r="500" spans="1:39"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row>
    <row r="501" spans="1:39"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row>
    <row r="502" spans="1:39"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row>
    <row r="503" spans="1:39"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row>
    <row r="504" spans="1:39"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row>
    <row r="505" spans="1:39"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row>
    <row r="506" spans="1:39"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row>
    <row r="507" spans="1:39"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row>
    <row r="508" spans="1:39"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row>
    <row r="509" spans="1:39"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row>
    <row r="510" spans="1:39"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row>
    <row r="511" spans="1:39"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row>
    <row r="512" spans="1:39"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row>
    <row r="513" spans="1:39"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row>
    <row r="514" spans="1:39"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row>
    <row r="515" spans="1:39"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row>
    <row r="516" spans="1:39"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row>
    <row r="517" spans="1:39"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row>
    <row r="518" spans="1:39"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row>
    <row r="519" spans="1:39"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row>
    <row r="520" spans="1:39"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row>
    <row r="521" spans="1:39"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row>
    <row r="522" spans="1:39"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row>
    <row r="523" spans="1:39"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row>
    <row r="524" spans="1:39"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row>
    <row r="525" spans="1:39"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row>
    <row r="526" spans="1:39"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row>
    <row r="527" spans="1:39"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row>
    <row r="528" spans="1:39"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row>
    <row r="529" spans="1:39"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row>
    <row r="530" spans="1:39"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row>
    <row r="531" spans="1:39"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row>
    <row r="532" spans="1:39"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row>
    <row r="533" spans="1:39"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row>
    <row r="534" spans="1:39"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row>
    <row r="535" spans="1:39"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row>
    <row r="536" spans="1:39"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row>
    <row r="537" spans="1:39"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row>
    <row r="538" spans="1:39"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row>
    <row r="539" spans="1:39"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row>
    <row r="540" spans="1:39"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row>
    <row r="541" spans="1:39"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row>
    <row r="542" spans="1:39"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row>
    <row r="543" spans="1:39"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row>
    <row r="544" spans="1:39"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row>
    <row r="545" spans="1:39"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row>
    <row r="546" spans="1:39"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row>
    <row r="547" spans="1:39"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row>
    <row r="548" spans="1:39"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row>
    <row r="549" spans="1:39"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row>
    <row r="550" spans="1:39"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row>
    <row r="551" spans="1:39"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row>
    <row r="552" spans="1:39"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row>
    <row r="553" spans="1:39"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row>
    <row r="554" spans="1:39"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row>
    <row r="555" spans="1:39"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row>
    <row r="556" spans="1:39"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row>
    <row r="557" spans="1:39"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row>
    <row r="558" spans="1:39"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row>
    <row r="559" spans="1:39"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row>
    <row r="560" spans="1:39"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row>
    <row r="561" spans="1:39"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row>
    <row r="562" spans="1:39"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row>
    <row r="563" spans="1:39"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row>
    <row r="564" spans="1:39"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row>
    <row r="565" spans="1:39"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row>
    <row r="566" spans="1:39"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row>
    <row r="567" spans="1:39"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row>
    <row r="568" spans="1:39"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row>
    <row r="569" spans="1:39"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row>
    <row r="570" spans="1:39"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row>
    <row r="571" spans="1:39"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row>
    <row r="572" spans="1:39"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row>
    <row r="573" spans="1:39"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row>
    <row r="574" spans="1:39"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row>
    <row r="575" spans="1:39"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row>
    <row r="576" spans="1:39"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row>
    <row r="577" spans="1:39"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row>
    <row r="578" spans="1:39"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row>
    <row r="579" spans="1:39"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row>
    <row r="580" spans="1:39"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row>
    <row r="581" spans="1:39"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row>
    <row r="582" spans="1:39"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row>
    <row r="583" spans="1:39"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row>
    <row r="584" spans="1:39"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row>
    <row r="585" spans="1:39"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row>
    <row r="586" spans="1:39"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row>
    <row r="587" spans="1:39"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row>
    <row r="588" spans="1:39"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row>
    <row r="589" spans="1:39"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row>
    <row r="590" spans="1:39"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row>
    <row r="591" spans="1:39"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row>
    <row r="592" spans="1:39"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row>
    <row r="593" spans="1:39"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row>
    <row r="594" spans="1:39"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row>
    <row r="595" spans="1:39"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row>
    <row r="596" spans="1:39"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row>
    <row r="597" spans="1:39"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row>
    <row r="598" spans="1:39"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row>
    <row r="599" spans="1:39"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row>
    <row r="600" spans="1:39"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row>
    <row r="601" spans="1:39"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row>
    <row r="602" spans="1:39"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row>
    <row r="603" spans="1:39"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row>
    <row r="604" spans="1:39"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row>
    <row r="605" spans="1:39"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row>
    <row r="606" spans="1:39"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row>
    <row r="607" spans="1:39"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row>
    <row r="608" spans="1:39"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row>
    <row r="609" spans="1:39"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row>
    <row r="610" spans="1:39"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row>
    <row r="611" spans="1:39"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row>
    <row r="612" spans="1:39"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row>
    <row r="613" spans="1:39"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row>
    <row r="614" spans="1:39"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row>
    <row r="615" spans="1:39"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row>
    <row r="616" spans="1:39"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row>
    <row r="617" spans="1:39"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row>
    <row r="618" spans="1:39"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row>
    <row r="619" spans="1:39"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row>
    <row r="620" spans="1:39"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row>
    <row r="621" spans="1:39"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row>
    <row r="622" spans="1:39"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row>
    <row r="623" spans="1:39"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row>
    <row r="624" spans="1:39"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row>
    <row r="625" spans="1:39"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row>
    <row r="626" spans="1:39"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row>
    <row r="627" spans="1:39"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row>
    <row r="628" spans="1:39"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row>
    <row r="629" spans="1:39"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row>
    <row r="630" spans="1:39"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row>
    <row r="631" spans="1:39"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row>
    <row r="632" spans="1:39"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row>
    <row r="633" spans="1:39"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row>
    <row r="634" spans="1:39"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row>
    <row r="635" spans="1:39"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row>
    <row r="636" spans="1:39"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row>
    <row r="637" spans="1:39"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row>
    <row r="638" spans="1:39"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row>
    <row r="639" spans="1:39"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row>
    <row r="640" spans="1:39"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row>
    <row r="641" spans="1:39"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row>
    <row r="642" spans="1:39"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row>
    <row r="643" spans="1:39"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row>
    <row r="644" spans="1:39"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row>
    <row r="645" spans="1:39"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row>
    <row r="646" spans="1:39"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row>
    <row r="647" spans="1:39"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row>
    <row r="648" spans="1:39"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row>
    <row r="649" spans="1:39"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row>
    <row r="650" spans="1:39"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row>
    <row r="651" spans="1:39"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row>
    <row r="652" spans="1:39"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row>
    <row r="653" spans="1:39"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row>
    <row r="654" spans="1:39"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row>
    <row r="655" spans="1:39"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row>
    <row r="656" spans="1:39"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row>
    <row r="657" spans="1:39"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row>
    <row r="658" spans="1:39"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row>
    <row r="659" spans="1:39"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row>
    <row r="660" spans="1:39"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row>
    <row r="661" spans="1:39"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row>
    <row r="662" spans="1:39"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row>
    <row r="663" spans="1:39"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row>
    <row r="664" spans="1:39"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row>
    <row r="665" spans="1:39"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row>
    <row r="666" spans="1:39"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row>
    <row r="667" spans="1:39"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row>
    <row r="668" spans="1:39"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row>
    <row r="669" spans="1:39"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row>
    <row r="670" spans="1:39"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row>
    <row r="671" spans="1:39"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row>
    <row r="672" spans="1:39"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row>
    <row r="673" spans="1:39"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row>
    <row r="674" spans="1:39"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row>
    <row r="675" spans="1:39"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row>
    <row r="676" spans="1:39"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row>
    <row r="677" spans="1:39"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row>
    <row r="678" spans="1:39"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row>
    <row r="679" spans="1:39"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row>
    <row r="680" spans="1:39"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row>
    <row r="681" spans="1:39"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row>
    <row r="682" spans="1:39"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row>
    <row r="683" spans="1:39"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row>
    <row r="684" spans="1:39"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row>
    <row r="685" spans="1:39"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row>
    <row r="686" spans="1:39"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row>
    <row r="687" spans="1:39"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row>
    <row r="688" spans="1:39"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row>
    <row r="689" spans="1:39"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row>
    <row r="690" spans="1:39"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row>
    <row r="691" spans="1:39"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row>
    <row r="692" spans="1:39"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row>
    <row r="693" spans="1:39"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row>
    <row r="694" spans="1:39"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row>
    <row r="695" spans="1:39"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row>
    <row r="696" spans="1:39"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row>
    <row r="697" spans="1:39"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row>
    <row r="698" spans="1:39"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row>
    <row r="699" spans="1:39"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row>
    <row r="700" spans="1:39"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row>
    <row r="701" spans="1:39"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row>
    <row r="702" spans="1:39"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row>
    <row r="703" spans="1:39"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row>
    <row r="704" spans="1:39"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row>
    <row r="705" spans="1:39"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row>
    <row r="706" spans="1:39"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row>
    <row r="707" spans="1:39"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row>
    <row r="708" spans="1:39"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row>
    <row r="709" spans="1:39"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row>
    <row r="710" spans="1:39"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row>
    <row r="711" spans="1:39"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row>
    <row r="712" spans="1:39"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row>
    <row r="713" spans="1:39"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row>
    <row r="714" spans="1:39"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row>
    <row r="715" spans="1:39"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row>
    <row r="716" spans="1:39"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row>
    <row r="717" spans="1:39"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row>
    <row r="718" spans="1:39"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row>
    <row r="719" spans="1:39"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row>
    <row r="720" spans="1:39"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row>
    <row r="721" spans="1:39"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row>
    <row r="722" spans="1:39"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row>
    <row r="723" spans="1:39"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row>
    <row r="724" spans="1:39"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row>
    <row r="725" spans="1:39"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row>
    <row r="726" spans="1:39"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row>
    <row r="727" spans="1:39"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row>
    <row r="728" spans="1:39"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row>
    <row r="729" spans="1:39"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row>
    <row r="730" spans="1:39"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row>
    <row r="731" spans="1:39"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row>
    <row r="732" spans="1:39"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row>
    <row r="733" spans="1:39"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row>
    <row r="734" spans="1:39"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row>
    <row r="735" spans="1:39"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row>
    <row r="736" spans="1:39"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row>
    <row r="737" spans="1:39"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row>
    <row r="738" spans="1:39"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row>
    <row r="739" spans="1:39"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row>
    <row r="740" spans="1:39"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row>
    <row r="741" spans="1:39"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row>
    <row r="742" spans="1:39"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row>
    <row r="743" spans="1:39"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row>
    <row r="744" spans="1:39"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row>
    <row r="745" spans="1:39"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row>
    <row r="746" spans="1:39"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row>
    <row r="747" spans="1:39"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row>
    <row r="748" spans="1:39"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row>
    <row r="749" spans="1:39"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row>
    <row r="750" spans="1:39"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row>
    <row r="751" spans="1:39"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row>
    <row r="752" spans="1:39"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row>
    <row r="753" spans="1:39"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row>
    <row r="754" spans="1:39"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row>
    <row r="755" spans="1:39"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row>
    <row r="756" spans="1:39"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row>
    <row r="757" spans="1:39"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row>
    <row r="758" spans="1:39"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row>
    <row r="759" spans="1:39"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row>
    <row r="760" spans="1:39"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row>
    <row r="761" spans="1:39"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row>
    <row r="762" spans="1:39"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row>
    <row r="763" spans="1:39"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row>
    <row r="764" spans="1:39"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row>
    <row r="765" spans="1:39"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row>
    <row r="766" spans="1:39"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row>
    <row r="767" spans="1:39"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row>
    <row r="768" spans="1:39"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row>
    <row r="769" spans="1:39"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row>
    <row r="770" spans="1:39"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row>
    <row r="771" spans="1:39"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row>
    <row r="772" spans="1:39"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row>
    <row r="773" spans="1:39"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row>
    <row r="774" spans="1:39"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row>
    <row r="775" spans="1:39"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row>
    <row r="776" spans="1:39"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row>
    <row r="777" spans="1:39"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row>
    <row r="778" spans="1:39"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row>
    <row r="779" spans="1:39"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row>
    <row r="780" spans="1:39"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row>
    <row r="781" spans="1:39"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row>
    <row r="782" spans="1:39"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row>
    <row r="783" spans="1:39"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row>
    <row r="784" spans="1:39"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row>
    <row r="785" spans="1:39"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row>
    <row r="786" spans="1:39"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row>
    <row r="787" spans="1:39"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row>
    <row r="788" spans="1:39"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row>
    <row r="789" spans="1:39"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row>
    <row r="790" spans="1:39"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row>
    <row r="791" spans="1:39"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row>
    <row r="792" spans="1:39"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row>
    <row r="793" spans="1:39"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row>
    <row r="794" spans="1:39"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row>
    <row r="795" spans="1:39"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row>
    <row r="796" spans="1:39"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row>
    <row r="797" spans="1:39"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row>
    <row r="798" spans="1:39"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row>
    <row r="799" spans="1:39"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row>
    <row r="800" spans="1:39"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row>
    <row r="801" spans="1:39"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row>
    <row r="802" spans="1:39"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row>
    <row r="803" spans="1:39"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row>
    <row r="804" spans="1:39"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row>
    <row r="805" spans="1:39"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row>
    <row r="806" spans="1:39"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row>
    <row r="807" spans="1:39"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row>
    <row r="808" spans="1:39"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row>
    <row r="809" spans="1:39"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row>
    <row r="810" spans="1:39"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row>
    <row r="811" spans="1:39"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row>
    <row r="812" spans="1:39"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row>
    <row r="813" spans="1:39"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row>
    <row r="814" spans="1:39"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row>
    <row r="815" spans="1:39"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row>
    <row r="816" spans="1:39"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row>
    <row r="817" spans="1:39"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row>
    <row r="818" spans="1:39"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row>
    <row r="819" spans="1:39"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row>
    <row r="820" spans="1:39"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row>
    <row r="821" spans="1:39"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row>
    <row r="822" spans="1:39"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row>
    <row r="823" spans="1:39"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row>
    <row r="824" spans="1:39"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row>
    <row r="825" spans="1:39"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row>
    <row r="826" spans="1:39"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row>
    <row r="827" spans="1:39"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row>
    <row r="828" spans="1:39"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row>
    <row r="829" spans="1:39"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row>
    <row r="830" spans="1:39"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row>
    <row r="831" spans="1:39"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row>
    <row r="832" spans="1:39"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row>
    <row r="833" spans="1:39"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row>
    <row r="834" spans="1:39"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row>
    <row r="835" spans="1:39"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row>
    <row r="836" spans="1:39"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row>
    <row r="837" spans="1:39"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row>
    <row r="838" spans="1:39"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row>
    <row r="839" spans="1:39"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row>
    <row r="840" spans="1:39"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row>
    <row r="841" spans="1:39"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row>
    <row r="842" spans="1:39"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row>
    <row r="843" spans="1:39"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row>
    <row r="844" spans="1:39"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row>
    <row r="845" spans="1:39"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row>
    <row r="846" spans="1:39"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row>
    <row r="847" spans="1:39"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row>
    <row r="848" spans="1:39"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row>
    <row r="849" spans="1:39"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row>
    <row r="850" spans="1:39"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row>
    <row r="851" spans="1:39"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row>
    <row r="852" spans="1:39"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row>
    <row r="853" spans="1:39"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row>
    <row r="854" spans="1:39"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row>
    <row r="855" spans="1:39"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row>
    <row r="856" spans="1:39"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row>
    <row r="857" spans="1:39"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row>
    <row r="858" spans="1:39"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row>
    <row r="859" spans="1:39"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row>
    <row r="860" spans="1:39"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row>
    <row r="861" spans="1:39"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row>
    <row r="862" spans="1:39"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row>
    <row r="863" spans="1:39"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row>
    <row r="864" spans="1:39"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row>
    <row r="865" spans="1:39"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row>
    <row r="866" spans="1:39"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row>
    <row r="867" spans="1:39"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row>
    <row r="868" spans="1:39"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row>
    <row r="869" spans="1:39"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row>
    <row r="870" spans="1:39"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row>
    <row r="871" spans="1:39"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row>
    <row r="872" spans="1:39"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row>
    <row r="873" spans="1:39"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row>
    <row r="874" spans="1:39"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row>
    <row r="875" spans="1:39"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row>
    <row r="876" spans="1:39"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row>
    <row r="877" spans="1:39"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row>
    <row r="878" spans="1:39"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row>
    <row r="879" spans="1:39"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row>
    <row r="880" spans="1:39"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row>
    <row r="881" spans="1:39"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row>
    <row r="882" spans="1:39"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row>
    <row r="883" spans="1:39"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row>
    <row r="884" spans="1:39"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row>
    <row r="885" spans="1:39"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row>
    <row r="886" spans="1:39"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row>
    <row r="887" spans="1:39"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row>
    <row r="888" spans="1:39"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row>
    <row r="889" spans="1:39"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row>
    <row r="890" spans="1:39"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row>
    <row r="891" spans="1:39"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row>
    <row r="892" spans="1:39"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row>
    <row r="893" spans="1:39"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row>
    <row r="894" spans="1:39"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row>
    <row r="895" spans="1:39"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row>
    <row r="896" spans="1:39"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row>
    <row r="897" spans="1:39"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row>
    <row r="898" spans="1:39"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row>
    <row r="899" spans="1:39"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row>
    <row r="900" spans="1:39"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row>
    <row r="901" spans="1:39"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row>
    <row r="902" spans="1:39"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row>
    <row r="903" spans="1:39"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row>
    <row r="904" spans="1:39"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row>
    <row r="905" spans="1:39"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row>
    <row r="906" spans="1:39"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row>
    <row r="907" spans="1:39"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row>
    <row r="908" spans="1:39"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row>
    <row r="909" spans="1:39"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row>
    <row r="910" spans="1:39"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row>
    <row r="911" spans="1:39"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row>
    <row r="912" spans="1:39"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row>
    <row r="913" spans="1:39"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row>
    <row r="914" spans="1:39"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row>
    <row r="915" spans="1:39"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row>
    <row r="916" spans="1:39"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row>
    <row r="917" spans="1:39"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row>
    <row r="918" spans="1:39"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row>
    <row r="919" spans="1:39"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row>
    <row r="920" spans="1:39"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row>
    <row r="921" spans="1:39"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row>
    <row r="922" spans="1:39"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row>
    <row r="923" spans="1:39"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row>
    <row r="924" spans="1:39"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row>
    <row r="925" spans="1:39"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row>
    <row r="926" spans="1:39"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row>
    <row r="927" spans="1:39"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row>
    <row r="928" spans="1:39"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row>
    <row r="929" spans="1:39"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row>
    <row r="930" spans="1:39"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row>
    <row r="931" spans="1:39"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row>
    <row r="932" spans="1:39"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row>
    <row r="933" spans="1:39"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row>
    <row r="934" spans="1:39"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row>
    <row r="935" spans="1:39"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row>
    <row r="936" spans="1:39"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row>
    <row r="937" spans="1:39"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row>
    <row r="938" spans="1:39"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row>
    <row r="939" spans="1:39"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row>
    <row r="940" spans="1:39"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row>
    <row r="941" spans="1:39"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row>
    <row r="942" spans="1:39"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row>
    <row r="943" spans="1:39"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row>
    <row r="944" spans="1:39"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row>
    <row r="945" spans="1:39"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row>
    <row r="946" spans="1:39"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row>
    <row r="947" spans="1:39"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row>
    <row r="948" spans="1:39"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row>
    <row r="949" spans="1:39"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row>
    <row r="950" spans="1:39"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row>
    <row r="951" spans="1:39"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row>
    <row r="952" spans="1:39"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row>
    <row r="953" spans="1:39"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row>
    <row r="954" spans="1:39"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row>
    <row r="955" spans="1:39"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row>
    <row r="956" spans="1:39"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row>
    <row r="957" spans="1:39"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row>
    <row r="958" spans="1:39"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row>
    <row r="959" spans="1:39"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row>
    <row r="960" spans="1:39"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row>
    <row r="961" spans="1:39"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row>
    <row r="962" spans="1:39"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row>
    <row r="963" spans="1:39"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row>
    <row r="964" spans="1:39"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row>
    <row r="965" spans="1:39"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row>
    <row r="966" spans="1:39"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row>
    <row r="967" spans="1:39"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row>
    <row r="968" spans="1:39"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row>
    <row r="969" spans="1:39"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row>
    <row r="970" spans="1:39"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row>
    <row r="971" spans="1:39"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row>
    <row r="972" spans="1:39"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row>
    <row r="973" spans="1:39"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row>
    <row r="974" spans="1:39"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row>
    <row r="975" spans="1:39"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row>
    <row r="976" spans="1:39"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row>
    <row r="977" spans="1:39"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row>
    <row r="978" spans="1:39"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row>
    <row r="979" spans="1:39"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row>
    <row r="980" spans="1:39"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row>
    <row r="981" spans="1:39"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row>
    <row r="982" spans="1:39"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row>
    <row r="983" spans="1:39"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row>
    <row r="984" spans="1:39"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row>
    <row r="985" spans="1:39"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row>
    <row r="986" spans="1:39"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row>
    <row r="987" spans="1:39"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row>
    <row r="988" spans="1:39"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row>
    <row r="989" spans="1:39"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row>
    <row r="990" spans="1:39"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row>
    <row r="991" spans="1:39"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row>
    <row r="992" spans="1:39"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row>
    <row r="993" spans="1:39"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row>
    <row r="994" spans="1:39"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row>
    <row r="995" spans="1:39"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row>
    <row r="996" spans="1:39"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row>
    <row r="997" spans="1:39"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row>
    <row r="998" spans="1:39"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row>
    <row r="999" spans="1:39"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row>
    <row r="1000" spans="1:39"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row>
  </sheetData>
  <mergeCells count="25">
    <mergeCell ref="L22:S22"/>
    <mergeCell ref="L21:S21"/>
    <mergeCell ref="N2:Q2"/>
    <mergeCell ref="AJ2:AK2"/>
    <mergeCell ref="V21:W21"/>
    <mergeCell ref="V20:W20"/>
    <mergeCell ref="L20:S20"/>
    <mergeCell ref="V22:W22"/>
    <mergeCell ref="T25:X25"/>
    <mergeCell ref="L25:S25"/>
    <mergeCell ref="L24:S24"/>
    <mergeCell ref="V23:W23"/>
    <mergeCell ref="V24:W24"/>
    <mergeCell ref="L23:S23"/>
    <mergeCell ref="I22:K22"/>
    <mergeCell ref="E21:H21"/>
    <mergeCell ref="E20:H20"/>
    <mergeCell ref="I20:K20"/>
    <mergeCell ref="J19:K19"/>
    <mergeCell ref="E23:H23"/>
    <mergeCell ref="E24:H24"/>
    <mergeCell ref="C19:D25"/>
    <mergeCell ref="E22:H22"/>
    <mergeCell ref="E19:F19"/>
    <mergeCell ref="G19:H19"/>
  </mergeCells>
  <conditionalFormatting sqref="E3:H18">
    <cfRule type="cellIs" dxfId="304" priority="1" stopIfTrue="1" operator="greaterThanOrEqual">
      <formula>#REF!+1</formula>
    </cfRule>
  </conditionalFormatting>
  <conditionalFormatting sqref="E3:H18">
    <cfRule type="cellIs" dxfId="303" priority="2" stopIfTrue="1" operator="lessThanOrEqual">
      <formula>#REF!-1</formula>
    </cfRule>
  </conditionalFormatting>
  <conditionalFormatting sqref="R3:U18 W3:W18 U19 U26">
    <cfRule type="cellIs" dxfId="302" priority="3" stopIfTrue="1" operator="equal">
      <formula>0</formula>
    </cfRule>
  </conditionalFormatting>
  <conditionalFormatting sqref="Y24:Y26">
    <cfRule type="cellIs" dxfId="301" priority="4" stopIfTrue="1" operator="equal">
      <formula>"0,0"</formula>
    </cfRule>
  </conditionalFormatting>
  <conditionalFormatting sqref="K3:K18">
    <cfRule type="cellIs" dxfId="300" priority="5" stopIfTrue="1" operator="equal">
      <formula>"n/a"</formula>
    </cfRule>
  </conditionalFormatting>
  <conditionalFormatting sqref="L19:T19">
    <cfRule type="cellIs" dxfId="299" priority="6" stopIfTrue="1" operator="equal">
      <formula>0</formula>
    </cfRule>
  </conditionalFormatting>
  <conditionalFormatting sqref="N3:Q18">
    <cfRule type="cellIs" dxfId="298" priority="7" stopIfTrue="1" operator="lessThanOrEqual">
      <formula>-1</formula>
    </cfRule>
  </conditionalFormatting>
  <conditionalFormatting sqref="V24:W24">
    <cfRule type="cellIs" dxfId="297" priority="8" stopIfTrue="1" operator="equal">
      <formula>-500</formula>
    </cfRule>
  </conditionalFormatting>
  <conditionalFormatting sqref="T24">
    <cfRule type="cellIs" dxfId="296" priority="9" stopIfTrue="1" operator="greaterThan">
      <formula>$V$24</formula>
    </cfRule>
  </conditionalFormatting>
  <conditionalFormatting sqref="I3:I18">
    <cfRule type="cellIs" dxfId="295" priority="10" stopIfTrue="1" operator="equal">
      <formula>0</formula>
    </cfRule>
  </conditionalFormatting>
  <conditionalFormatting sqref="I3:I18">
    <cfRule type="cellIs" dxfId="294" priority="11" stopIfTrue="1" operator="equal">
      <formula>"Player type quantity surpassed"</formula>
    </cfRule>
  </conditionalFormatting>
  <conditionalFormatting sqref="Y3:Y18">
    <cfRule type="expression" dxfId="293" priority="12">
      <formula>#REF!</formula>
    </cfRule>
  </conditionalFormatting>
  <conditionalFormatting sqref="Y3:Y18">
    <cfRule type="cellIs" dxfId="292" priority="13" operator="equal">
      <formula>0</formula>
    </cfRule>
  </conditionalFormatting>
  <conditionalFormatting sqref="J3">
    <cfRule type="expression" dxfId="291" priority="14">
      <formula>K3&gt;SUM($AB3:$AF3)</formula>
    </cfRule>
  </conditionalFormatting>
  <conditionalFormatting sqref="J4">
    <cfRule type="expression" dxfId="290" priority="15">
      <formula>K4&gt;SUM(AB4:AF4)</formula>
    </cfRule>
  </conditionalFormatting>
  <conditionalFormatting sqref="J5">
    <cfRule type="expression" dxfId="289" priority="16">
      <formula>K5&gt;SUM(AB5:AF5)</formula>
    </cfRule>
  </conditionalFormatting>
  <conditionalFormatting sqref="J6">
    <cfRule type="expression" dxfId="288" priority="17">
      <formula>K6&gt;SUM(AB6:AF6)</formula>
    </cfRule>
  </conditionalFormatting>
  <conditionalFormatting sqref="J7">
    <cfRule type="expression" dxfId="287" priority="18">
      <formula>K7&gt;SUM(AB7:AF7)</formula>
    </cfRule>
  </conditionalFormatting>
  <conditionalFormatting sqref="J8">
    <cfRule type="expression" dxfId="286" priority="19">
      <formula>K8&gt;SUM(AB8:AF8)</formula>
    </cfRule>
  </conditionalFormatting>
  <conditionalFormatting sqref="J9">
    <cfRule type="expression" dxfId="285" priority="20">
      <formula>K9&gt;SUM(AB9:AF9)</formula>
    </cfRule>
  </conditionalFormatting>
  <conditionalFormatting sqref="J10">
    <cfRule type="expression" dxfId="284" priority="21">
      <formula>K10&gt;SUM(AB10:AF10)</formula>
    </cfRule>
  </conditionalFormatting>
  <conditionalFormatting sqref="J11">
    <cfRule type="expression" dxfId="283" priority="22">
      <formula>K11&gt;SUM(AB11:AF11)</formula>
    </cfRule>
  </conditionalFormatting>
  <conditionalFormatting sqref="J12">
    <cfRule type="expression" dxfId="282" priority="23">
      <formula>K12&gt;SUM(AB12:AF12)</formula>
    </cfRule>
  </conditionalFormatting>
  <conditionalFormatting sqref="J13">
    <cfRule type="expression" dxfId="281" priority="24">
      <formula>K13&gt;SUM(AB13:AF13)</formula>
    </cfRule>
  </conditionalFormatting>
  <conditionalFormatting sqref="J14">
    <cfRule type="expression" dxfId="280" priority="25">
      <formula>K14&gt;SUM(AB14:AF14)</formula>
    </cfRule>
  </conditionalFormatting>
  <conditionalFormatting sqref="J15">
    <cfRule type="expression" dxfId="279" priority="26">
      <formula>K15&gt;SUM(AB15:AF15)</formula>
    </cfRule>
  </conditionalFormatting>
  <conditionalFormatting sqref="J16">
    <cfRule type="expression" dxfId="278" priority="27">
      <formula>K16&gt;SUM(AB16:AF16)</formula>
    </cfRule>
  </conditionalFormatting>
  <conditionalFormatting sqref="J17">
    <cfRule type="expression" dxfId="277" priority="28">
      <formula>K17&gt;SUM(AB17:AF17)</formula>
    </cfRule>
  </conditionalFormatting>
  <conditionalFormatting sqref="J18">
    <cfRule type="expression" dxfId="276" priority="29">
      <formula>K18&gt;SUM(AB18:AF18)</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AI26"/>
  <sheetViews>
    <sheetView workbookViewId="0">
      <selection activeCell="J27" sqref="J2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8" t="s">
        <v>556</v>
      </c>
      <c r="AG2" s="38" t="s">
        <v>557</v>
      </c>
      <c r="AH2" s="38" t="s">
        <v>558</v>
      </c>
      <c r="AI2" s="38" t="s">
        <v>559</v>
      </c>
    </row>
    <row r="3" spans="1:35" ht="18" customHeight="1">
      <c r="A3" s="1"/>
      <c r="B3" s="39">
        <v>1</v>
      </c>
      <c r="C3" s="191" t="s">
        <v>560</v>
      </c>
      <c r="D3" s="42" t="s">
        <v>281</v>
      </c>
      <c r="E3" s="44">
        <v>4</v>
      </c>
      <c r="F3" s="46">
        <v>3</v>
      </c>
      <c r="G3" s="48">
        <v>2</v>
      </c>
      <c r="H3" s="50">
        <v>9</v>
      </c>
      <c r="I3" s="194" t="s">
        <v>282</v>
      </c>
      <c r="J3" s="52"/>
      <c r="K3" s="54" t="str">
        <f t="shared" ref="K3:K18" si="0">IF(X3&gt;175,6,IF(X3&gt;75,5,IF(X3&gt;50,4,IF(X3&gt;30,3,IF(X3&gt;15,2,IF(X3&gt;5,1,""))))))</f>
        <v/>
      </c>
      <c r="L3" s="57"/>
      <c r="M3" s="57"/>
      <c r="N3" s="196"/>
      <c r="O3" s="238"/>
      <c r="P3" s="198"/>
      <c r="Q3" s="199"/>
      <c r="R3" s="63"/>
      <c r="S3" s="65"/>
      <c r="T3" s="63"/>
      <c r="U3" s="64"/>
      <c r="V3" s="244"/>
      <c r="W3" s="70">
        <v>1</v>
      </c>
      <c r="X3" s="72">
        <f t="shared" ref="X3:X18" si="1">2*R3+S3+3*T3+2*U3+5*W3</f>
        <v>5</v>
      </c>
      <c r="Y3" s="200">
        <v>70000</v>
      </c>
      <c r="Z3" s="7"/>
      <c r="AA3" s="81" t="s">
        <v>88</v>
      </c>
      <c r="AB3" s="476"/>
      <c r="AC3" s="7"/>
      <c r="AD3" s="7"/>
      <c r="AE3" s="97">
        <v>1</v>
      </c>
      <c r="AF3" s="7"/>
      <c r="AG3" s="7"/>
      <c r="AH3" s="7"/>
      <c r="AI3" s="97">
        <v>1</v>
      </c>
    </row>
    <row r="4" spans="1:35" ht="18" customHeight="1">
      <c r="A4" s="1"/>
      <c r="B4" s="83">
        <v>2</v>
      </c>
      <c r="C4" s="191" t="s">
        <v>568</v>
      </c>
      <c r="D4" s="42" t="s">
        <v>281</v>
      </c>
      <c r="E4" s="44">
        <v>4</v>
      </c>
      <c r="F4" s="46">
        <v>3</v>
      </c>
      <c r="G4" s="48">
        <v>2</v>
      </c>
      <c r="H4" s="50">
        <v>9</v>
      </c>
      <c r="I4" s="194" t="s">
        <v>569</v>
      </c>
      <c r="J4" s="195" t="s">
        <v>570</v>
      </c>
      <c r="K4" s="54">
        <f t="shared" si="0"/>
        <v>1</v>
      </c>
      <c r="L4" s="85"/>
      <c r="M4" s="85"/>
      <c r="N4" s="87"/>
      <c r="O4" s="88"/>
      <c r="P4" s="89"/>
      <c r="Q4" s="90"/>
      <c r="R4" s="91"/>
      <c r="S4" s="92"/>
      <c r="T4" s="91"/>
      <c r="U4" s="202">
        <v>2</v>
      </c>
      <c r="V4" s="94"/>
      <c r="W4" s="95">
        <v>1</v>
      </c>
      <c r="X4" s="72">
        <f t="shared" si="1"/>
        <v>9</v>
      </c>
      <c r="Y4" s="200">
        <v>90000</v>
      </c>
      <c r="Z4" s="7"/>
      <c r="AA4" s="97"/>
      <c r="AB4" s="97"/>
      <c r="AC4" s="97"/>
      <c r="AD4" s="97"/>
      <c r="AE4" s="97">
        <v>2</v>
      </c>
      <c r="AF4" s="7"/>
      <c r="AG4" s="7"/>
      <c r="AH4" s="97">
        <v>2</v>
      </c>
      <c r="AI4" s="7"/>
    </row>
    <row r="5" spans="1:35" ht="18" customHeight="1">
      <c r="A5" s="1"/>
      <c r="B5" s="39">
        <v>3</v>
      </c>
      <c r="C5" s="191" t="s">
        <v>574</v>
      </c>
      <c r="D5" s="42" t="s">
        <v>281</v>
      </c>
      <c r="E5" s="44">
        <v>4</v>
      </c>
      <c r="F5" s="46">
        <v>3</v>
      </c>
      <c r="G5" s="48">
        <v>2</v>
      </c>
      <c r="H5" s="50">
        <v>9</v>
      </c>
      <c r="I5" s="194" t="s">
        <v>575</v>
      </c>
      <c r="J5" s="195" t="s">
        <v>570</v>
      </c>
      <c r="K5" s="54">
        <f t="shared" si="0"/>
        <v>1</v>
      </c>
      <c r="L5" s="85"/>
      <c r="M5" s="85"/>
      <c r="N5" s="87"/>
      <c r="O5" s="88"/>
      <c r="P5" s="89"/>
      <c r="Q5" s="90"/>
      <c r="R5" s="91"/>
      <c r="S5" s="92"/>
      <c r="T5" s="91"/>
      <c r="U5" s="202">
        <v>3</v>
      </c>
      <c r="V5" s="94"/>
      <c r="W5" s="102"/>
      <c r="X5" s="72">
        <f t="shared" si="1"/>
        <v>6</v>
      </c>
      <c r="Y5" s="200">
        <v>90000</v>
      </c>
      <c r="Z5" s="97" t="s">
        <v>576</v>
      </c>
      <c r="AA5" s="84" t="s">
        <v>89</v>
      </c>
      <c r="AB5" s="84" t="s">
        <v>97</v>
      </c>
      <c r="AC5" s="84" t="s">
        <v>98</v>
      </c>
      <c r="AD5" s="86" t="s">
        <v>99</v>
      </c>
      <c r="AE5" s="97">
        <v>3</v>
      </c>
      <c r="AF5" s="7"/>
      <c r="AG5" s="7"/>
      <c r="AH5" s="97">
        <v>2</v>
      </c>
      <c r="AI5" s="7"/>
    </row>
    <row r="6" spans="1:35" ht="18" customHeight="1">
      <c r="A6" s="1"/>
      <c r="B6" s="83">
        <v>4</v>
      </c>
      <c r="C6" s="191" t="s">
        <v>578</v>
      </c>
      <c r="D6" s="42" t="s">
        <v>281</v>
      </c>
      <c r="E6" s="44">
        <v>4</v>
      </c>
      <c r="F6" s="46">
        <v>3</v>
      </c>
      <c r="G6" s="48">
        <v>2</v>
      </c>
      <c r="H6" s="50">
        <v>9</v>
      </c>
      <c r="I6" s="194" t="s">
        <v>282</v>
      </c>
      <c r="J6" s="52"/>
      <c r="K6" s="54" t="str">
        <f t="shared" si="0"/>
        <v/>
      </c>
      <c r="L6" s="85"/>
      <c r="M6" s="85"/>
      <c r="N6" s="87"/>
      <c r="O6" s="88"/>
      <c r="P6" s="89"/>
      <c r="Q6" s="90"/>
      <c r="R6" s="91"/>
      <c r="S6" s="92"/>
      <c r="T6" s="91"/>
      <c r="U6" s="92"/>
      <c r="V6" s="94"/>
      <c r="W6" s="102"/>
      <c r="X6" s="72">
        <f t="shared" si="1"/>
        <v>0</v>
      </c>
      <c r="Y6" s="200">
        <v>70000</v>
      </c>
      <c r="Z6" s="477">
        <v>24</v>
      </c>
      <c r="AA6" s="98" t="s">
        <v>96</v>
      </c>
      <c r="AB6" s="107">
        <v>60000</v>
      </c>
      <c r="AC6" s="100"/>
      <c r="AD6" s="108"/>
      <c r="AE6" s="97">
        <v>4</v>
      </c>
      <c r="AF6" s="7"/>
      <c r="AG6" s="7"/>
      <c r="AH6" s="7"/>
      <c r="AI6" s="7"/>
    </row>
    <row r="7" spans="1:35" ht="18" customHeight="1">
      <c r="A7" s="1"/>
      <c r="B7" s="39">
        <v>5</v>
      </c>
      <c r="C7" s="191" t="s">
        <v>574</v>
      </c>
      <c r="D7" s="42" t="s">
        <v>281</v>
      </c>
      <c r="E7" s="44">
        <v>4</v>
      </c>
      <c r="F7" s="46">
        <v>3</v>
      </c>
      <c r="G7" s="48">
        <v>2</v>
      </c>
      <c r="H7" s="50">
        <v>9</v>
      </c>
      <c r="I7" s="194" t="s">
        <v>282</v>
      </c>
      <c r="J7" s="52"/>
      <c r="K7" s="54" t="str">
        <f t="shared" si="0"/>
        <v/>
      </c>
      <c r="L7" s="85"/>
      <c r="M7" s="85"/>
      <c r="N7" s="87"/>
      <c r="O7" s="88"/>
      <c r="P7" s="89"/>
      <c r="Q7" s="90"/>
      <c r="R7" s="91"/>
      <c r="S7" s="92"/>
      <c r="T7" s="91"/>
      <c r="U7" s="92"/>
      <c r="V7" s="94"/>
      <c r="W7" s="102"/>
      <c r="X7" s="72">
        <f t="shared" si="1"/>
        <v>0</v>
      </c>
      <c r="Y7" s="200">
        <v>70000</v>
      </c>
      <c r="Z7" s="477">
        <v>28</v>
      </c>
      <c r="AA7" s="98" t="s">
        <v>100</v>
      </c>
      <c r="AB7" s="107">
        <v>50000</v>
      </c>
      <c r="AC7" s="110"/>
      <c r="AD7" s="108"/>
      <c r="AE7" s="97">
        <v>5</v>
      </c>
      <c r="AF7" s="7"/>
      <c r="AG7" s="7"/>
      <c r="AH7" s="97">
        <v>3</v>
      </c>
      <c r="AI7" s="97">
        <v>1</v>
      </c>
    </row>
    <row r="8" spans="1:35" ht="18" customHeight="1">
      <c r="A8" s="1"/>
      <c r="B8" s="83">
        <v>6</v>
      </c>
      <c r="C8" s="191" t="s">
        <v>583</v>
      </c>
      <c r="D8" s="42" t="s">
        <v>281</v>
      </c>
      <c r="E8" s="44">
        <v>4</v>
      </c>
      <c r="F8" s="46">
        <v>3</v>
      </c>
      <c r="G8" s="48">
        <v>2</v>
      </c>
      <c r="H8" s="50">
        <v>9</v>
      </c>
      <c r="I8" s="194" t="s">
        <v>282</v>
      </c>
      <c r="J8" s="52"/>
      <c r="K8" s="54" t="str">
        <f t="shared" si="0"/>
        <v/>
      </c>
      <c r="L8" s="85"/>
      <c r="M8" s="85"/>
      <c r="N8" s="87"/>
      <c r="O8" s="88"/>
      <c r="P8" s="89"/>
      <c r="Q8" s="90"/>
      <c r="R8" s="91"/>
      <c r="S8" s="92"/>
      <c r="T8" s="91"/>
      <c r="U8" s="92"/>
      <c r="V8" s="94"/>
      <c r="W8" s="102"/>
      <c r="X8" s="72">
        <f t="shared" si="1"/>
        <v>0</v>
      </c>
      <c r="Y8" s="200">
        <v>70000</v>
      </c>
      <c r="Z8" s="477">
        <v>33</v>
      </c>
      <c r="AA8" s="98" t="s">
        <v>101</v>
      </c>
      <c r="AB8" s="107">
        <v>20000</v>
      </c>
      <c r="AC8" s="110"/>
      <c r="AD8" s="108"/>
      <c r="AE8" s="97">
        <v>6</v>
      </c>
      <c r="AF8" s="7"/>
      <c r="AG8" s="7"/>
      <c r="AH8" s="7"/>
      <c r="AI8" s="7"/>
    </row>
    <row r="9" spans="1:35" ht="18" customHeight="1">
      <c r="A9" s="1"/>
      <c r="B9" s="39">
        <v>7</v>
      </c>
      <c r="C9" s="191" t="s">
        <v>584</v>
      </c>
      <c r="D9" s="42" t="s">
        <v>281</v>
      </c>
      <c r="E9" s="44">
        <v>4</v>
      </c>
      <c r="F9" s="46">
        <v>3</v>
      </c>
      <c r="G9" s="48">
        <v>2</v>
      </c>
      <c r="H9" s="50">
        <v>9</v>
      </c>
      <c r="I9" s="194" t="s">
        <v>585</v>
      </c>
      <c r="J9" s="52"/>
      <c r="K9" s="54" t="str">
        <f t="shared" si="0"/>
        <v/>
      </c>
      <c r="L9" s="85"/>
      <c r="M9" s="85"/>
      <c r="N9" s="87"/>
      <c r="O9" s="88"/>
      <c r="P9" s="89"/>
      <c r="Q9" s="90"/>
      <c r="R9" s="91"/>
      <c r="S9" s="92"/>
      <c r="T9" s="91"/>
      <c r="U9" s="92"/>
      <c r="V9" s="94"/>
      <c r="W9" s="102"/>
      <c r="X9" s="72">
        <f t="shared" si="1"/>
        <v>0</v>
      </c>
      <c r="Y9" s="200">
        <v>70000</v>
      </c>
      <c r="Z9" s="477">
        <v>37</v>
      </c>
      <c r="AA9" s="98" t="s">
        <v>102</v>
      </c>
      <c r="AB9" s="107">
        <v>50000</v>
      </c>
      <c r="AC9" s="100">
        <v>70000</v>
      </c>
      <c r="AD9" s="108"/>
      <c r="AE9" s="97">
        <v>7</v>
      </c>
      <c r="AF9" s="7"/>
      <c r="AG9" s="7"/>
      <c r="AH9" s="7"/>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477">
        <v>44</v>
      </c>
      <c r="AA10" s="98" t="s">
        <v>103</v>
      </c>
      <c r="AB10" s="107">
        <v>30000</v>
      </c>
      <c r="AC10" s="110"/>
      <c r="AD10" s="108"/>
      <c r="AE10" s="97">
        <v>8</v>
      </c>
      <c r="AF10" s="7"/>
      <c r="AG10" s="7"/>
      <c r="AH10" s="7"/>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477">
        <v>46</v>
      </c>
      <c r="AA11" s="98" t="s">
        <v>104</v>
      </c>
      <c r="AB11" s="107">
        <v>60000</v>
      </c>
      <c r="AC11" s="110"/>
      <c r="AD11" s="108"/>
      <c r="AE11" s="97">
        <v>9</v>
      </c>
      <c r="AF11" s="7"/>
      <c r="AG11" s="7"/>
      <c r="AH11" s="7"/>
      <c r="AI11" s="7"/>
    </row>
    <row r="12" spans="1:35" ht="18" customHeight="1">
      <c r="A12" s="1"/>
      <c r="B12" s="83">
        <v>10</v>
      </c>
      <c r="C12" s="191" t="s">
        <v>588</v>
      </c>
      <c r="D12" s="42" t="s">
        <v>232</v>
      </c>
      <c r="E12" s="44">
        <v>5</v>
      </c>
      <c r="F12" s="46">
        <v>3</v>
      </c>
      <c r="G12" s="48">
        <v>3</v>
      </c>
      <c r="H12" s="50">
        <v>9</v>
      </c>
      <c r="I12" s="194" t="s">
        <v>303</v>
      </c>
      <c r="J12" s="52"/>
      <c r="K12" s="54" t="str">
        <f t="shared" si="0"/>
        <v/>
      </c>
      <c r="L12" s="85"/>
      <c r="M12" s="85"/>
      <c r="N12" s="87"/>
      <c r="O12" s="88"/>
      <c r="P12" s="89"/>
      <c r="Q12" s="90"/>
      <c r="R12" s="91"/>
      <c r="S12" s="92"/>
      <c r="T12" s="91"/>
      <c r="U12" s="92"/>
      <c r="V12" s="94"/>
      <c r="W12" s="102"/>
      <c r="X12" s="72">
        <f t="shared" si="1"/>
        <v>0</v>
      </c>
      <c r="Y12" s="200">
        <v>80000</v>
      </c>
      <c r="Z12" s="97"/>
      <c r="AA12" s="98" t="s">
        <v>105</v>
      </c>
      <c r="AB12" s="101"/>
      <c r="AC12" s="110"/>
      <c r="AD12" s="108"/>
      <c r="AE12" s="97">
        <v>10</v>
      </c>
      <c r="AF12" s="7"/>
      <c r="AG12" s="7"/>
      <c r="AH12" s="7"/>
      <c r="AI12" s="7"/>
    </row>
    <row r="13" spans="1:35" ht="18" customHeight="1">
      <c r="A13" s="1"/>
      <c r="B13" s="39">
        <v>11</v>
      </c>
      <c r="C13" s="191" t="s">
        <v>590</v>
      </c>
      <c r="D13" s="42" t="s">
        <v>232</v>
      </c>
      <c r="E13" s="44">
        <v>5</v>
      </c>
      <c r="F13" s="46">
        <v>3</v>
      </c>
      <c r="G13" s="48">
        <v>3</v>
      </c>
      <c r="H13" s="50">
        <v>9</v>
      </c>
      <c r="I13" s="194" t="s">
        <v>303</v>
      </c>
      <c r="J13" s="52"/>
      <c r="K13" s="54" t="str">
        <f t="shared" si="0"/>
        <v/>
      </c>
      <c r="L13" s="85"/>
      <c r="M13" s="85"/>
      <c r="N13" s="87"/>
      <c r="O13" s="88"/>
      <c r="P13" s="89"/>
      <c r="Q13" s="90"/>
      <c r="R13" s="91"/>
      <c r="S13" s="92"/>
      <c r="T13" s="91"/>
      <c r="U13" s="202">
        <v>2</v>
      </c>
      <c r="V13" s="94"/>
      <c r="W13" s="102"/>
      <c r="X13" s="72">
        <f t="shared" si="1"/>
        <v>4</v>
      </c>
      <c r="Y13" s="200">
        <v>80000</v>
      </c>
      <c r="Z13" s="7"/>
      <c r="AA13" s="98" t="s">
        <v>106</v>
      </c>
      <c r="AB13" s="101"/>
      <c r="AC13" s="110"/>
      <c r="AD13" s="108"/>
      <c r="AE13" s="97">
        <v>11</v>
      </c>
      <c r="AF13" s="7"/>
      <c r="AG13" s="7"/>
      <c r="AH13" s="97">
        <v>3</v>
      </c>
      <c r="AI13" s="7"/>
    </row>
    <row r="14" spans="1:35" ht="18" customHeight="1">
      <c r="A14" s="1"/>
      <c r="B14" s="83">
        <v>12</v>
      </c>
      <c r="C14" s="191" t="s">
        <v>591</v>
      </c>
      <c r="D14" s="42" t="s">
        <v>307</v>
      </c>
      <c r="E14" s="44">
        <v>5</v>
      </c>
      <c r="F14" s="358">
        <v>4</v>
      </c>
      <c r="G14" s="48">
        <v>2</v>
      </c>
      <c r="H14" s="50">
        <v>8</v>
      </c>
      <c r="I14" s="194" t="s">
        <v>592</v>
      </c>
      <c r="J14" s="195" t="s">
        <v>593</v>
      </c>
      <c r="K14" s="54">
        <f t="shared" si="0"/>
        <v>1</v>
      </c>
      <c r="L14" s="85"/>
      <c r="M14" s="85"/>
      <c r="N14" s="87"/>
      <c r="O14" s="88"/>
      <c r="P14" s="89"/>
      <c r="Q14" s="90"/>
      <c r="R14" s="91"/>
      <c r="S14" s="92"/>
      <c r="T14" s="91"/>
      <c r="U14" s="202">
        <v>1</v>
      </c>
      <c r="V14" s="94"/>
      <c r="W14" s="95">
        <v>1</v>
      </c>
      <c r="X14" s="72">
        <f t="shared" si="1"/>
        <v>7</v>
      </c>
      <c r="Y14" s="200">
        <v>140000</v>
      </c>
      <c r="Z14" s="7"/>
      <c r="AA14" s="7"/>
      <c r="AB14" s="7"/>
      <c r="AC14" s="7"/>
      <c r="AD14" s="7"/>
      <c r="AE14" s="97">
        <v>12</v>
      </c>
      <c r="AF14" s="7"/>
      <c r="AG14" s="7"/>
      <c r="AH14" s="7"/>
      <c r="AI14" s="97">
        <v>1</v>
      </c>
    </row>
    <row r="15" spans="1:35" ht="18" customHeight="1">
      <c r="A15" s="1"/>
      <c r="B15" s="39">
        <v>13</v>
      </c>
      <c r="C15" s="191" t="s">
        <v>596</v>
      </c>
      <c r="D15" s="42" t="s">
        <v>307</v>
      </c>
      <c r="E15" s="44">
        <v>5</v>
      </c>
      <c r="F15" s="46">
        <v>3</v>
      </c>
      <c r="G15" s="48">
        <v>2</v>
      </c>
      <c r="H15" s="50">
        <v>8</v>
      </c>
      <c r="I15" s="194" t="s">
        <v>597</v>
      </c>
      <c r="J15" s="195"/>
      <c r="K15" s="54" t="str">
        <f t="shared" si="0"/>
        <v/>
      </c>
      <c r="L15" s="85"/>
      <c r="M15" s="85"/>
      <c r="N15" s="87"/>
      <c r="O15" s="88"/>
      <c r="P15" s="89"/>
      <c r="Q15" s="90"/>
      <c r="R15" s="91"/>
      <c r="S15" s="92"/>
      <c r="T15" s="91"/>
      <c r="U15" s="202">
        <v>2</v>
      </c>
      <c r="V15" s="94"/>
      <c r="W15" s="95"/>
      <c r="X15" s="72">
        <f t="shared" si="1"/>
        <v>4</v>
      </c>
      <c r="Y15" s="200">
        <v>90000</v>
      </c>
      <c r="Z15" s="7"/>
      <c r="AA15" s="112" t="s">
        <v>108</v>
      </c>
      <c r="AB15" s="478">
        <f>AB3+SUM(AB6:AB13)-SUM(AC6:AC13)-SUM(AD6:AD13)</f>
        <v>200000</v>
      </c>
      <c r="AC15" s="7"/>
      <c r="AD15" s="7"/>
      <c r="AE15" s="97">
        <v>13</v>
      </c>
      <c r="AF15" s="7"/>
      <c r="AG15" s="7"/>
      <c r="AH15" s="97">
        <v>1</v>
      </c>
      <c r="AI15" s="97">
        <v>1</v>
      </c>
    </row>
    <row r="16" spans="1:35" ht="18" customHeight="1">
      <c r="A16" s="1"/>
      <c r="B16" s="83">
        <v>14</v>
      </c>
      <c r="C16" s="191" t="s">
        <v>600</v>
      </c>
      <c r="D16" s="42" t="s">
        <v>299</v>
      </c>
      <c r="E16" s="44">
        <v>6</v>
      </c>
      <c r="F16" s="46">
        <v>3</v>
      </c>
      <c r="G16" s="48">
        <v>3</v>
      </c>
      <c r="H16" s="50">
        <v>8</v>
      </c>
      <c r="I16" s="194" t="s">
        <v>300</v>
      </c>
      <c r="J16" s="195" t="s">
        <v>603</v>
      </c>
      <c r="K16" s="54">
        <f t="shared" si="0"/>
        <v>3</v>
      </c>
      <c r="L16" s="85"/>
      <c r="M16" s="85"/>
      <c r="N16" s="87"/>
      <c r="O16" s="88"/>
      <c r="P16" s="89"/>
      <c r="Q16" s="90"/>
      <c r="R16" s="91"/>
      <c r="S16" s="202">
        <v>1</v>
      </c>
      <c r="T16" s="93">
        <v>8</v>
      </c>
      <c r="U16" s="92"/>
      <c r="V16" s="94"/>
      <c r="W16" s="95">
        <v>2</v>
      </c>
      <c r="X16" s="72">
        <f t="shared" si="1"/>
        <v>35</v>
      </c>
      <c r="Y16" s="200">
        <v>150000</v>
      </c>
      <c r="Z16" s="7"/>
      <c r="AA16" s="7"/>
      <c r="AB16" s="7"/>
      <c r="AC16" s="7"/>
      <c r="AD16" s="7"/>
      <c r="AE16" s="97">
        <v>14</v>
      </c>
      <c r="AF16" s="97">
        <v>2</v>
      </c>
      <c r="AG16" s="97">
        <v>8</v>
      </c>
      <c r="AH16" s="7"/>
      <c r="AI16" s="7"/>
    </row>
    <row r="17" spans="1:35" ht="18" customHeight="1">
      <c r="A17" s="1"/>
      <c r="B17" s="39">
        <v>15</v>
      </c>
      <c r="C17" s="191"/>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97">
        <v>15</v>
      </c>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97">
        <v>16</v>
      </c>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1070000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68</v>
      </c>
      <c r="J20" s="502"/>
      <c r="K20" s="503"/>
      <c r="L20" s="525" t="s">
        <v>114</v>
      </c>
      <c r="M20" s="502"/>
      <c r="N20" s="502"/>
      <c r="O20" s="502"/>
      <c r="P20" s="502"/>
      <c r="Q20" s="502"/>
      <c r="R20" s="502"/>
      <c r="S20" s="526"/>
      <c r="T20" s="228">
        <v>3</v>
      </c>
      <c r="U20" s="123" t="s">
        <v>115</v>
      </c>
      <c r="V20" s="529">
        <v>50000</v>
      </c>
      <c r="W20" s="502"/>
      <c r="X20" s="126" t="s">
        <v>118</v>
      </c>
      <c r="Y20" s="128">
        <f>T20*V20</f>
        <v>150000</v>
      </c>
      <c r="Z20" s="7"/>
      <c r="AA20" s="7"/>
      <c r="AB20" s="7"/>
      <c r="AC20" s="7"/>
      <c r="AD20" s="7">
        <f>SUM(AE20:AH20)</f>
        <v>145000</v>
      </c>
      <c r="AE20" s="97">
        <v>60000</v>
      </c>
      <c r="AF20" s="7"/>
      <c r="AG20" s="97">
        <v>40000</v>
      </c>
      <c r="AH20" s="97">
        <v>45000</v>
      </c>
      <c r="AI20" s="7"/>
    </row>
    <row r="21" spans="1:35" ht="17.25" customHeight="1">
      <c r="A21" s="1"/>
      <c r="B21" s="121"/>
      <c r="C21" s="510"/>
      <c r="D21" s="511"/>
      <c r="E21" s="507" t="s">
        <v>119</v>
      </c>
      <c r="F21" s="494"/>
      <c r="G21" s="494"/>
      <c r="H21" s="494"/>
      <c r="I21" s="229" t="s">
        <v>70</v>
      </c>
      <c r="J21" s="131"/>
      <c r="K21" s="132"/>
      <c r="L21" s="493" t="s">
        <v>124</v>
      </c>
      <c r="M21" s="494"/>
      <c r="N21" s="494"/>
      <c r="O21" s="494"/>
      <c r="P21" s="494"/>
      <c r="Q21" s="494"/>
      <c r="R21" s="494"/>
      <c r="S21" s="495"/>
      <c r="T21" s="230">
        <v>3</v>
      </c>
      <c r="U21" s="134" t="s">
        <v>115</v>
      </c>
      <c r="V21" s="527">
        <v>10000</v>
      </c>
      <c r="W21" s="494"/>
      <c r="X21" s="135" t="s">
        <v>117</v>
      </c>
      <c r="Y21" s="137">
        <f>T21*10000</f>
        <v>30000</v>
      </c>
      <c r="Z21" s="7"/>
      <c r="AA21" s="7"/>
      <c r="AB21" s="7"/>
      <c r="AC21" s="7"/>
      <c r="AD21" s="7"/>
      <c r="AE21" s="7"/>
      <c r="AF21" s="7"/>
      <c r="AG21" s="7"/>
      <c r="AH21" s="7"/>
      <c r="AI21" s="7"/>
    </row>
    <row r="22" spans="1:35" ht="17.25" customHeight="1">
      <c r="A22" s="1"/>
      <c r="B22" s="121"/>
      <c r="C22" s="510"/>
      <c r="D22" s="511"/>
      <c r="E22" s="507" t="s">
        <v>131</v>
      </c>
      <c r="F22" s="494"/>
      <c r="G22" s="494"/>
      <c r="H22" s="494"/>
      <c r="I22" s="504" t="s">
        <v>618</v>
      </c>
      <c r="J22" s="494"/>
      <c r="K22" s="505"/>
      <c r="L22" s="493" t="s">
        <v>132</v>
      </c>
      <c r="M22" s="494"/>
      <c r="N22" s="494"/>
      <c r="O22" s="494"/>
      <c r="P22" s="494"/>
      <c r="Q22" s="494"/>
      <c r="R22" s="494"/>
      <c r="S22" s="495"/>
      <c r="T22" s="133">
        <v>0</v>
      </c>
      <c r="U22" s="138" t="s">
        <v>115</v>
      </c>
      <c r="V22" s="527">
        <v>10000</v>
      </c>
      <c r="W22" s="494"/>
      <c r="X22" s="139" t="s">
        <v>118</v>
      </c>
      <c r="Y22" s="137">
        <f t="shared" ref="Y22:Y23" si="2">T22*10000</f>
        <v>0</v>
      </c>
      <c r="Z22" s="7"/>
      <c r="AA22" s="7"/>
      <c r="AB22" s="7"/>
      <c r="AC22" s="7"/>
      <c r="AD22" s="7"/>
      <c r="AE22" s="7"/>
      <c r="AF22" s="7"/>
      <c r="AG22" s="7"/>
      <c r="AH22" s="7"/>
      <c r="AI22" s="7"/>
    </row>
    <row r="23" spans="1:35" ht="17.25" customHeight="1">
      <c r="A23" s="1"/>
      <c r="B23" s="121"/>
      <c r="C23" s="510"/>
      <c r="D23" s="511"/>
      <c r="E23" s="507" t="s">
        <v>133</v>
      </c>
      <c r="F23" s="494"/>
      <c r="G23" s="494"/>
      <c r="H23" s="494"/>
      <c r="I23" s="140">
        <f>(Y19+Y25)/1000</f>
        <v>1250</v>
      </c>
      <c r="J23" s="141" t="s">
        <v>135</v>
      </c>
      <c r="K23" s="142"/>
      <c r="L23" s="493" t="s">
        <v>136</v>
      </c>
      <c r="M23" s="494"/>
      <c r="N23" s="494"/>
      <c r="O23" s="494"/>
      <c r="P23" s="494"/>
      <c r="Q23" s="494"/>
      <c r="R23" s="494"/>
      <c r="S23" s="495"/>
      <c r="T23" s="133">
        <v>0</v>
      </c>
      <c r="U23" s="138" t="s">
        <v>115</v>
      </c>
      <c r="V23" s="527">
        <v>10000</v>
      </c>
      <c r="W23" s="494"/>
      <c r="X23" s="139" t="s">
        <v>118</v>
      </c>
      <c r="Y23" s="137">
        <f t="shared" si="2"/>
        <v>0</v>
      </c>
      <c r="Z23" s="7"/>
      <c r="AA23" s="7"/>
      <c r="AB23" s="7"/>
      <c r="AC23" s="7"/>
      <c r="AD23" s="7"/>
      <c r="AE23" s="7"/>
      <c r="AF23" s="7"/>
      <c r="AG23" s="7"/>
      <c r="AH23" s="7"/>
      <c r="AI23" s="7"/>
    </row>
    <row r="24" spans="1:35" ht="17.25" customHeight="1">
      <c r="A24" s="1"/>
      <c r="B24" s="121"/>
      <c r="C24" s="510"/>
      <c r="D24" s="511"/>
      <c r="E24" s="514" t="s">
        <v>138</v>
      </c>
      <c r="F24" s="491"/>
      <c r="G24" s="491"/>
      <c r="H24" s="515"/>
      <c r="I24" s="143">
        <f>AB15/1000</f>
        <v>200</v>
      </c>
      <c r="J24" s="251" t="s">
        <v>259</v>
      </c>
      <c r="K24" s="145"/>
      <c r="L24" s="492" t="s">
        <v>139</v>
      </c>
      <c r="M24" s="491"/>
      <c r="N24" s="491"/>
      <c r="O24" s="491"/>
      <c r="P24" s="491"/>
      <c r="Q24" s="491"/>
      <c r="R24" s="491"/>
      <c r="S24" s="491"/>
      <c r="T24" s="146">
        <v>0</v>
      </c>
      <c r="U24" s="134" t="s">
        <v>115</v>
      </c>
      <c r="V24" s="528">
        <v>50000</v>
      </c>
      <c r="W24" s="491"/>
      <c r="X24" s="135" t="s">
        <v>117</v>
      </c>
      <c r="Y24" s="147">
        <f>T24*V24</f>
        <v>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234"/>
      <c r="X25" s="119" t="s">
        <v>142</v>
      </c>
      <c r="Y25" s="120">
        <f>SUM(Y20:Y24)</f>
        <v>180000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AB2:AC2"/>
    <mergeCell ref="V20:W20"/>
    <mergeCell ref="N2:Q2"/>
    <mergeCell ref="L20:S20"/>
    <mergeCell ref="E19:F19"/>
    <mergeCell ref="G19:H19"/>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E20:H20"/>
    <mergeCell ref="J19:K19"/>
  </mergeCells>
  <conditionalFormatting sqref="E3:H18">
    <cfRule type="cellIs" dxfId="50" priority="1" stopIfTrue="1" operator="greaterThanOrEqual">
      <formula>#REF!+1</formula>
    </cfRule>
  </conditionalFormatting>
  <conditionalFormatting sqref="E3:H18">
    <cfRule type="cellIs" dxfId="49" priority="2" stopIfTrue="1" operator="lessThanOrEqual">
      <formula>#REF!-1</formula>
    </cfRule>
  </conditionalFormatting>
  <conditionalFormatting sqref="U19 R3:U18 W3:W18 U25">
    <cfRule type="cellIs" dxfId="48" priority="3" stopIfTrue="1" operator="equal">
      <formula>0</formula>
    </cfRule>
  </conditionalFormatting>
  <conditionalFormatting sqref="Y24:Y25">
    <cfRule type="cellIs" dxfId="47" priority="4" stopIfTrue="1" operator="equal">
      <formula>"0,0"</formula>
    </cfRule>
  </conditionalFormatting>
  <conditionalFormatting sqref="K3:K18">
    <cfRule type="cellIs" dxfId="46" priority="5" stopIfTrue="1" operator="equal">
      <formula>"n/a"</formula>
    </cfRule>
  </conditionalFormatting>
  <conditionalFormatting sqref="L19:T19">
    <cfRule type="cellIs" dxfId="45" priority="6" stopIfTrue="1" operator="equal">
      <formula>0</formula>
    </cfRule>
  </conditionalFormatting>
  <conditionalFormatting sqref="N3:Q18">
    <cfRule type="cellIs" dxfId="44" priority="7" stopIfTrue="1" operator="lessThanOrEqual">
      <formula>-1</formula>
    </cfRule>
  </conditionalFormatting>
  <conditionalFormatting sqref="V24:W24">
    <cfRule type="cellIs" dxfId="43" priority="8" stopIfTrue="1" operator="equal">
      <formula>-500</formula>
    </cfRule>
  </conditionalFormatting>
  <conditionalFormatting sqref="T24">
    <cfRule type="cellIs" dxfId="42" priority="9" stopIfTrue="1" operator="greaterThan">
      <formula>$V$24</formula>
    </cfRule>
  </conditionalFormatting>
  <conditionalFormatting sqref="X3:X18">
    <cfRule type="cellIs" dxfId="41" priority="10" stopIfTrue="1" operator="equal">
      <formula>"Star"</formula>
    </cfRule>
  </conditionalFormatting>
  <conditionalFormatting sqref="X3:X18">
    <cfRule type="cellIs" dxfId="40" priority="11" stopIfTrue="1" operator="equal">
      <formula>Y3</formula>
    </cfRule>
  </conditionalFormatting>
  <conditionalFormatting sqref="I3:I18">
    <cfRule type="cellIs" dxfId="39" priority="12" stopIfTrue="1" operator="equal">
      <formula>0</formula>
    </cfRule>
  </conditionalFormatting>
  <conditionalFormatting sqref="I3:I18">
    <cfRule type="cellIs" dxfId="38" priority="13" stopIfTrue="1" operator="equal">
      <formula>"Player type quantity surpassed"</formula>
    </cfRule>
  </conditionalFormatting>
  <conditionalFormatting sqref="Y3:Y18">
    <cfRule type="cellIs" dxfId="37" priority="14" stopIfTrue="1" operator="greaterThan">
      <formula>#REF!</formula>
    </cfRule>
  </conditionalFormatting>
  <conditionalFormatting sqref="Y3:Y18">
    <cfRule type="cellIs" dxfId="36" priority="15" stopIfTrue="1" operator="equal">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U41"/>
  <sheetViews>
    <sheetView workbookViewId="0"/>
  </sheetViews>
  <sheetFormatPr defaultColWidth="17.28515625" defaultRowHeight="15" customHeight="1"/>
  <cols>
    <col min="1" max="1" width="1.85546875" customWidth="1"/>
    <col min="2" max="2" width="3.140625" customWidth="1"/>
    <col min="3" max="3" width="23.71093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22" t="s">
        <v>23</v>
      </c>
      <c r="Q2" s="497"/>
      <c r="R2" s="497"/>
      <c r="S2" s="497"/>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20" t="s">
        <v>46</v>
      </c>
      <c r="AM2" s="521"/>
      <c r="AN2" s="33"/>
      <c r="AO2" s="33"/>
      <c r="AP2" s="33"/>
      <c r="AQ2" s="520" t="s">
        <v>47</v>
      </c>
      <c r="AR2" s="521"/>
      <c r="AS2" s="33"/>
      <c r="AT2" s="33"/>
      <c r="AU2" s="33"/>
    </row>
    <row r="3" spans="1:47" ht="18" customHeight="1">
      <c r="A3" s="1"/>
      <c r="B3" s="39">
        <v>1</v>
      </c>
      <c r="C3" s="191" t="s">
        <v>580</v>
      </c>
      <c r="D3" s="42" t="s">
        <v>299</v>
      </c>
      <c r="E3" s="44">
        <v>6</v>
      </c>
      <c r="F3" s="46">
        <v>3</v>
      </c>
      <c r="G3" s="48">
        <v>3</v>
      </c>
      <c r="H3" s="50">
        <v>8</v>
      </c>
      <c r="I3" s="194" t="s">
        <v>300</v>
      </c>
      <c r="J3" s="195" t="s">
        <v>581</v>
      </c>
      <c r="K3" s="54">
        <f t="shared" ref="K3:K18" si="0">IF(Z3&gt;175,6,IF(Z3&gt;75,5,IF(Z3&gt;50,4,IF(Z3&gt;30,3,IF(Z3&gt;15,2,IF(Z3&gt;5,1,0))))))</f>
        <v>0</v>
      </c>
      <c r="L3" s="57"/>
      <c r="M3" s="57"/>
      <c r="N3" s="57"/>
      <c r="O3" s="57"/>
      <c r="P3" s="58"/>
      <c r="Q3" s="59"/>
      <c r="R3" s="60"/>
      <c r="S3" s="61"/>
      <c r="T3" s="63"/>
      <c r="U3" s="65"/>
      <c r="V3" s="66"/>
      <c r="W3" s="64"/>
      <c r="X3" s="68"/>
      <c r="Y3" s="70"/>
      <c r="Z3" s="72"/>
      <c r="AA3" s="200">
        <v>150000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586</v>
      </c>
      <c r="D4" s="42" t="s">
        <v>232</v>
      </c>
      <c r="E4" s="44">
        <v>7</v>
      </c>
      <c r="F4" s="46">
        <v>3</v>
      </c>
      <c r="G4" s="48">
        <v>4</v>
      </c>
      <c r="H4" s="50">
        <v>8</v>
      </c>
      <c r="I4" s="194" t="s">
        <v>233</v>
      </c>
      <c r="J4" s="195" t="s">
        <v>587</v>
      </c>
      <c r="K4" s="54">
        <f t="shared" si="0"/>
        <v>0</v>
      </c>
      <c r="L4" s="85"/>
      <c r="M4" s="85"/>
      <c r="N4" s="85"/>
      <c r="O4" s="85"/>
      <c r="P4" s="87"/>
      <c r="Q4" s="88"/>
      <c r="R4" s="89"/>
      <c r="S4" s="90"/>
      <c r="T4" s="91"/>
      <c r="U4" s="92"/>
      <c r="V4" s="93"/>
      <c r="W4" s="92"/>
      <c r="X4" s="94"/>
      <c r="Y4" s="95"/>
      <c r="Z4" s="72"/>
      <c r="AA4" s="200">
        <v>190000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589</v>
      </c>
      <c r="D5" s="42" t="s">
        <v>299</v>
      </c>
      <c r="E5" s="44">
        <v>6</v>
      </c>
      <c r="F5" s="46">
        <v>3</v>
      </c>
      <c r="G5" s="48">
        <v>3</v>
      </c>
      <c r="H5" s="50">
        <v>8</v>
      </c>
      <c r="I5" s="194" t="s">
        <v>300</v>
      </c>
      <c r="J5" s="195" t="s">
        <v>301</v>
      </c>
      <c r="K5" s="54">
        <f t="shared" si="0"/>
        <v>0</v>
      </c>
      <c r="L5" s="85"/>
      <c r="M5" s="85"/>
      <c r="N5" s="85"/>
      <c r="O5" s="85"/>
      <c r="P5" s="87"/>
      <c r="Q5" s="88"/>
      <c r="R5" s="89"/>
      <c r="S5" s="90"/>
      <c r="T5" s="91"/>
      <c r="U5" s="92"/>
      <c r="V5" s="91"/>
      <c r="W5" s="92"/>
      <c r="X5" s="94"/>
      <c r="Y5" s="95"/>
      <c r="Z5" s="72">
        <f t="shared" ref="Z5:Z18" si="1">2*T5+U5+3*V5+2*W5+5*Y5</f>
        <v>0</v>
      </c>
      <c r="AA5" s="200">
        <v>140000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594</v>
      </c>
      <c r="D6" s="42" t="s">
        <v>232</v>
      </c>
      <c r="E6" s="44">
        <v>7</v>
      </c>
      <c r="F6" s="46">
        <v>3</v>
      </c>
      <c r="G6" s="48">
        <v>4</v>
      </c>
      <c r="H6" s="50">
        <v>8</v>
      </c>
      <c r="I6" s="194" t="s">
        <v>233</v>
      </c>
      <c r="J6" s="195" t="s">
        <v>595</v>
      </c>
      <c r="K6" s="54">
        <f t="shared" si="0"/>
        <v>0</v>
      </c>
      <c r="L6" s="85"/>
      <c r="M6" s="85"/>
      <c r="N6" s="85"/>
      <c r="O6" s="85"/>
      <c r="P6" s="87"/>
      <c r="Q6" s="88"/>
      <c r="R6" s="89"/>
      <c r="S6" s="90"/>
      <c r="T6" s="91"/>
      <c r="U6" s="92"/>
      <c r="V6" s="91"/>
      <c r="W6" s="92"/>
      <c r="X6" s="94"/>
      <c r="Y6" s="102"/>
      <c r="Z6" s="72">
        <f t="shared" si="1"/>
        <v>0</v>
      </c>
      <c r="AA6" s="200">
        <v>190000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598</v>
      </c>
      <c r="D7" s="42" t="s">
        <v>599</v>
      </c>
      <c r="E7" s="44">
        <v>6</v>
      </c>
      <c r="F7" s="46">
        <v>4</v>
      </c>
      <c r="G7" s="48">
        <v>4</v>
      </c>
      <c r="H7" s="50">
        <v>8</v>
      </c>
      <c r="I7" s="194" t="s">
        <v>343</v>
      </c>
      <c r="J7" s="195" t="s">
        <v>344</v>
      </c>
      <c r="K7" s="54">
        <f t="shared" si="0"/>
        <v>0</v>
      </c>
      <c r="L7" s="85"/>
      <c r="M7" s="85"/>
      <c r="N7" s="85"/>
      <c r="O7" s="85"/>
      <c r="P7" s="87"/>
      <c r="Q7" s="88"/>
      <c r="R7" s="89"/>
      <c r="S7" s="90"/>
      <c r="T7" s="91"/>
      <c r="U7" s="92"/>
      <c r="V7" s="91"/>
      <c r="W7" s="92"/>
      <c r="X7" s="94"/>
      <c r="Y7" s="102"/>
      <c r="Z7" s="72">
        <f t="shared" si="1"/>
        <v>0</v>
      </c>
      <c r="AA7" s="200">
        <v>160000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601</v>
      </c>
      <c r="D8" s="42" t="s">
        <v>602</v>
      </c>
      <c r="E8" s="44">
        <v>8</v>
      </c>
      <c r="F8" s="46">
        <v>3</v>
      </c>
      <c r="G8" s="48">
        <v>3</v>
      </c>
      <c r="H8" s="50">
        <v>7</v>
      </c>
      <c r="I8" s="194" t="s">
        <v>220</v>
      </c>
      <c r="J8" s="195" t="s">
        <v>217</v>
      </c>
      <c r="K8" s="54">
        <f t="shared" si="0"/>
        <v>0</v>
      </c>
      <c r="L8" s="85"/>
      <c r="M8" s="85"/>
      <c r="N8" s="85"/>
      <c r="O8" s="85"/>
      <c r="P8" s="87"/>
      <c r="Q8" s="88"/>
      <c r="R8" s="89"/>
      <c r="S8" s="90"/>
      <c r="T8" s="91"/>
      <c r="U8" s="92"/>
      <c r="V8" s="91"/>
      <c r="W8" s="92"/>
      <c r="X8" s="94"/>
      <c r="Y8" s="102"/>
      <c r="Z8" s="72">
        <f t="shared" si="1"/>
        <v>0</v>
      </c>
      <c r="AA8" s="200">
        <v>90000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604</v>
      </c>
      <c r="D9" s="42" t="s">
        <v>503</v>
      </c>
      <c r="E9" s="44">
        <v>4</v>
      </c>
      <c r="F9" s="46">
        <v>4</v>
      </c>
      <c r="G9" s="48">
        <v>2</v>
      </c>
      <c r="H9" s="50">
        <v>9</v>
      </c>
      <c r="I9" s="51"/>
      <c r="J9" s="195" t="s">
        <v>90</v>
      </c>
      <c r="K9" s="54">
        <f t="shared" si="0"/>
        <v>0</v>
      </c>
      <c r="L9" s="85"/>
      <c r="M9" s="85"/>
      <c r="N9" s="85"/>
      <c r="O9" s="85"/>
      <c r="P9" s="87"/>
      <c r="Q9" s="88"/>
      <c r="R9" s="89"/>
      <c r="S9" s="90"/>
      <c r="T9" s="91"/>
      <c r="U9" s="92"/>
      <c r="V9" s="91"/>
      <c r="W9" s="92"/>
      <c r="X9" s="94"/>
      <c r="Y9" s="102"/>
      <c r="Z9" s="72">
        <f t="shared" si="1"/>
        <v>0</v>
      </c>
      <c r="AA9" s="200">
        <v>130000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605</v>
      </c>
      <c r="D10" s="42" t="s">
        <v>307</v>
      </c>
      <c r="E10" s="44">
        <v>5</v>
      </c>
      <c r="F10" s="46">
        <v>3</v>
      </c>
      <c r="G10" s="48">
        <v>2</v>
      </c>
      <c r="H10" s="50">
        <v>8</v>
      </c>
      <c r="I10" s="194" t="s">
        <v>606</v>
      </c>
      <c r="J10" s="195" t="s">
        <v>311</v>
      </c>
      <c r="K10" s="54">
        <f t="shared" si="0"/>
        <v>0</v>
      </c>
      <c r="L10" s="85"/>
      <c r="M10" s="85"/>
      <c r="N10" s="85"/>
      <c r="O10" s="85"/>
      <c r="P10" s="87"/>
      <c r="Q10" s="88"/>
      <c r="R10" s="89"/>
      <c r="S10" s="90"/>
      <c r="T10" s="91"/>
      <c r="U10" s="92"/>
      <c r="V10" s="91"/>
      <c r="W10" s="92"/>
      <c r="X10" s="94"/>
      <c r="Y10" s="102"/>
      <c r="Z10" s="72">
        <f t="shared" si="1"/>
        <v>0</v>
      </c>
      <c r="AA10" s="200">
        <v>110000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607</v>
      </c>
      <c r="D11" s="42" t="s">
        <v>608</v>
      </c>
      <c r="E11" s="44">
        <v>6</v>
      </c>
      <c r="F11" s="46">
        <v>3</v>
      </c>
      <c r="G11" s="48">
        <v>3</v>
      </c>
      <c r="H11" s="50">
        <v>8</v>
      </c>
      <c r="I11" s="194" t="s">
        <v>239</v>
      </c>
      <c r="J11" s="195" t="s">
        <v>226</v>
      </c>
      <c r="K11" s="54">
        <f t="shared" si="0"/>
        <v>0</v>
      </c>
      <c r="L11" s="85"/>
      <c r="M11" s="85"/>
      <c r="N11" s="85"/>
      <c r="O11" s="85"/>
      <c r="P11" s="87"/>
      <c r="Q11" s="88"/>
      <c r="R11" s="89"/>
      <c r="S11" s="90"/>
      <c r="T11" s="91"/>
      <c r="U11" s="92"/>
      <c r="V11" s="91"/>
      <c r="W11" s="92"/>
      <c r="X11" s="94"/>
      <c r="Y11" s="102"/>
      <c r="Z11" s="72">
        <f t="shared" si="1"/>
        <v>0</v>
      </c>
      <c r="AA11" s="200">
        <v>90000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609</v>
      </c>
      <c r="D12" s="42" t="s">
        <v>610</v>
      </c>
      <c r="E12" s="44">
        <v>5</v>
      </c>
      <c r="F12" s="46">
        <v>5</v>
      </c>
      <c r="G12" s="48">
        <v>2</v>
      </c>
      <c r="H12" s="50">
        <v>8</v>
      </c>
      <c r="I12" s="211" t="s">
        <v>611</v>
      </c>
      <c r="J12" s="195" t="s">
        <v>612</v>
      </c>
      <c r="K12" s="54">
        <f t="shared" si="0"/>
        <v>0</v>
      </c>
      <c r="L12" s="85"/>
      <c r="M12" s="85"/>
      <c r="N12" s="85"/>
      <c r="O12" s="85"/>
      <c r="P12" s="87"/>
      <c r="Q12" s="88"/>
      <c r="R12" s="89"/>
      <c r="S12" s="90"/>
      <c r="T12" s="91"/>
      <c r="U12" s="92"/>
      <c r="V12" s="91"/>
      <c r="W12" s="92"/>
      <c r="X12" s="94"/>
      <c r="Y12" s="102"/>
      <c r="Z12" s="72">
        <f t="shared" si="1"/>
        <v>0</v>
      </c>
      <c r="AA12" s="77">
        <f>IF(N12=1,0,AC12+(20000*AD12)+(30000*AE12)+(30000*AF12)+(40000*AG12)+(50000*AH12)+AI12)</f>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613</v>
      </c>
      <c r="D13" s="42" t="s">
        <v>390</v>
      </c>
      <c r="E13" s="44">
        <v>4</v>
      </c>
      <c r="F13" s="46">
        <v>5</v>
      </c>
      <c r="G13" s="48">
        <v>1</v>
      </c>
      <c r="H13" s="50">
        <v>9</v>
      </c>
      <c r="I13" s="211" t="s">
        <v>614</v>
      </c>
      <c r="J13" s="195" t="s">
        <v>283</v>
      </c>
      <c r="K13" s="54">
        <f t="shared" si="0"/>
        <v>0</v>
      </c>
      <c r="L13" s="85"/>
      <c r="M13" s="85"/>
      <c r="N13" s="85"/>
      <c r="O13" s="85"/>
      <c r="P13" s="87"/>
      <c r="Q13" s="88"/>
      <c r="R13" s="89"/>
      <c r="S13" s="90"/>
      <c r="T13" s="91"/>
      <c r="U13" s="92"/>
      <c r="V13" s="91"/>
      <c r="W13" s="92"/>
      <c r="X13" s="94"/>
      <c r="Y13" s="102"/>
      <c r="Z13" s="72">
        <f t="shared" si="1"/>
        <v>0</v>
      </c>
      <c r="AA13" s="200">
        <v>130000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1"/>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615</v>
      </c>
      <c r="D15" s="42" t="s">
        <v>270</v>
      </c>
      <c r="E15" s="44">
        <v>5</v>
      </c>
      <c r="F15" s="46">
        <v>3</v>
      </c>
      <c r="G15" s="48">
        <v>3</v>
      </c>
      <c r="H15" s="50">
        <v>8</v>
      </c>
      <c r="I15" s="194" t="s">
        <v>393</v>
      </c>
      <c r="J15" s="195" t="s">
        <v>90</v>
      </c>
      <c r="K15" s="54">
        <f t="shared" si="0"/>
        <v>0</v>
      </c>
      <c r="L15" s="85"/>
      <c r="M15" s="85"/>
      <c r="N15" s="85"/>
      <c r="O15" s="85"/>
      <c r="P15" s="87"/>
      <c r="Q15" s="88"/>
      <c r="R15" s="89"/>
      <c r="S15" s="90"/>
      <c r="T15" s="91"/>
      <c r="U15" s="92"/>
      <c r="V15" s="91"/>
      <c r="W15" s="92"/>
      <c r="X15" s="94"/>
      <c r="Y15" s="102"/>
      <c r="Z15" s="72">
        <f t="shared" si="1"/>
        <v>0</v>
      </c>
      <c r="AA15" s="200">
        <v>10000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616</v>
      </c>
      <c r="D16" s="42" t="s">
        <v>281</v>
      </c>
      <c r="E16" s="44">
        <v>4</v>
      </c>
      <c r="F16" s="46">
        <v>3</v>
      </c>
      <c r="G16" s="48">
        <v>2</v>
      </c>
      <c r="H16" s="50">
        <v>9</v>
      </c>
      <c r="I16" s="194" t="s">
        <v>282</v>
      </c>
      <c r="J16" s="195" t="s">
        <v>283</v>
      </c>
      <c r="K16" s="54">
        <f t="shared" si="0"/>
        <v>0</v>
      </c>
      <c r="L16" s="85"/>
      <c r="M16" s="85"/>
      <c r="N16" s="85"/>
      <c r="O16" s="85"/>
      <c r="P16" s="87"/>
      <c r="Q16" s="88"/>
      <c r="R16" s="89"/>
      <c r="S16" s="90"/>
      <c r="T16" s="91"/>
      <c r="U16" s="92"/>
      <c r="V16" s="91"/>
      <c r="W16" s="92"/>
      <c r="X16" s="94"/>
      <c r="Y16" s="102"/>
      <c r="Z16" s="72">
        <f t="shared" si="1"/>
        <v>0</v>
      </c>
      <c r="AA16" s="200">
        <v>90000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617</v>
      </c>
      <c r="D17" s="42" t="s">
        <v>223</v>
      </c>
      <c r="E17" s="44">
        <v>5</v>
      </c>
      <c r="F17" s="46">
        <v>4</v>
      </c>
      <c r="G17" s="48">
        <v>2</v>
      </c>
      <c r="H17" s="50">
        <v>8</v>
      </c>
      <c r="I17" s="194" t="s">
        <v>224</v>
      </c>
      <c r="J17" s="195" t="s">
        <v>226</v>
      </c>
      <c r="K17" s="54">
        <f t="shared" si="0"/>
        <v>0</v>
      </c>
      <c r="L17" s="85"/>
      <c r="M17" s="85"/>
      <c r="N17" s="85"/>
      <c r="O17" s="85"/>
      <c r="P17" s="87"/>
      <c r="Q17" s="88"/>
      <c r="R17" s="89"/>
      <c r="S17" s="90"/>
      <c r="T17" s="91"/>
      <c r="U17" s="92"/>
      <c r="V17" s="91"/>
      <c r="W17" s="92"/>
      <c r="X17" s="94"/>
      <c r="Y17" s="102"/>
      <c r="Z17" s="72">
        <f t="shared" si="1"/>
        <v>0</v>
      </c>
      <c r="AA17" s="200">
        <v>120000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619</v>
      </c>
      <c r="D18" s="42" t="s">
        <v>41</v>
      </c>
      <c r="E18" s="44">
        <v>5</v>
      </c>
      <c r="F18" s="46">
        <v>5</v>
      </c>
      <c r="G18" s="48">
        <v>2</v>
      </c>
      <c r="H18" s="50">
        <v>9</v>
      </c>
      <c r="I18" s="211" t="s">
        <v>620</v>
      </c>
      <c r="J18" s="195" t="s">
        <v>283</v>
      </c>
      <c r="K18" s="54">
        <f t="shared" si="0"/>
        <v>0</v>
      </c>
      <c r="L18" s="85"/>
      <c r="M18" s="85"/>
      <c r="N18" s="85"/>
      <c r="O18" s="85"/>
      <c r="P18" s="87"/>
      <c r="Q18" s="88"/>
      <c r="R18" s="89"/>
      <c r="S18" s="90"/>
      <c r="T18" s="91"/>
      <c r="U18" s="92"/>
      <c r="V18" s="91"/>
      <c r="W18" s="92"/>
      <c r="X18" s="94"/>
      <c r="Y18" s="102"/>
      <c r="Z18" s="72">
        <f t="shared" si="1"/>
        <v>0</v>
      </c>
      <c r="AA18" s="200">
        <v>160000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32"/>
      <c r="D19" s="509"/>
      <c r="E19" s="516"/>
      <c r="F19" s="497"/>
      <c r="G19" s="519"/>
      <c r="H19" s="498"/>
      <c r="I19" s="115"/>
      <c r="J19" s="500"/>
      <c r="K19" s="497"/>
      <c r="L19" s="116"/>
      <c r="M19" s="117"/>
      <c r="N19" s="117"/>
      <c r="O19" s="117"/>
      <c r="P19" s="117"/>
      <c r="Q19" s="117"/>
      <c r="R19" s="117"/>
      <c r="S19" s="117"/>
      <c r="T19" s="117"/>
      <c r="U19" s="118"/>
      <c r="V19" s="28"/>
      <c r="W19" s="117"/>
      <c r="X19" s="119" t="s">
        <v>112</v>
      </c>
      <c r="Y19" s="524"/>
      <c r="Z19" s="498"/>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10"/>
      <c r="D20" s="511"/>
      <c r="E20" s="517" t="s">
        <v>113</v>
      </c>
      <c r="F20" s="518"/>
      <c r="G20" s="518"/>
      <c r="H20" s="518"/>
      <c r="I20" s="501" t="s">
        <v>621</v>
      </c>
      <c r="J20" s="502"/>
      <c r="K20" s="503"/>
      <c r="L20" s="525" t="s">
        <v>114</v>
      </c>
      <c r="M20" s="502"/>
      <c r="N20" s="502"/>
      <c r="O20" s="502"/>
      <c r="P20" s="502"/>
      <c r="Q20" s="502"/>
      <c r="R20" s="502"/>
      <c r="S20" s="526"/>
      <c r="T20" s="122">
        <v>0</v>
      </c>
      <c r="U20" s="123" t="s">
        <v>115</v>
      </c>
      <c r="V20" s="523"/>
      <c r="W20" s="502"/>
      <c r="X20" s="502"/>
      <c r="Y20" s="502"/>
      <c r="Z20" s="124" t="s">
        <v>117</v>
      </c>
      <c r="AA20" s="125">
        <f t="shared" ref="AA20:AA24" si="2">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10"/>
      <c r="D21" s="511"/>
      <c r="E21" s="507" t="s">
        <v>119</v>
      </c>
      <c r="F21" s="494"/>
      <c r="G21" s="494"/>
      <c r="H21" s="494"/>
      <c r="I21" s="229" t="s">
        <v>622</v>
      </c>
      <c r="J21" s="131"/>
      <c r="K21" s="132"/>
      <c r="L21" s="493" t="s">
        <v>124</v>
      </c>
      <c r="M21" s="494"/>
      <c r="N21" s="494"/>
      <c r="O21" s="494"/>
      <c r="P21" s="494"/>
      <c r="Q21" s="494"/>
      <c r="R21" s="494"/>
      <c r="S21" s="495"/>
      <c r="T21" s="133">
        <v>0</v>
      </c>
      <c r="U21" s="134" t="s">
        <v>115</v>
      </c>
      <c r="V21" s="506">
        <v>10000</v>
      </c>
      <c r="W21" s="494"/>
      <c r="X21" s="494"/>
      <c r="Y21" s="494"/>
      <c r="Z21" s="136" t="s">
        <v>117</v>
      </c>
      <c r="AA21" s="125">
        <f t="shared" si="2"/>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10"/>
      <c r="D22" s="511"/>
      <c r="E22" s="507" t="s">
        <v>131</v>
      </c>
      <c r="F22" s="494"/>
      <c r="G22" s="494"/>
      <c r="H22" s="494"/>
      <c r="I22" s="504" t="s">
        <v>623</v>
      </c>
      <c r="J22" s="494"/>
      <c r="K22" s="505"/>
      <c r="L22" s="493" t="s">
        <v>132</v>
      </c>
      <c r="M22" s="494"/>
      <c r="N22" s="494"/>
      <c r="O22" s="494"/>
      <c r="P22" s="494"/>
      <c r="Q22" s="494"/>
      <c r="R22" s="494"/>
      <c r="S22" s="495"/>
      <c r="T22" s="133">
        <v>0</v>
      </c>
      <c r="U22" s="138" t="s">
        <v>115</v>
      </c>
      <c r="V22" s="506">
        <v>10000</v>
      </c>
      <c r="W22" s="494"/>
      <c r="X22" s="494"/>
      <c r="Y22" s="494"/>
      <c r="Z22" s="136" t="s">
        <v>117</v>
      </c>
      <c r="AA22" s="125">
        <f t="shared" si="2"/>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10"/>
      <c r="D23" s="511"/>
      <c r="E23" s="507" t="s">
        <v>133</v>
      </c>
      <c r="F23" s="494"/>
      <c r="G23" s="494"/>
      <c r="H23" s="494"/>
      <c r="I23" s="140">
        <f>(AA19+AA25)/1000</f>
        <v>1760</v>
      </c>
      <c r="J23" s="141" t="s">
        <v>135</v>
      </c>
      <c r="K23" s="142"/>
      <c r="L23" s="493" t="s">
        <v>136</v>
      </c>
      <c r="M23" s="494"/>
      <c r="N23" s="494"/>
      <c r="O23" s="494"/>
      <c r="P23" s="494"/>
      <c r="Q23" s="494"/>
      <c r="R23" s="494"/>
      <c r="S23" s="495"/>
      <c r="T23" s="133">
        <v>0</v>
      </c>
      <c r="U23" s="138" t="s">
        <v>115</v>
      </c>
      <c r="V23" s="506">
        <v>10000</v>
      </c>
      <c r="W23" s="494"/>
      <c r="X23" s="494"/>
      <c r="Y23" s="494"/>
      <c r="Z23" s="136" t="s">
        <v>117</v>
      </c>
      <c r="AA23" s="125">
        <f t="shared" si="2"/>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10"/>
      <c r="D24" s="511"/>
      <c r="E24" s="514" t="s">
        <v>138</v>
      </c>
      <c r="F24" s="491"/>
      <c r="G24" s="491"/>
      <c r="H24" s="515"/>
      <c r="I24" s="143">
        <f>AL15/1000</f>
        <v>0</v>
      </c>
      <c r="J24" s="144" t="s">
        <v>135</v>
      </c>
      <c r="K24" s="145"/>
      <c r="L24" s="492" t="s">
        <v>139</v>
      </c>
      <c r="M24" s="491"/>
      <c r="N24" s="491"/>
      <c r="O24" s="491"/>
      <c r="P24" s="491"/>
      <c r="Q24" s="491"/>
      <c r="R24" s="491"/>
      <c r="S24" s="491"/>
      <c r="T24" s="146">
        <v>0</v>
      </c>
      <c r="U24" s="134" t="s">
        <v>115</v>
      </c>
      <c r="V24" s="490">
        <v>50000</v>
      </c>
      <c r="W24" s="491"/>
      <c r="X24" s="491"/>
      <c r="Y24" s="491"/>
      <c r="Z24" s="136" t="s">
        <v>117</v>
      </c>
      <c r="AA24" s="125">
        <f t="shared" si="2"/>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496" t="s">
        <v>142</v>
      </c>
      <c r="X25" s="497"/>
      <c r="Y25" s="497"/>
      <c r="Z25" s="498"/>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629</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31</v>
      </c>
      <c r="D29" s="236" t="s">
        <v>52</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68</v>
      </c>
      <c r="D30" s="236" t="s">
        <v>42</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61</v>
      </c>
      <c r="D31" s="236" t="s">
        <v>48</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row r="33" spans="1:47" ht="12.75">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2.75">
      <c r="A34" s="182"/>
      <c r="B34" s="182"/>
      <c r="C34" s="182"/>
      <c r="D34" s="184"/>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2.75">
      <c r="A35" s="182"/>
      <c r="B35" s="182"/>
      <c r="C35" s="182"/>
      <c r="D35" s="184"/>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2.75">
      <c r="A36" s="182"/>
      <c r="B36" s="182"/>
      <c r="C36" s="182"/>
      <c r="D36" s="184"/>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2.75">
      <c r="A37" s="182"/>
      <c r="B37" s="182"/>
      <c r="C37" s="182"/>
      <c r="D37" s="184"/>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2.75">
      <c r="A38" s="182"/>
      <c r="B38" s="182"/>
      <c r="C38" s="182"/>
      <c r="D38" s="184"/>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2.75">
      <c r="A39" s="182"/>
      <c r="B39" s="182"/>
      <c r="C39" s="182"/>
      <c r="D39" s="184"/>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2.75">
      <c r="A40" s="182"/>
      <c r="B40" s="182"/>
      <c r="C40" s="182"/>
      <c r="D40" s="184"/>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2.75">
      <c r="A41" s="182"/>
      <c r="B41" s="182"/>
      <c r="C41" s="182"/>
      <c r="D41" s="184"/>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sheetData>
  <mergeCells count="27">
    <mergeCell ref="V24:Y24"/>
    <mergeCell ref="W25:Z25"/>
    <mergeCell ref="V22:Y22"/>
    <mergeCell ref="E20:H20"/>
    <mergeCell ref="E21:H21"/>
    <mergeCell ref="L22:S22"/>
    <mergeCell ref="L23:S23"/>
    <mergeCell ref="L25:S25"/>
    <mergeCell ref="L24:S24"/>
    <mergeCell ref="L20:S20"/>
    <mergeCell ref="L21:S21"/>
    <mergeCell ref="I20:K20"/>
    <mergeCell ref="AL2:AM2"/>
    <mergeCell ref="P2:S2"/>
    <mergeCell ref="AQ2:AR2"/>
    <mergeCell ref="V23:Y23"/>
    <mergeCell ref="Y19:Z19"/>
    <mergeCell ref="V21:Y21"/>
    <mergeCell ref="V20:Y20"/>
    <mergeCell ref="C19:D25"/>
    <mergeCell ref="G19:H19"/>
    <mergeCell ref="J19:K19"/>
    <mergeCell ref="E22:H22"/>
    <mergeCell ref="I22:K22"/>
    <mergeCell ref="E23:H23"/>
    <mergeCell ref="E24:H24"/>
    <mergeCell ref="E19:F19"/>
  </mergeCells>
  <conditionalFormatting sqref="AA3:AA18">
    <cfRule type="expression" dxfId="35" priority="1">
      <formula>#REF!</formula>
    </cfRule>
  </conditionalFormatting>
  <conditionalFormatting sqref="AA3:AA18">
    <cfRule type="cellIs" dxfId="34" priority="2" operator="equal">
      <formula>0</formula>
    </cfRule>
  </conditionalFormatting>
  <conditionalFormatting sqref="E3:H18">
    <cfRule type="cellIs" dxfId="33" priority="3" stopIfTrue="1" operator="greaterThanOrEqual">
      <formula>#REF!+1</formula>
    </cfRule>
  </conditionalFormatting>
  <conditionalFormatting sqref="E3:H18">
    <cfRule type="cellIs" dxfId="32" priority="4" stopIfTrue="1" operator="lessThanOrEqual">
      <formula>#REF!-1</formula>
    </cfRule>
  </conditionalFormatting>
  <conditionalFormatting sqref="T3:T18 U3:U19 V3:W18 Y3:Y18 U25:U26">
    <cfRule type="cellIs" dxfId="31" priority="5" stopIfTrue="1" operator="equal">
      <formula>0</formula>
    </cfRule>
  </conditionalFormatting>
  <conditionalFormatting sqref="AA25 Y26">
    <cfRule type="cellIs" dxfId="30" priority="6" stopIfTrue="1" operator="equal">
      <formula>"0,0"</formula>
    </cfRule>
  </conditionalFormatting>
  <conditionalFormatting sqref="K3:K18">
    <cfRule type="cellIs" dxfId="29" priority="7" stopIfTrue="1" operator="equal">
      <formula>"n/a"</formula>
    </cfRule>
  </conditionalFormatting>
  <conditionalFormatting sqref="L19:T19">
    <cfRule type="cellIs" dxfId="28" priority="8" stopIfTrue="1" operator="equal">
      <formula>0</formula>
    </cfRule>
  </conditionalFormatting>
  <conditionalFormatting sqref="P3:S18">
    <cfRule type="cellIs" dxfId="27" priority="9" stopIfTrue="1" operator="lessThanOrEqual">
      <formula>-1</formula>
    </cfRule>
  </conditionalFormatting>
  <conditionalFormatting sqref="V24:W24">
    <cfRule type="cellIs" dxfId="26" priority="10" stopIfTrue="1" operator="equal">
      <formula>-500</formula>
    </cfRule>
  </conditionalFormatting>
  <conditionalFormatting sqref="T24">
    <cfRule type="cellIs" dxfId="25" priority="11" stopIfTrue="1" operator="greaterThan">
      <formula>$V$24</formula>
    </cfRule>
  </conditionalFormatting>
  <conditionalFormatting sqref="Z3:Z18">
    <cfRule type="cellIs" dxfId="24" priority="12" stopIfTrue="1" operator="equal">
      <formula>"Star"</formula>
    </cfRule>
  </conditionalFormatting>
  <conditionalFormatting sqref="Z3:Z18">
    <cfRule type="cellIs" dxfId="23" priority="13" stopIfTrue="1" operator="equal">
      <formula>AA3</formula>
    </cfRule>
  </conditionalFormatting>
  <conditionalFormatting sqref="I3:I18">
    <cfRule type="cellIs" dxfId="22" priority="14" stopIfTrue="1" operator="equal">
      <formula>0</formula>
    </cfRule>
  </conditionalFormatting>
  <conditionalFormatting sqref="I3:I18">
    <cfRule type="cellIs" dxfId="21" priority="15" stopIfTrue="1" operator="equal">
      <formula>"Player type quantity surpassed"</formula>
    </cfRule>
  </conditionalFormatting>
  <conditionalFormatting sqref="AA3:AA18">
    <cfRule type="cellIs" dxfId="20" priority="16" stopIfTrue="1" operator="greaterThan">
      <formula>#REF!</formula>
    </cfRule>
  </conditionalFormatting>
  <conditionalFormatting sqref="AA3:AA18">
    <cfRule type="cellIs" dxfId="19" priority="17" stopIfTrue="1" operator="equal">
      <formula>0</formula>
    </cfRule>
  </conditionalFormatting>
  <conditionalFormatting sqref="J3:J18">
    <cfRule type="expression" dxfId="18" priority="18">
      <formula>K3&gt;SUM($AD3:$AH3)</formula>
    </cfRule>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dimension ref="A1:AU32"/>
  <sheetViews>
    <sheetView workbookViewId="0"/>
  </sheetViews>
  <sheetFormatPr defaultColWidth="17.28515625" defaultRowHeight="15" customHeight="1"/>
  <cols>
    <col min="1" max="1" width="1.85546875" customWidth="1"/>
    <col min="2" max="2" width="3.140625" customWidth="1"/>
    <col min="3" max="3" width="20.855468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22" t="s">
        <v>23</v>
      </c>
      <c r="Q2" s="497"/>
      <c r="R2" s="497"/>
      <c r="S2" s="497"/>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20" t="s">
        <v>46</v>
      </c>
      <c r="AM2" s="521"/>
      <c r="AN2" s="33"/>
      <c r="AO2" s="33"/>
      <c r="AP2" s="33"/>
      <c r="AQ2" s="520" t="s">
        <v>47</v>
      </c>
      <c r="AR2" s="521"/>
      <c r="AS2" s="33"/>
      <c r="AT2" s="33"/>
      <c r="AU2" s="33"/>
    </row>
    <row r="3" spans="1:47" ht="18" customHeight="1">
      <c r="A3" s="1"/>
      <c r="B3" s="39">
        <v>1</v>
      </c>
      <c r="C3" s="191" t="s">
        <v>630</v>
      </c>
      <c r="D3" s="42" t="s">
        <v>270</v>
      </c>
      <c r="E3" s="44">
        <v>6</v>
      </c>
      <c r="F3" s="46">
        <v>3</v>
      </c>
      <c r="G3" s="48">
        <v>3</v>
      </c>
      <c r="H3" s="50">
        <v>8</v>
      </c>
      <c r="I3" s="211" t="s">
        <v>144</v>
      </c>
      <c r="J3" s="195" t="s">
        <v>145</v>
      </c>
      <c r="K3" s="54">
        <f t="shared" ref="K3:K18" si="0">IF(Z3&gt;175,6,IF(Z3&gt;75,5,IF(Z3&gt;50,4,IF(Z3&gt;30,3,IF(Z3&gt;15,2,IF(Z3&gt;5,1,0))))))</f>
        <v>0</v>
      </c>
      <c r="L3" s="57"/>
      <c r="M3" s="57"/>
      <c r="N3" s="57"/>
      <c r="O3" s="57"/>
      <c r="P3" s="58"/>
      <c r="Q3" s="481" t="s">
        <v>16</v>
      </c>
      <c r="R3" s="60"/>
      <c r="S3" s="61"/>
      <c r="T3" s="63"/>
      <c r="U3" s="65"/>
      <c r="V3" s="66"/>
      <c r="W3" s="64"/>
      <c r="X3" s="68"/>
      <c r="Y3" s="70"/>
      <c r="Z3" s="72"/>
      <c r="AA3" s="200">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631</v>
      </c>
      <c r="D4" s="42" t="s">
        <v>270</v>
      </c>
      <c r="E4" s="44">
        <v>7</v>
      </c>
      <c r="F4" s="46">
        <v>2</v>
      </c>
      <c r="G4" s="48">
        <v>3</v>
      </c>
      <c r="H4" s="50">
        <v>7</v>
      </c>
      <c r="I4" s="211" t="s">
        <v>144</v>
      </c>
      <c r="J4" s="195" t="s">
        <v>145</v>
      </c>
      <c r="K4" s="54">
        <f t="shared" si="0"/>
        <v>0</v>
      </c>
      <c r="L4" s="85"/>
      <c r="M4" s="85"/>
      <c r="N4" s="85"/>
      <c r="O4" s="85"/>
      <c r="P4" s="87"/>
      <c r="Q4" s="88"/>
      <c r="R4" s="89"/>
      <c r="S4" s="90"/>
      <c r="T4" s="91"/>
      <c r="U4" s="92"/>
      <c r="V4" s="93"/>
      <c r="W4" s="92"/>
      <c r="X4" s="94"/>
      <c r="Y4" s="95"/>
      <c r="Z4" s="72"/>
      <c r="AA4" s="77">
        <f>IF(N4=1,0,AC4+(20000*AD4)+(30000*AE4)+(30000*AF4)+(40000*AG4)+(50000*AH4)+AI4)</f>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632</v>
      </c>
      <c r="D5" s="42" t="s">
        <v>270</v>
      </c>
      <c r="E5" s="44">
        <v>6</v>
      </c>
      <c r="F5" s="46">
        <v>3</v>
      </c>
      <c r="G5" s="48">
        <v>3</v>
      </c>
      <c r="H5" s="50">
        <v>8</v>
      </c>
      <c r="I5" s="211" t="s">
        <v>144</v>
      </c>
      <c r="J5" s="195" t="s">
        <v>537</v>
      </c>
      <c r="K5" s="54">
        <f t="shared" si="0"/>
        <v>0</v>
      </c>
      <c r="L5" s="85"/>
      <c r="M5" s="85"/>
      <c r="N5" s="85"/>
      <c r="O5" s="85"/>
      <c r="P5" s="87"/>
      <c r="Q5" s="88"/>
      <c r="R5" s="89"/>
      <c r="S5" s="90"/>
      <c r="T5" s="91"/>
      <c r="U5" s="92"/>
      <c r="V5" s="91"/>
      <c r="W5" s="92"/>
      <c r="X5" s="94"/>
      <c r="Y5" s="95"/>
      <c r="Z5" s="72">
        <f t="shared" ref="Z5:Z7" si="1">2*T5+U5+3*V5+2*W5+5*Y5</f>
        <v>0</v>
      </c>
      <c r="AA5" s="200">
        <v>110000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633</v>
      </c>
      <c r="D6" s="42" t="s">
        <v>147</v>
      </c>
      <c r="E6" s="44">
        <v>10</v>
      </c>
      <c r="F6" s="46">
        <v>2</v>
      </c>
      <c r="G6" s="48">
        <v>4</v>
      </c>
      <c r="H6" s="50">
        <v>7</v>
      </c>
      <c r="I6" s="211" t="s">
        <v>148</v>
      </c>
      <c r="J6" s="195" t="s">
        <v>149</v>
      </c>
      <c r="K6" s="54">
        <f t="shared" si="0"/>
        <v>0</v>
      </c>
      <c r="L6" s="85"/>
      <c r="M6" s="85"/>
      <c r="N6" s="85"/>
      <c r="O6" s="85"/>
      <c r="P6" s="87"/>
      <c r="Q6" s="88"/>
      <c r="R6" s="89"/>
      <c r="S6" s="90"/>
      <c r="T6" s="91"/>
      <c r="U6" s="92"/>
      <c r="V6" s="91"/>
      <c r="W6" s="92"/>
      <c r="X6" s="94"/>
      <c r="Y6" s="102"/>
      <c r="Z6" s="72">
        <f t="shared" si="1"/>
        <v>0</v>
      </c>
      <c r="AA6" s="200">
        <v>150000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634</v>
      </c>
      <c r="D7" s="42" t="s">
        <v>440</v>
      </c>
      <c r="E7" s="44">
        <v>9</v>
      </c>
      <c r="F7" s="46">
        <v>2</v>
      </c>
      <c r="G7" s="48">
        <v>3</v>
      </c>
      <c r="H7" s="50">
        <v>7</v>
      </c>
      <c r="I7" s="211" t="s">
        <v>442</v>
      </c>
      <c r="J7" s="195" t="s">
        <v>443</v>
      </c>
      <c r="K7" s="54">
        <f t="shared" si="0"/>
        <v>0</v>
      </c>
      <c r="L7" s="85"/>
      <c r="M7" s="85"/>
      <c r="N7" s="85"/>
      <c r="O7" s="85"/>
      <c r="P7" s="87"/>
      <c r="Q7" s="88"/>
      <c r="R7" s="89"/>
      <c r="S7" s="90"/>
      <c r="T7" s="91"/>
      <c r="U7" s="92"/>
      <c r="V7" s="91"/>
      <c r="W7" s="92"/>
      <c r="X7" s="94"/>
      <c r="Y7" s="102"/>
      <c r="Z7" s="72">
        <f t="shared" si="1"/>
        <v>0</v>
      </c>
      <c r="AA7" s="200">
        <v>120000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635</v>
      </c>
      <c r="D8" s="42" t="s">
        <v>265</v>
      </c>
      <c r="E8" s="44">
        <v>8</v>
      </c>
      <c r="F8" s="46">
        <v>2</v>
      </c>
      <c r="G8" s="48">
        <v>3</v>
      </c>
      <c r="H8" s="50">
        <v>7</v>
      </c>
      <c r="I8" s="211" t="s">
        <v>394</v>
      </c>
      <c r="J8" s="195" t="s">
        <v>156</v>
      </c>
      <c r="K8" s="54">
        <f t="shared" si="0"/>
        <v>0</v>
      </c>
      <c r="L8" s="85"/>
      <c r="M8" s="85"/>
      <c r="N8" s="85"/>
      <c r="O8" s="85"/>
      <c r="P8" s="87"/>
      <c r="Q8" s="88"/>
      <c r="R8" s="89"/>
      <c r="S8" s="90"/>
      <c r="T8" s="91"/>
      <c r="U8" s="92"/>
      <c r="V8" s="91"/>
      <c r="W8" s="92"/>
      <c r="X8" s="94"/>
      <c r="Y8" s="102"/>
      <c r="Z8" s="72"/>
      <c r="AA8" s="200">
        <v>80000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636</v>
      </c>
      <c r="D9" s="42" t="s">
        <v>232</v>
      </c>
      <c r="E9" s="44">
        <v>7</v>
      </c>
      <c r="F9" s="46">
        <v>3</v>
      </c>
      <c r="G9" s="48">
        <v>3</v>
      </c>
      <c r="H9" s="50">
        <v>8</v>
      </c>
      <c r="I9" s="211" t="s">
        <v>156</v>
      </c>
      <c r="J9" s="195" t="s">
        <v>283</v>
      </c>
      <c r="K9" s="54">
        <f t="shared" si="0"/>
        <v>0</v>
      </c>
      <c r="L9" s="85"/>
      <c r="M9" s="85"/>
      <c r="N9" s="85"/>
      <c r="O9" s="85"/>
      <c r="P9" s="87"/>
      <c r="Q9" s="88"/>
      <c r="R9" s="89"/>
      <c r="S9" s="90"/>
      <c r="T9" s="91"/>
      <c r="U9" s="92"/>
      <c r="V9" s="91"/>
      <c r="W9" s="92"/>
      <c r="X9" s="94"/>
      <c r="Y9" s="102"/>
      <c r="Z9" s="72">
        <f t="shared" ref="Z9:Z18" si="2">2*T9+U9+3*V9+2*W9+5*Y9</f>
        <v>0</v>
      </c>
      <c r="AA9" s="200">
        <v>110000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637</v>
      </c>
      <c r="D10" s="42" t="s">
        <v>638</v>
      </c>
      <c r="E10" s="44">
        <v>5</v>
      </c>
      <c r="F10" s="46">
        <v>4</v>
      </c>
      <c r="G10" s="48">
        <v>1</v>
      </c>
      <c r="H10" s="50">
        <v>9</v>
      </c>
      <c r="I10" s="482"/>
      <c r="J10" s="195" t="s">
        <v>431</v>
      </c>
      <c r="K10" s="54">
        <f t="shared" si="0"/>
        <v>0</v>
      </c>
      <c r="L10" s="85"/>
      <c r="M10" s="85"/>
      <c r="N10" s="85"/>
      <c r="O10" s="85"/>
      <c r="P10" s="213" t="s">
        <v>14</v>
      </c>
      <c r="Q10" s="88"/>
      <c r="R10" s="89"/>
      <c r="S10" s="90"/>
      <c r="T10" s="91"/>
      <c r="U10" s="92"/>
      <c r="V10" s="91"/>
      <c r="W10" s="92"/>
      <c r="X10" s="94"/>
      <c r="Y10" s="102"/>
      <c r="Z10" s="72">
        <f t="shared" si="2"/>
        <v>0</v>
      </c>
      <c r="AA10" s="200">
        <v>120000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639</v>
      </c>
      <c r="D11" s="42" t="s">
        <v>232</v>
      </c>
      <c r="E11" s="44">
        <v>7</v>
      </c>
      <c r="F11" s="46">
        <v>3</v>
      </c>
      <c r="G11" s="48">
        <v>3</v>
      </c>
      <c r="H11" s="50">
        <v>8</v>
      </c>
      <c r="I11" s="211" t="s">
        <v>156</v>
      </c>
      <c r="J11" s="195" t="s">
        <v>640</v>
      </c>
      <c r="K11" s="54">
        <f t="shared" si="0"/>
        <v>0</v>
      </c>
      <c r="L11" s="85"/>
      <c r="M11" s="85"/>
      <c r="N11" s="85"/>
      <c r="O11" s="85"/>
      <c r="P11" s="87"/>
      <c r="Q11" s="88"/>
      <c r="R11" s="89"/>
      <c r="S11" s="90"/>
      <c r="T11" s="91"/>
      <c r="U11" s="92"/>
      <c r="V11" s="91"/>
      <c r="W11" s="92"/>
      <c r="X11" s="94"/>
      <c r="Y11" s="102"/>
      <c r="Z11" s="72">
        <f t="shared" si="2"/>
        <v>0</v>
      </c>
      <c r="AA11" s="200">
        <v>110000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641</v>
      </c>
      <c r="D12" s="42" t="s">
        <v>167</v>
      </c>
      <c r="E12" s="44">
        <v>6</v>
      </c>
      <c r="F12" s="46">
        <v>5</v>
      </c>
      <c r="G12" s="48">
        <v>2</v>
      </c>
      <c r="H12" s="50">
        <v>8</v>
      </c>
      <c r="I12" s="211" t="s">
        <v>642</v>
      </c>
      <c r="J12" s="195" t="s">
        <v>643</v>
      </c>
      <c r="K12" s="54">
        <f t="shared" si="0"/>
        <v>0</v>
      </c>
      <c r="L12" s="85"/>
      <c r="M12" s="85"/>
      <c r="N12" s="85"/>
      <c r="O12" s="85"/>
      <c r="P12" s="87"/>
      <c r="Q12" s="88"/>
      <c r="R12" s="89"/>
      <c r="S12" s="90"/>
      <c r="T12" s="91"/>
      <c r="U12" s="92"/>
      <c r="V12" s="91"/>
      <c r="W12" s="92"/>
      <c r="X12" s="94"/>
      <c r="Y12" s="102"/>
      <c r="Z12" s="72">
        <f t="shared" si="2"/>
        <v>0</v>
      </c>
      <c r="AA12" s="200">
        <v>200000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644</v>
      </c>
      <c r="D13" s="42" t="s">
        <v>41</v>
      </c>
      <c r="E13" s="44">
        <v>5</v>
      </c>
      <c r="F13" s="46">
        <v>5</v>
      </c>
      <c r="G13" s="48">
        <v>2</v>
      </c>
      <c r="H13" s="50">
        <v>9</v>
      </c>
      <c r="I13" s="211" t="s">
        <v>645</v>
      </c>
      <c r="J13" s="195" t="s">
        <v>646</v>
      </c>
      <c r="K13" s="54">
        <f t="shared" si="0"/>
        <v>0</v>
      </c>
      <c r="L13" s="85"/>
      <c r="M13" s="85"/>
      <c r="N13" s="85"/>
      <c r="O13" s="85"/>
      <c r="P13" s="87"/>
      <c r="Q13" s="88"/>
      <c r="R13" s="89"/>
      <c r="S13" s="90"/>
      <c r="T13" s="91"/>
      <c r="U13" s="92"/>
      <c r="V13" s="91"/>
      <c r="W13" s="92"/>
      <c r="X13" s="94"/>
      <c r="Y13" s="102"/>
      <c r="Z13" s="72">
        <f t="shared" si="2"/>
        <v>0</v>
      </c>
      <c r="AA13" s="200">
        <v>160000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482"/>
      <c r="J14" s="52"/>
      <c r="K14" s="54">
        <f t="shared" si="0"/>
        <v>0</v>
      </c>
      <c r="L14" s="85"/>
      <c r="M14" s="85"/>
      <c r="N14" s="85"/>
      <c r="O14" s="85"/>
      <c r="P14" s="87"/>
      <c r="Q14" s="88"/>
      <c r="R14" s="89"/>
      <c r="S14" s="90"/>
      <c r="T14" s="91"/>
      <c r="U14" s="92"/>
      <c r="V14" s="91"/>
      <c r="W14" s="92"/>
      <c r="X14" s="94"/>
      <c r="Y14" s="102"/>
      <c r="Z14" s="72">
        <f t="shared" si="2"/>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647</v>
      </c>
      <c r="D15" s="42" t="s">
        <v>648</v>
      </c>
      <c r="E15" s="44">
        <v>5</v>
      </c>
      <c r="F15" s="46">
        <v>1</v>
      </c>
      <c r="G15" s="48">
        <v>3</v>
      </c>
      <c r="H15" s="50">
        <v>5</v>
      </c>
      <c r="I15" s="211" t="s">
        <v>482</v>
      </c>
      <c r="J15" s="195" t="s">
        <v>489</v>
      </c>
      <c r="K15" s="54">
        <f t="shared" si="0"/>
        <v>0</v>
      </c>
      <c r="L15" s="85"/>
      <c r="M15" s="85"/>
      <c r="N15" s="85"/>
      <c r="O15" s="85"/>
      <c r="P15" s="87"/>
      <c r="Q15" s="88"/>
      <c r="R15" s="89"/>
      <c r="S15" s="90"/>
      <c r="T15" s="91"/>
      <c r="U15" s="92"/>
      <c r="V15" s="91"/>
      <c r="W15" s="92"/>
      <c r="X15" s="94"/>
      <c r="Y15" s="102"/>
      <c r="Z15" s="72">
        <f t="shared" si="2"/>
        <v>0</v>
      </c>
      <c r="AA15" s="200">
        <v>40000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649</v>
      </c>
      <c r="D16" s="42" t="s">
        <v>72</v>
      </c>
      <c r="E16" s="44">
        <v>6</v>
      </c>
      <c r="F16" s="46">
        <v>2</v>
      </c>
      <c r="G16" s="48">
        <v>3</v>
      </c>
      <c r="H16" s="50">
        <v>7</v>
      </c>
      <c r="I16" s="211" t="s">
        <v>400</v>
      </c>
      <c r="J16" s="195" t="s">
        <v>401</v>
      </c>
      <c r="K16" s="54">
        <f t="shared" si="0"/>
        <v>0</v>
      </c>
      <c r="L16" s="85"/>
      <c r="M16" s="85"/>
      <c r="N16" s="85"/>
      <c r="O16" s="85"/>
      <c r="P16" s="87"/>
      <c r="Q16" s="88"/>
      <c r="R16" s="89"/>
      <c r="S16" s="90"/>
      <c r="T16" s="91"/>
      <c r="U16" s="92"/>
      <c r="V16" s="91"/>
      <c r="W16" s="92"/>
      <c r="X16" s="94"/>
      <c r="Y16" s="102"/>
      <c r="Z16" s="72">
        <f t="shared" si="2"/>
        <v>0</v>
      </c>
      <c r="AA16" s="200">
        <v>80000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650</v>
      </c>
      <c r="D17" s="42" t="s">
        <v>651</v>
      </c>
      <c r="E17" s="44">
        <v>7</v>
      </c>
      <c r="F17" s="46">
        <v>3</v>
      </c>
      <c r="G17" s="48">
        <v>3</v>
      </c>
      <c r="H17" s="50">
        <v>7</v>
      </c>
      <c r="I17" s="211"/>
      <c r="J17" s="195" t="s">
        <v>157</v>
      </c>
      <c r="K17" s="54">
        <f t="shared" si="0"/>
        <v>0</v>
      </c>
      <c r="L17" s="85"/>
      <c r="M17" s="85"/>
      <c r="N17" s="85"/>
      <c r="O17" s="85"/>
      <c r="P17" s="87"/>
      <c r="Q17" s="88"/>
      <c r="R17" s="89"/>
      <c r="S17" s="90"/>
      <c r="T17" s="91"/>
      <c r="U17" s="92"/>
      <c r="V17" s="91"/>
      <c r="W17" s="92"/>
      <c r="X17" s="94"/>
      <c r="Y17" s="102"/>
      <c r="Z17" s="72">
        <f t="shared" si="2"/>
        <v>0</v>
      </c>
      <c r="AA17" s="200">
        <v>70000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652</v>
      </c>
      <c r="D18" s="42" t="s">
        <v>41</v>
      </c>
      <c r="E18" s="44">
        <v>5</v>
      </c>
      <c r="F18" s="46">
        <v>5</v>
      </c>
      <c r="G18" s="48">
        <v>2</v>
      </c>
      <c r="H18" s="50">
        <v>9</v>
      </c>
      <c r="I18" s="211" t="s">
        <v>653</v>
      </c>
      <c r="J18" s="195" t="s">
        <v>289</v>
      </c>
      <c r="K18" s="54">
        <f t="shared" si="0"/>
        <v>0</v>
      </c>
      <c r="L18" s="85"/>
      <c r="M18" s="85"/>
      <c r="N18" s="85"/>
      <c r="O18" s="85"/>
      <c r="P18" s="87"/>
      <c r="Q18" s="88"/>
      <c r="R18" s="89"/>
      <c r="S18" s="90"/>
      <c r="T18" s="91"/>
      <c r="U18" s="92"/>
      <c r="V18" s="91"/>
      <c r="W18" s="92"/>
      <c r="X18" s="94"/>
      <c r="Y18" s="102"/>
      <c r="Z18" s="72">
        <f t="shared" si="2"/>
        <v>0</v>
      </c>
      <c r="AA18" s="200">
        <v>190000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524"/>
      <c r="Z19" s="498"/>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10"/>
      <c r="D20" s="511"/>
      <c r="E20" s="517" t="s">
        <v>113</v>
      </c>
      <c r="F20" s="518"/>
      <c r="G20" s="518"/>
      <c r="H20" s="518"/>
      <c r="I20" s="501" t="s">
        <v>654</v>
      </c>
      <c r="J20" s="502"/>
      <c r="K20" s="503"/>
      <c r="L20" s="525" t="s">
        <v>114</v>
      </c>
      <c r="M20" s="502"/>
      <c r="N20" s="502"/>
      <c r="O20" s="502"/>
      <c r="P20" s="502"/>
      <c r="Q20" s="502"/>
      <c r="R20" s="502"/>
      <c r="S20" s="526"/>
      <c r="T20" s="122">
        <v>0</v>
      </c>
      <c r="U20" s="123" t="s">
        <v>115</v>
      </c>
      <c r="V20" s="523"/>
      <c r="W20" s="502"/>
      <c r="X20" s="502"/>
      <c r="Y20" s="502"/>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10"/>
      <c r="D21" s="511"/>
      <c r="E21" s="507" t="s">
        <v>119</v>
      </c>
      <c r="F21" s="494"/>
      <c r="G21" s="494"/>
      <c r="H21" s="494"/>
      <c r="I21" s="229" t="s">
        <v>655</v>
      </c>
      <c r="J21" s="131"/>
      <c r="K21" s="132"/>
      <c r="L21" s="493" t="s">
        <v>124</v>
      </c>
      <c r="M21" s="494"/>
      <c r="N21" s="494"/>
      <c r="O21" s="494"/>
      <c r="P21" s="494"/>
      <c r="Q21" s="494"/>
      <c r="R21" s="494"/>
      <c r="S21" s="495"/>
      <c r="T21" s="133">
        <v>0</v>
      </c>
      <c r="U21" s="134" t="s">
        <v>115</v>
      </c>
      <c r="V21" s="506">
        <v>10000</v>
      </c>
      <c r="W21" s="494"/>
      <c r="X21" s="494"/>
      <c r="Y21" s="494"/>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10"/>
      <c r="D22" s="511"/>
      <c r="E22" s="507" t="s">
        <v>131</v>
      </c>
      <c r="F22" s="494"/>
      <c r="G22" s="494"/>
      <c r="H22" s="494"/>
      <c r="I22" s="504" t="s">
        <v>656</v>
      </c>
      <c r="J22" s="494"/>
      <c r="K22" s="505"/>
      <c r="L22" s="493" t="s">
        <v>132</v>
      </c>
      <c r="M22" s="494"/>
      <c r="N22" s="494"/>
      <c r="O22" s="494"/>
      <c r="P22" s="494"/>
      <c r="Q22" s="494"/>
      <c r="R22" s="494"/>
      <c r="S22" s="495"/>
      <c r="T22" s="133">
        <v>0</v>
      </c>
      <c r="U22" s="138" t="s">
        <v>115</v>
      </c>
      <c r="V22" s="506">
        <v>10000</v>
      </c>
      <c r="W22" s="494"/>
      <c r="X22" s="494"/>
      <c r="Y22" s="494"/>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10"/>
      <c r="D23" s="511"/>
      <c r="E23" s="507" t="s">
        <v>133</v>
      </c>
      <c r="F23" s="494"/>
      <c r="G23" s="494"/>
      <c r="H23" s="494"/>
      <c r="I23" s="140">
        <f>(AA19+AA25)/1000</f>
        <v>1760</v>
      </c>
      <c r="J23" s="141" t="s">
        <v>135</v>
      </c>
      <c r="K23" s="142"/>
      <c r="L23" s="493" t="s">
        <v>136</v>
      </c>
      <c r="M23" s="494"/>
      <c r="N23" s="494"/>
      <c r="O23" s="494"/>
      <c r="P23" s="494"/>
      <c r="Q23" s="494"/>
      <c r="R23" s="494"/>
      <c r="S23" s="495"/>
      <c r="T23" s="133">
        <v>0</v>
      </c>
      <c r="U23" s="138" t="s">
        <v>115</v>
      </c>
      <c r="V23" s="506">
        <v>10000</v>
      </c>
      <c r="W23" s="494"/>
      <c r="X23" s="494"/>
      <c r="Y23" s="494"/>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10"/>
      <c r="D24" s="511"/>
      <c r="E24" s="514" t="s">
        <v>138</v>
      </c>
      <c r="F24" s="491"/>
      <c r="G24" s="491"/>
      <c r="H24" s="515"/>
      <c r="I24" s="143">
        <f>AL15/1000</f>
        <v>0</v>
      </c>
      <c r="J24" s="144" t="s">
        <v>135</v>
      </c>
      <c r="K24" s="145"/>
      <c r="L24" s="492" t="s">
        <v>139</v>
      </c>
      <c r="M24" s="491"/>
      <c r="N24" s="491"/>
      <c r="O24" s="491"/>
      <c r="P24" s="491"/>
      <c r="Q24" s="491"/>
      <c r="R24" s="491"/>
      <c r="S24" s="491"/>
      <c r="T24" s="146">
        <v>0</v>
      </c>
      <c r="U24" s="134" t="s">
        <v>115</v>
      </c>
      <c r="V24" s="490">
        <v>50000</v>
      </c>
      <c r="W24" s="491"/>
      <c r="X24" s="491"/>
      <c r="Y24" s="491"/>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496" t="s">
        <v>142</v>
      </c>
      <c r="X25" s="497"/>
      <c r="Y25" s="497"/>
      <c r="Z25" s="498"/>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657</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58</v>
      </c>
      <c r="D29" s="236" t="s">
        <v>55</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65</v>
      </c>
      <c r="D30" s="236" t="s">
        <v>658</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9</v>
      </c>
      <c r="D31" s="236" t="s">
        <v>659</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sheetData>
  <mergeCells count="27">
    <mergeCell ref="V24:Y24"/>
    <mergeCell ref="W25:Z25"/>
    <mergeCell ref="V22:Y22"/>
    <mergeCell ref="E20:H20"/>
    <mergeCell ref="E21:H21"/>
    <mergeCell ref="L22:S22"/>
    <mergeCell ref="L23:S23"/>
    <mergeCell ref="L25:S25"/>
    <mergeCell ref="L24:S24"/>
    <mergeCell ref="L20:S20"/>
    <mergeCell ref="L21:S21"/>
    <mergeCell ref="I20:K20"/>
    <mergeCell ref="AL2:AM2"/>
    <mergeCell ref="P2:S2"/>
    <mergeCell ref="AQ2:AR2"/>
    <mergeCell ref="V23:Y23"/>
    <mergeCell ref="Y19:Z19"/>
    <mergeCell ref="V21:Y21"/>
    <mergeCell ref="V20:Y20"/>
    <mergeCell ref="C19:D25"/>
    <mergeCell ref="G19:H19"/>
    <mergeCell ref="J19:K19"/>
    <mergeCell ref="E22:H22"/>
    <mergeCell ref="I22:K22"/>
    <mergeCell ref="E23:H23"/>
    <mergeCell ref="E24:H24"/>
    <mergeCell ref="E19:F19"/>
  </mergeCells>
  <conditionalFormatting sqref="AA3:AA18">
    <cfRule type="expression" dxfId="17" priority="1">
      <formula>#REF!</formula>
    </cfRule>
  </conditionalFormatting>
  <conditionalFormatting sqref="AA3:AA18">
    <cfRule type="cellIs" dxfId="16" priority="2" operator="equal">
      <formula>0</formula>
    </cfRule>
  </conditionalFormatting>
  <conditionalFormatting sqref="E3:H18">
    <cfRule type="cellIs" dxfId="15" priority="3" stopIfTrue="1" operator="greaterThanOrEqual">
      <formula>#REF!+1</formula>
    </cfRule>
  </conditionalFormatting>
  <conditionalFormatting sqref="E3:H18">
    <cfRule type="cellIs" dxfId="14" priority="4" stopIfTrue="1" operator="lessThanOrEqual">
      <formula>#REF!-1</formula>
    </cfRule>
  </conditionalFormatting>
  <conditionalFormatting sqref="T3:T18 U3:U19 V3:W18 Y3:Y18 U25:U26">
    <cfRule type="cellIs" dxfId="13" priority="5" stopIfTrue="1" operator="equal">
      <formula>0</formula>
    </cfRule>
  </conditionalFormatting>
  <conditionalFormatting sqref="AA25 Y26">
    <cfRule type="cellIs" dxfId="12" priority="6" stopIfTrue="1" operator="equal">
      <formula>"0,0"</formula>
    </cfRule>
  </conditionalFormatting>
  <conditionalFormatting sqref="K3:K18">
    <cfRule type="cellIs" dxfId="11" priority="7" stopIfTrue="1" operator="equal">
      <formula>"n/a"</formula>
    </cfRule>
  </conditionalFormatting>
  <conditionalFormatting sqref="L19:T19">
    <cfRule type="cellIs" dxfId="10" priority="8" stopIfTrue="1" operator="equal">
      <formula>0</formula>
    </cfRule>
  </conditionalFormatting>
  <conditionalFormatting sqref="P3:S18">
    <cfRule type="cellIs" dxfId="9" priority="9" stopIfTrue="1" operator="lessThanOrEqual">
      <formula>-1</formula>
    </cfRule>
  </conditionalFormatting>
  <conditionalFormatting sqref="V24:W24">
    <cfRule type="cellIs" dxfId="8" priority="10" stopIfTrue="1" operator="equal">
      <formula>-500</formula>
    </cfRule>
  </conditionalFormatting>
  <conditionalFormatting sqref="T24">
    <cfRule type="cellIs" dxfId="7" priority="11" stopIfTrue="1" operator="greaterThan">
      <formula>$V$24</formula>
    </cfRule>
  </conditionalFormatting>
  <conditionalFormatting sqref="Z3:Z18">
    <cfRule type="cellIs" dxfId="6" priority="12" stopIfTrue="1" operator="equal">
      <formula>"Star"</formula>
    </cfRule>
  </conditionalFormatting>
  <conditionalFormatting sqref="Z3:Z18">
    <cfRule type="cellIs" dxfId="5" priority="13" stopIfTrue="1" operator="equal">
      <formula>AA3</formula>
    </cfRule>
  </conditionalFormatting>
  <conditionalFormatting sqref="I3:I18">
    <cfRule type="cellIs" dxfId="4" priority="14" stopIfTrue="1" operator="equal">
      <formula>0</formula>
    </cfRule>
  </conditionalFormatting>
  <conditionalFormatting sqref="I3:I18">
    <cfRule type="cellIs" dxfId="3" priority="15" stopIfTrue="1" operator="equal">
      <formula>"Player type quantity surpassed"</formula>
    </cfRule>
  </conditionalFormatting>
  <conditionalFormatting sqref="AA3:AA18">
    <cfRule type="cellIs" dxfId="2" priority="16" stopIfTrue="1" operator="greaterThan">
      <formula>#REF!</formula>
    </cfRule>
  </conditionalFormatting>
  <conditionalFormatting sqref="AA3:AA18">
    <cfRule type="cellIs" dxfId="1" priority="17" stopIfTrue="1" operator="equal">
      <formula>0</formula>
    </cfRule>
  </conditionalFormatting>
  <conditionalFormatting sqref="J3:J18">
    <cfRule type="expression" dxfId="0" priority="18">
      <formula>K3&gt;SUM($AD3:$AH3)</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J45"/>
  <sheetViews>
    <sheetView workbookViewId="0">
      <pane xSplit="1" topLeftCell="B1" activePane="topRight" state="frozen"/>
      <selection pane="topRight" activeCell="C2" sqref="C2"/>
    </sheetView>
  </sheetViews>
  <sheetFormatPr defaultColWidth="17.28515625" defaultRowHeight="15" customHeight="1"/>
  <cols>
    <col min="1" max="1" width="25.140625" customWidth="1"/>
    <col min="2" max="2" width="25.42578125" customWidth="1"/>
    <col min="3" max="3" width="24.5703125" customWidth="1"/>
    <col min="4" max="4" width="26" customWidth="1"/>
    <col min="5" max="5" width="26.42578125" customWidth="1"/>
    <col min="6" max="6" width="21.140625" customWidth="1"/>
    <col min="7" max="7" width="21.28515625" customWidth="1"/>
    <col min="8" max="8" width="23.28515625" customWidth="1"/>
    <col min="9" max="9" width="22.85546875" customWidth="1"/>
    <col min="10" max="10" width="21.140625" customWidth="1"/>
    <col min="11" max="11" width="20.42578125" customWidth="1"/>
  </cols>
  <sheetData>
    <row r="1" spans="1:8" ht="6.75" customHeight="1"/>
    <row r="2" spans="1:8" ht="12.75">
      <c r="B2" s="479" t="s">
        <v>624</v>
      </c>
      <c r="C2" s="479" t="s">
        <v>625</v>
      </c>
      <c r="D2" s="479" t="s">
        <v>444</v>
      </c>
      <c r="E2" s="479" t="s">
        <v>203</v>
      </c>
      <c r="F2" s="479" t="s">
        <v>626</v>
      </c>
      <c r="G2" s="480" t="s">
        <v>627</v>
      </c>
      <c r="H2" s="479" t="s">
        <v>628</v>
      </c>
    </row>
    <row r="3" spans="1:8" ht="12.75">
      <c r="A3" s="479" t="str">
        <f>'DH1'!I20</f>
        <v>Blood Mountain Berserkers</v>
      </c>
      <c r="B3">
        <f>SUM('DH1'!R3+'DH1'!R4+'DH1'!R5+'DH1'!R6+'DH1'!R7+'DH1'!R8+'DH1'!R9+'DH1'!R10+'DH1'!R11+'DH1'!R12+'DH1'!R13+'DH1'!R14+'DH1'!R15+'DH1'!R16+'DH1'!R17+'DH1'!R18)</f>
        <v>0</v>
      </c>
      <c r="C3">
        <f>SUM('DH1'!S3+'DH1'!S4+'DH1'!S5+'DH1'!S6+'DH1'!S7+'DH1'!S8+'DH1'!S9+'DH1'!S10+'DH1'!S11+'DH1'!S12+'DH1'!S13+'DH1'!S14+'DH1'!S15+'DH1'!S16+'DH1'!S17+'DH1'!S18)</f>
        <v>4</v>
      </c>
      <c r="D3">
        <f>SUM('DH1'!T3+'DH1'!T4+'DH1'!T5+'DH1'!T6+'DH1'!T7+'DH1'!T8+'DH1'!T9+'DH1'!T10+'DH1'!T11+'DH1'!T12+'DH1'!T13+'DH1'!T14+'DH1'!T15+'DH1'!T16+'DH1'!T17+'DH1'!T18)</f>
        <v>9</v>
      </c>
      <c r="E3">
        <f>SUM('DH1'!U3+'DH1'!U4+'DH1'!U5+'DH1'!U6+'DH1'!U7+'DH1'!U8+'DH1'!U9+'DH1'!U10+'DH1'!U11+'DH1'!U12+'DH1'!U13+'DH1'!U14+'DH1'!U15+'DH1'!U16+'DH1'!U17+'DH1'!U18)</f>
        <v>16</v>
      </c>
      <c r="F3" s="76">
        <v>9</v>
      </c>
      <c r="G3" s="76">
        <v>0</v>
      </c>
      <c r="H3">
        <f t="shared" ref="H3:H14" si="0">SUM(B3*2,C3*1,D3*3,E3*2)</f>
        <v>63</v>
      </c>
    </row>
    <row r="4" spans="1:8" ht="12.75">
      <c r="A4" s="479" t="str">
        <f>'DC1'!I20</f>
        <v>Fink Foulers</v>
      </c>
      <c r="B4">
        <f>SUM('DC1'!R3+'DC1'!R4+'DC1'!R5+'DC1'!R6+'DC1'!R7+'DC1'!R8+'DC1'!R9+'DC1'!R10+'DC1'!R11+'DC1'!R12+'DC1'!R13+'DC1'!R14+'DC1'!R15+'DC1'!R16+'DC1'!R17+'DC1'!R18)</f>
        <v>0</v>
      </c>
      <c r="C4">
        <f>SUM('DC1'!S3+'DC1'!S4+'DC1'!S5+'DC1'!S6+'DC1'!S7+'DC1'!S8+'DC1'!S9+'DC1'!S10+'DC1'!S11+'DC1'!S12+'DC1'!S13+'DC1'!S14+'DC1'!S15+'DC1'!S16+'DC1'!S17+'DC1'!S18)</f>
        <v>19</v>
      </c>
      <c r="D4">
        <f>SUM('DC1'!T3+'DC1'!T4+'DC1'!T5+'DC1'!T6+'DC1'!T7+'DC1'!T8+'DC1'!T9+'DC1'!T10+'DC1'!T11+'DC1'!T12+'DC1'!T13+'DC1'!T14+'DC1'!T15+'DC1'!T16+'DC1'!T17+'DC1'!T18)</f>
        <v>16</v>
      </c>
      <c r="E4">
        <f>SUM('DC1'!U3+'DC1'!U4+'DC1'!U5+'DC1'!U6+'DC1'!U7+'DC1'!U8+'DC1'!U9+'DC1'!U10+'DC1'!U11+'DC1'!U12+'DC1'!U13+'DC1'!U14+'DC1'!U15+'DC1'!U16+'DC1'!U17+'DC1'!U18)</f>
        <v>17</v>
      </c>
      <c r="F4" s="76">
        <v>19</v>
      </c>
      <c r="G4" s="76">
        <v>-3</v>
      </c>
      <c r="H4">
        <f t="shared" si="0"/>
        <v>101</v>
      </c>
    </row>
    <row r="5" spans="1:8" ht="12.75">
      <c r="A5" s="479" t="str">
        <f>'FT1'!I20</f>
        <v>Gold Diggers</v>
      </c>
      <c r="B5">
        <f>SUM('FT1'!R3+'FT1'!R4+'FT1'!R5+'FT1'!R6+'FT1'!R7+'FT1'!R8+'FT1'!R9+'FT1'!R10+'FT1'!R11+'FT1'!R12+'FT1'!R13+'FT1'!R14+'FT1'!R15+'FT1'!R16+'FT1'!R17+'FT1'!R18)</f>
        <v>0</v>
      </c>
      <c r="C5">
        <f>SUM('FT1'!S3+'FT1'!S4+'FT1'!S5+'FT1'!S6+'FT1'!S7+'FT1'!S8+'FT1'!S9+'FT1'!S10+'FT1'!S11+'FT1'!S12+'FT1'!S13+'FT1'!S14+'FT1'!S15+'FT1'!S16+'FT1'!S17+'FT1'!S18)</f>
        <v>1</v>
      </c>
      <c r="D5">
        <f>SUM('FT1'!T3+'FT1'!T4+'FT1'!T5+'FT1'!T6+'FT1'!T7+'FT1'!T8+'FT1'!T9+'FT1'!T10+'FT1'!T11+'FT1'!T12+'FT1'!T13+'FT1'!T14+'FT1'!T15+'FT1'!T16+'FT1'!T17+'FT1'!T18)</f>
        <v>8</v>
      </c>
      <c r="E5">
        <f>SUM('FT1'!U3+'FT1'!U4+'FT1'!U5+'FT1'!U6+'FT1'!U7+'FT1'!U8+'FT1'!U9+'FT1'!U10+'FT1'!U11+'FT1'!U12+'FT1'!U13+'FT1'!U14+'FT1'!U15+'FT1'!U16+'FT1'!U17+'FT1'!U18)</f>
        <v>10</v>
      </c>
      <c r="F5" s="76">
        <v>7</v>
      </c>
      <c r="G5" s="76">
        <v>1</v>
      </c>
      <c r="H5">
        <f t="shared" si="0"/>
        <v>45</v>
      </c>
    </row>
    <row r="6" spans="1:8" ht="12.75">
      <c r="A6" s="479" t="str">
        <f>'TC1'!I20</f>
        <v>Hellions of Troy</v>
      </c>
      <c r="B6">
        <f>SUM('TC1'!R3+'TC1'!R4+'TC1'!R5+'TC1'!R6+'TC1'!R7+'TC1'!R8+'TC1'!R9+'TC1'!R10+'TC1'!R11+'TC1'!R12+'TC1'!R13+'TC1'!R14+'TC1'!R15+'TC1'!R16+'TC1'!R17+'TC1'!R18)</f>
        <v>0</v>
      </c>
      <c r="C6">
        <f>SUM('TC1'!S3+'TC1'!S4+'TC1'!S5+'TC1'!S6+'TC1'!S7+'TC1'!S8+'TC1'!S9+'TC1'!S10+'TC1'!S11+'TC1'!S12+'TC1'!S13+'TC1'!S14+'TC1'!S15+'TC1'!S16+'TC1'!S17+'TC1'!S18)</f>
        <v>16</v>
      </c>
      <c r="D6">
        <f>SUM('TC1'!T3+'TC1'!T4+'TC1'!T5+'TC1'!T6+'TC1'!T7+'TC1'!T8+'TC1'!T9+'TC1'!T10+'TC1'!T11+'TC1'!T12+'TC1'!T13+'TC1'!T14+'TC1'!T15+'TC1'!T16+'TC1'!T17+'TC1'!T18)</f>
        <v>9</v>
      </c>
      <c r="E6">
        <f>SUM('TC1'!U3+'TC1'!U4+'TC1'!U5+'TC1'!U6+'TC1'!U7+'TC1'!U8+'TC1'!U9+'TC1'!U10+'TC1'!U11+'TC1'!U12+'TC1'!U13+'TC1'!U14+'TC1'!U15+'TC1'!U16+'TC1'!U17+'TC1'!U18)</f>
        <v>14</v>
      </c>
      <c r="F6" s="76">
        <v>7</v>
      </c>
      <c r="G6" s="76">
        <v>2</v>
      </c>
      <c r="H6">
        <f t="shared" si="0"/>
        <v>71</v>
      </c>
    </row>
    <row r="7" spans="1:8" ht="12.75">
      <c r="A7" s="479" t="str">
        <f>'RC1'!I20</f>
        <v>Komodo Sinodons</v>
      </c>
      <c r="B7">
        <f>SUM('RC1'!R3+'RC1'!R4+'RC1'!R5+'RC1'!R6+'RC1'!R7+'RC1'!R8+'RC1'!R9+'RC1'!R10+'RC1'!R11+'RC1'!R12+'RC1'!R13+'RC1'!R14+'RC1'!R15+'RC1'!R16+'RC1'!R17+'RC1'!R18)</f>
        <v>0</v>
      </c>
      <c r="C7">
        <f>SUM('RC1'!S3+'RC1'!S4+'RC1'!S5+'RC1'!S6+'RC1'!S7+'RC1'!S8+'RC1'!S9+'RC1'!S10+'RC1'!S11+'RC1'!S12+'RC1'!S13+'RC1'!S14+'RC1'!S15+'RC1'!S16+'RC1'!S17+'RC1'!S18)</f>
        <v>2</v>
      </c>
      <c r="D7">
        <f>SUM('RC1'!T3+'RC1'!T4+'RC1'!T5+'RC1'!T6+'RC1'!T7+'RC1'!T8+'RC1'!T9+'RC1'!T10+'RC1'!T11+'RC1'!T12+'RC1'!T13+'RC1'!T14+'RC1'!T15+'RC1'!T16+'RC1'!T17+'RC1'!T18)</f>
        <v>16</v>
      </c>
      <c r="E7">
        <f>SUM('RC1'!U3+'RC1'!U4+'RC1'!U5+'RC1'!U6+'RC1'!U7+'RC1'!U8+'RC1'!U9+'RC1'!U10+'RC1'!U11+'RC1'!U12+'RC1'!U13+'RC1'!U14+'RC1'!U15+'RC1'!U16+'RC1'!U17+'RC1'!U18)</f>
        <v>19</v>
      </c>
      <c r="F7" s="76">
        <v>2</v>
      </c>
      <c r="G7" s="76">
        <v>11</v>
      </c>
      <c r="H7">
        <f t="shared" si="0"/>
        <v>88</v>
      </c>
    </row>
    <row r="8" spans="1:8" ht="12.75">
      <c r="A8" s="479" t="str">
        <f>'PP1'!I20</f>
        <v>Population: Orc</v>
      </c>
      <c r="B8">
        <f>SUM('PP1'!R3+'PP1'!R4+'PP1'!R5+'PP1'!R6+'PP1'!R7+'PP1'!R8+'PP1'!R9+'PP1'!R10+'PP1'!R11+'PP1'!R12+'PP1'!R13+'PP1'!R14+'PP1'!R15+'PP1'!R16+'PP1'!R17+'PP1'!R18)</f>
        <v>0</v>
      </c>
      <c r="C8">
        <f>SUM('PP1'!S3+'PP1'!S4+'PP1'!S5+'PP1'!S6+'PP1'!S7+'PP1'!S8+'PP1'!S9+'PP1'!S10+'PP1'!S11+'PP1'!S12+'PP1'!S13+'PP1'!S14+'PP1'!S15+'PP1'!S16+'PP1'!S17+'PP1'!S18)</f>
        <v>9</v>
      </c>
      <c r="D8">
        <f>SUM('PP1'!T3+'PP1'!T4+'PP1'!T5+'PP1'!T6+'PP1'!T7+'PP1'!T8+'PP1'!T9+'PP1'!T10+'PP1'!T11+'PP1'!T12+'PP1'!T13+'PP1'!T14+'PP1'!T15+'PP1'!T16+'PP1'!T17+'PP1'!T18)</f>
        <v>13</v>
      </c>
      <c r="E8">
        <f>SUM('PP1'!U3+'PP1'!U4+'PP1'!U5+'PP1'!U6+'PP1'!U7+'PP1'!U8+'PP1'!U9+'PP1'!U10+'PP1'!U11+'PP1'!U12+'PP1'!U13+'PP1'!U14+'PP1'!U15+'PP1'!U16+'PP1'!U17+'PP1'!U18)</f>
        <v>27</v>
      </c>
      <c r="F8" s="76">
        <v>10</v>
      </c>
      <c r="G8" s="76">
        <v>4</v>
      </c>
      <c r="H8">
        <f t="shared" si="0"/>
        <v>102</v>
      </c>
    </row>
    <row r="9" spans="1:8" ht="12.75">
      <c r="A9" s="479" t="str">
        <f>'MQ1'!I20</f>
        <v>Quixotic Crushers</v>
      </c>
      <c r="B9">
        <f>SUM('MQ1'!R3+'MQ1'!R4+'MQ1'!R5+'MQ1'!R6+'MQ1'!R7+'MQ1'!R8+'MQ1'!R9+'MQ1'!R10+'MQ1'!R11+'MQ1'!R12+'MQ1'!R13+'MQ1'!R14+'MQ1'!R15+'MQ1'!R16+'MQ1'!R17+'MQ1'!R18)</f>
        <v>0</v>
      </c>
      <c r="C9">
        <f>SUM('MQ1'!S3+'MQ1'!S4+'MQ1'!S5+'MQ1'!S6+'MQ1'!S7+'MQ1'!S8+'MQ1'!S9+'MQ1'!S10+'MQ1'!S11+'MQ1'!S12+'MQ1'!S13+'MQ1'!S14+'MQ1'!S15+'MQ1'!S16+'MQ1'!S17+'MQ1'!S18)</f>
        <v>9</v>
      </c>
      <c r="D9">
        <f>SUM('MQ1'!T3+'MQ1'!T4+'MQ1'!T5+'MQ1'!T6+'MQ1'!T7+'MQ1'!T8+'MQ1'!T9+'MQ1'!T10+'MQ1'!T11+'MQ1'!T12+'MQ1'!T13+'MQ1'!T14+'MQ1'!T15+'MQ1'!T16+'MQ1'!T17+'MQ1'!T18)</f>
        <v>11</v>
      </c>
      <c r="E9">
        <f>SUM('MQ1'!U3+'MQ1'!U4+'MQ1'!U5+'MQ1'!U6+'MQ1'!U7+'MQ1'!U8+'MQ1'!U9+'MQ1'!U10+'MQ1'!U11+'MQ1'!U12+'MQ1'!U13+'MQ1'!U14+'MQ1'!U15+'MQ1'!U16+'MQ1'!U17+'MQ1'!U18)</f>
        <v>12</v>
      </c>
      <c r="F9" s="76">
        <v>11</v>
      </c>
      <c r="G9" s="76">
        <v>0</v>
      </c>
      <c r="H9">
        <f t="shared" si="0"/>
        <v>66</v>
      </c>
    </row>
    <row r="10" spans="1:8" ht="12.75">
      <c r="A10" s="479" t="str">
        <f>'TL1'!I20</f>
        <v>The Replacements</v>
      </c>
      <c r="B10">
        <f>SUM('TL1'!R3+'TL1'!R4+'TL1'!R5+'TL1'!R6+'TL1'!R7+'TL1'!R8+'TL1'!R9+'TL1'!R10+'TL1'!R11+'TL1'!R12+'TL1'!R13+'TL1'!R14+'TL1'!R15+'TL1'!R16+'TL1'!R17+'TL1'!R18)</f>
        <v>0</v>
      </c>
      <c r="C10">
        <f>SUM('TL1'!S3+'TL1'!S4+'TL1'!S5+'TL1'!S6+'TL1'!S7+'TL1'!S8+'TL1'!S9+'TL1'!S10+'TL1'!S11+'TL1'!S12+'TL1'!S13+'TL1'!S14+'TL1'!S15+'TL1'!S16+'TL1'!S17+'TL1'!S18)</f>
        <v>15</v>
      </c>
      <c r="D10">
        <f>SUM('TL1'!T3+'TL1'!T4+'TL1'!T5+'TL1'!T6+'TL1'!T7+'TL1'!T8+'TL1'!T9+'TL1'!T10+'TL1'!T11+'TL1'!T12+'TL1'!T13+'TL1'!T14+'TL1'!T15+'TL1'!T16+'TL1'!T17+'TL1'!T18)</f>
        <v>10</v>
      </c>
      <c r="E10">
        <f>SUM('TL1'!U3+'TL1'!U4+'TL1'!U5+'TL1'!U6+'TL1'!U7+'TL1'!U8+'TL1'!U9+'TL1'!U10+'TL1'!U11+'TL1'!U12+'TL1'!U13+'TL1'!U14+'TL1'!U15+'TL1'!U16+'TL1'!U17+'TL1'!U18)</f>
        <v>15</v>
      </c>
      <c r="F10" s="76">
        <v>8</v>
      </c>
      <c r="G10" s="76">
        <v>2</v>
      </c>
      <c r="H10">
        <f t="shared" si="0"/>
        <v>75</v>
      </c>
    </row>
    <row r="11" spans="1:8" ht="12.75">
      <c r="A11" s="479" t="str">
        <f>'JR1'!I20</f>
        <v>Riverdale Ravagers</v>
      </c>
      <c r="B11">
        <f>SUM('JR1'!R3+'JR1'!R4+'JR1'!R5+'JR1'!R6+'JR1'!R7+'JR1'!R8+'JR1'!R9+'JR1'!R10+'JR1'!R11+'JR1'!R12+'JR1'!R13+'JR1'!R14+'JR1'!R15+'JR1'!R16+'JR1'!R17+'JR1'!R18)</f>
        <v>1</v>
      </c>
      <c r="C11">
        <f>SUM('JR1'!S3+'JR1'!S4+'JR1'!S5+'JR1'!S6+'JR1'!S7+'JR1'!S8+'JR1'!S9+'JR1'!S10+'JR1'!S11+'JR1'!S12+'JR1'!S13+'JR1'!S14+'JR1'!S15+'JR1'!S16+'JR1'!S17+'JR1'!S18)</f>
        <v>2</v>
      </c>
      <c r="D11">
        <f>SUM('JR1'!T3+'JR1'!T4+'JR1'!T5+'JR1'!T6+'JR1'!T7+'JR1'!T8+'JR1'!T9+'JR1'!T10+'JR1'!T11+'JR1'!T12+'JR1'!T13+'JR1'!T14+'JR1'!T15+'JR1'!T16+'JR1'!T17+'JR1'!T18)</f>
        <v>13</v>
      </c>
      <c r="E11">
        <f>SUM('JR1'!U3+'JR1'!U4+'JR1'!U5+'JR1'!U6+'JR1'!U7+'JR1'!U8+'JR1'!U9+'JR1'!U10+'JR1'!U11+'JR1'!U12+'JR1'!U13+'JR1'!U14+'JR1'!U15+'JR1'!U16+'JR1'!U17+'JR1'!U18)</f>
        <v>12</v>
      </c>
      <c r="F11" s="76">
        <v>3</v>
      </c>
      <c r="G11" s="76">
        <v>7</v>
      </c>
      <c r="H11">
        <f t="shared" si="0"/>
        <v>67</v>
      </c>
    </row>
    <row r="12" spans="1:8" ht="12.75">
      <c r="A12" s="479" t="str">
        <f>'JR2'!I20</f>
        <v>Tatooine Technographers</v>
      </c>
      <c r="B12">
        <f>SUM('JR2'!R3+'JR2'!R4+'JR2'!R5+'JR2'!R6+'JR2'!R7+'JR2'!R8+'JR2'!R9+'JR2'!R10+'JR2'!R11+'JR2'!R12+'JR2'!R13+'JR2'!R14+'JR2'!R15+'JR2'!R16+'JR2'!R17+'JR2'!R18)</f>
        <v>0</v>
      </c>
      <c r="C12">
        <f>SUM('JR2'!S3+'JR2'!S4+'JR2'!S5+'JR2'!S6+'JR2'!S7+'JR2'!S8+'JR2'!S9+'JR2'!S10+'JR2'!S11+'JR2'!S12+'JR2'!S13+'JR2'!S14+'JR2'!S15+'JR2'!S16+'JR2'!S17+'JR2'!S18)</f>
        <v>0</v>
      </c>
      <c r="D12">
        <f>SUM('JR2'!T3+'JR2'!T4+'JR2'!T5+'JR2'!T6+'JR2'!T7+'JR2'!T8+'JR2'!T9+'JR2'!T10+'JR2'!T11+'JR2'!T12+'JR2'!T13+'JR2'!T14+'JR2'!T15+'JR2'!T16+'JR2'!T17+'JR2'!T18)</f>
        <v>5</v>
      </c>
      <c r="E12">
        <f>SUM('JR2'!U3+'JR2'!U4+'JR2'!U5+'JR2'!U6+'JR2'!U7+'JR2'!U8+'JR2'!U9+'JR2'!U10+'JR2'!U11+'JR2'!U12+'JR2'!U13+'JR2'!U14+'JR2'!U15+'JR2'!U16+'JR2'!U17+'JR2'!U18)</f>
        <v>5</v>
      </c>
      <c r="F12" s="76">
        <v>6</v>
      </c>
      <c r="G12" s="76">
        <v>-1</v>
      </c>
      <c r="H12">
        <f t="shared" si="0"/>
        <v>25</v>
      </c>
    </row>
    <row r="13" spans="1:8" ht="12.75">
      <c r="A13" s="479" t="str">
        <f>'CT1'!I20</f>
        <v>Turtle Isle Typhoons</v>
      </c>
      <c r="B13">
        <f>SUM('CT1'!R3+'CT1'!R4+'CT1'!R5+'CT1'!R6+'CT1'!R7+'CT1'!R8+'CT1'!R9+'CT1'!R10+'CT1'!R11+'CT1'!R12+'CT1'!R13+'CT1'!R14+'CT1'!R15+'CT1'!R16+'CT1'!R17+'CT1'!R18)</f>
        <v>0</v>
      </c>
      <c r="C13">
        <f>SUM('CT1'!S3+'CT1'!S4+'CT1'!S5+'CT1'!S6+'CT1'!S7+'CT1'!S8+'CT1'!S9+'CT1'!S10+'CT1'!S11+'CT1'!S12+'CT1'!S13+'CT1'!S14+'CT1'!S15+'CT1'!S16+'CT1'!S17+'CT1'!S18)</f>
        <v>5</v>
      </c>
      <c r="D13">
        <f>SUM('CT1'!T3+'CT1'!T4+'CT1'!T5+'CT1'!T6+'CT1'!T7+'CT1'!T8+'CT1'!T9+'CT1'!T10+'CT1'!T11+'CT1'!T12+'CT1'!T13+'CT1'!T14+'CT1'!T15+'CT1'!T16+'CT1'!T17+'CT1'!T18)</f>
        <v>11</v>
      </c>
      <c r="E13">
        <f>SUM('CT1'!U3+'CT1'!U4+'CT1'!U5+'CT1'!U6+'CT1'!U7+'CT1'!U8+'CT1'!U9+'CT1'!U10+'CT1'!U11+'CT1'!U12+'CT1'!U13+'CT1'!U14+'CT1'!U15+'CT1'!U16+'CT1'!U17+'CT1'!U18)</f>
        <v>5</v>
      </c>
      <c r="F13" s="76">
        <v>15</v>
      </c>
      <c r="G13" s="76">
        <v>-4</v>
      </c>
      <c r="H13">
        <f t="shared" si="0"/>
        <v>48</v>
      </c>
    </row>
    <row r="14" spans="1:8" ht="12.75">
      <c r="A14" s="483" t="str">
        <f>'KB1'!I20</f>
        <v xml:space="preserve">Run! It's The PO PO </v>
      </c>
      <c r="B14">
        <f>SUM('KB1'!R3+'KB1'!R4+'KB1'!R5+'KB1'!R6+'KB1'!R8+'KB1'!R9+'KB1'!R10+'KB1'!R11+'KB1'!R12+'KB1'!R13+'KB1'!R14+'KB1'!R15+'KB1'!R16+'KB1'!R17+'KB1'!R18+'KB1'!R19)</f>
        <v>0</v>
      </c>
      <c r="C14">
        <f>SUM('KB1'!S3+'KB1'!S4+'KB1'!S5+'KB1'!S6+'KB1'!S8+'KB1'!S9+'KB1'!S10+'KB1'!S11+'KB1'!S12+'KB1'!S13+'KB1'!S14+'KB1'!S15+'KB1'!S16+'KB1'!S17+'KB1'!S18+'KB1'!S19)</f>
        <v>0</v>
      </c>
      <c r="D14">
        <f>SUM('KB1'!T3+'KB1'!T4+'KB1'!T5+'KB1'!T6+'KB1'!T8+'KB1'!T9+'KB1'!T10+'KB1'!T11+'KB1'!T12+'KB1'!T13+'KB1'!T14+'KB1'!T15+'KB1'!T16+'KB1'!T17+'KB1'!T18+'KB1'!T19)</f>
        <v>7</v>
      </c>
      <c r="E14">
        <f>SUM('KB1'!U3+'KB1'!U4+'KB1'!U5+'KB1'!U6+'KB1'!U8+'KB1'!U9+'KB1'!U10+'KB1'!U11+'KB1'!U12+'KB1'!U13+'KB1'!U14+'KB1'!U15+'KB1'!U16+'KB1'!U17+'KB1'!U18+'KB1'!U19)</f>
        <v>15</v>
      </c>
      <c r="F14" s="76">
        <v>4</v>
      </c>
      <c r="G14" s="76">
        <v>3</v>
      </c>
      <c r="H14">
        <f t="shared" si="0"/>
        <v>51</v>
      </c>
    </row>
    <row r="18" spans="1:7" ht="12.75">
      <c r="B18" s="479" t="s">
        <v>536</v>
      </c>
      <c r="C18" s="479" t="s">
        <v>660</v>
      </c>
      <c r="D18" s="479" t="s">
        <v>661</v>
      </c>
      <c r="E18" s="479" t="s">
        <v>662</v>
      </c>
      <c r="F18" s="479" t="s">
        <v>663</v>
      </c>
      <c r="G18" s="479" t="s">
        <v>664</v>
      </c>
    </row>
    <row r="19" spans="1:7" ht="12.75">
      <c r="A19" s="479" t="str">
        <f>'DH1'!I20</f>
        <v>Blood Mountain Berserkers</v>
      </c>
      <c r="B19" s="76">
        <v>9</v>
      </c>
      <c r="C19" s="484">
        <f t="shared" ref="C19:C30" si="1">C3/B19</f>
        <v>0.44444444444444442</v>
      </c>
      <c r="D19" s="485">
        <f t="shared" ref="D19:D30" si="2">D3/B19</f>
        <v>1</v>
      </c>
      <c r="E19" s="484">
        <f t="shared" ref="E19:E30" si="3">E3/B19</f>
        <v>1.7777777777777777</v>
      </c>
      <c r="F19" s="484">
        <f t="shared" ref="F19:F30" si="4">F3/B19</f>
        <v>1</v>
      </c>
      <c r="G19" s="484">
        <f t="shared" ref="G19:G30" si="5">H3/B19</f>
        <v>7</v>
      </c>
    </row>
    <row r="20" spans="1:7" ht="12.75">
      <c r="A20" s="479" t="str">
        <f>'DC1'!I20</f>
        <v>Fink Foulers</v>
      </c>
      <c r="B20" s="76">
        <v>10</v>
      </c>
      <c r="C20" s="484">
        <f t="shared" si="1"/>
        <v>1.9</v>
      </c>
      <c r="D20" s="485">
        <f t="shared" si="2"/>
        <v>1.6</v>
      </c>
      <c r="E20" s="484">
        <f t="shared" si="3"/>
        <v>1.7</v>
      </c>
      <c r="F20" s="484">
        <f t="shared" si="4"/>
        <v>1.9</v>
      </c>
      <c r="G20" s="484">
        <f t="shared" si="5"/>
        <v>10.1</v>
      </c>
    </row>
    <row r="21" spans="1:7" ht="12.75">
      <c r="A21" s="479" t="str">
        <f>'FT1'!I20</f>
        <v>Gold Diggers</v>
      </c>
      <c r="B21" s="76">
        <v>6</v>
      </c>
      <c r="C21" s="484">
        <f t="shared" si="1"/>
        <v>0.16666666666666666</v>
      </c>
      <c r="D21" s="485">
        <f t="shared" si="2"/>
        <v>1.3333333333333333</v>
      </c>
      <c r="E21" s="484">
        <f t="shared" si="3"/>
        <v>1.6666666666666667</v>
      </c>
      <c r="F21" s="484">
        <f t="shared" si="4"/>
        <v>1.1666666666666667</v>
      </c>
      <c r="G21" s="484">
        <f t="shared" si="5"/>
        <v>7.5</v>
      </c>
    </row>
    <row r="22" spans="1:7" ht="12.75">
      <c r="A22" s="479" t="str">
        <f>'TC1'!I20</f>
        <v>Hellions of Troy</v>
      </c>
      <c r="B22" s="76">
        <v>6</v>
      </c>
      <c r="C22" s="484">
        <f t="shared" si="1"/>
        <v>2.6666666666666665</v>
      </c>
      <c r="D22" s="485">
        <f t="shared" si="2"/>
        <v>1.5</v>
      </c>
      <c r="E22" s="484">
        <f t="shared" si="3"/>
        <v>2.3333333333333335</v>
      </c>
      <c r="F22" s="484">
        <f t="shared" si="4"/>
        <v>1.1666666666666667</v>
      </c>
      <c r="G22" s="484">
        <f t="shared" si="5"/>
        <v>11.833333333333334</v>
      </c>
    </row>
    <row r="23" spans="1:7" ht="12.75">
      <c r="A23" s="479" t="str">
        <f>'RC1'!I20</f>
        <v>Komodo Sinodons</v>
      </c>
      <c r="B23" s="76">
        <v>8</v>
      </c>
      <c r="C23" s="484">
        <f t="shared" si="1"/>
        <v>0.25</v>
      </c>
      <c r="D23" s="485">
        <f t="shared" si="2"/>
        <v>2</v>
      </c>
      <c r="E23" s="484">
        <f t="shared" si="3"/>
        <v>2.375</v>
      </c>
      <c r="F23" s="484">
        <f t="shared" si="4"/>
        <v>0.25</v>
      </c>
      <c r="G23" s="484">
        <f t="shared" si="5"/>
        <v>11</v>
      </c>
    </row>
    <row r="24" spans="1:7" ht="12.75">
      <c r="A24" s="479" t="str">
        <f>'PP1'!I20</f>
        <v>Population: Orc</v>
      </c>
      <c r="B24" s="76">
        <v>10</v>
      </c>
      <c r="C24" s="484">
        <f t="shared" si="1"/>
        <v>0.9</v>
      </c>
      <c r="D24" s="485">
        <f t="shared" si="2"/>
        <v>1.3</v>
      </c>
      <c r="E24" s="484">
        <f t="shared" si="3"/>
        <v>2.7</v>
      </c>
      <c r="F24" s="484">
        <f t="shared" si="4"/>
        <v>1</v>
      </c>
      <c r="G24" s="484">
        <f t="shared" si="5"/>
        <v>10.199999999999999</v>
      </c>
    </row>
    <row r="25" spans="1:7" ht="12.75">
      <c r="A25" s="479" t="str">
        <f>'MQ1'!I20</f>
        <v>Quixotic Crushers</v>
      </c>
      <c r="B25" s="76">
        <v>9</v>
      </c>
      <c r="C25" s="484">
        <f t="shared" si="1"/>
        <v>1</v>
      </c>
      <c r="D25" s="485">
        <f t="shared" si="2"/>
        <v>1.2222222222222223</v>
      </c>
      <c r="E25" s="484">
        <f t="shared" si="3"/>
        <v>1.3333333333333333</v>
      </c>
      <c r="F25" s="484">
        <f t="shared" si="4"/>
        <v>1.2222222222222223</v>
      </c>
      <c r="G25" s="484">
        <f t="shared" si="5"/>
        <v>7.333333333333333</v>
      </c>
    </row>
    <row r="26" spans="1:7" ht="12.75">
      <c r="A26" s="479" t="str">
        <f>'TL1'!I20</f>
        <v>The Replacements</v>
      </c>
      <c r="B26" s="76">
        <v>8</v>
      </c>
      <c r="C26" s="484">
        <f t="shared" si="1"/>
        <v>1.875</v>
      </c>
      <c r="D26" s="485">
        <f t="shared" si="2"/>
        <v>1.25</v>
      </c>
      <c r="E26" s="484">
        <f t="shared" si="3"/>
        <v>1.875</v>
      </c>
      <c r="F26" s="484">
        <f t="shared" si="4"/>
        <v>1</v>
      </c>
      <c r="G26" s="484">
        <f t="shared" si="5"/>
        <v>9.375</v>
      </c>
    </row>
    <row r="27" spans="1:7" ht="12.75">
      <c r="A27" s="479" t="str">
        <f>'JR1'!I20</f>
        <v>Riverdale Ravagers</v>
      </c>
      <c r="B27" s="76">
        <v>7</v>
      </c>
      <c r="C27" s="484">
        <f t="shared" si="1"/>
        <v>0.2857142857142857</v>
      </c>
      <c r="D27" s="485">
        <f t="shared" si="2"/>
        <v>1.8571428571428572</v>
      </c>
      <c r="E27" s="484">
        <f t="shared" si="3"/>
        <v>1.7142857142857142</v>
      </c>
      <c r="F27" s="484">
        <f t="shared" si="4"/>
        <v>0.42857142857142855</v>
      </c>
      <c r="G27" s="484">
        <f t="shared" si="5"/>
        <v>9.5714285714285712</v>
      </c>
    </row>
    <row r="28" spans="1:7" ht="12.75">
      <c r="A28" s="479" t="str">
        <f>'JR2'!I20</f>
        <v>Tatooine Technographers</v>
      </c>
      <c r="B28" s="76">
        <v>6</v>
      </c>
      <c r="C28" s="484">
        <f t="shared" si="1"/>
        <v>0</v>
      </c>
      <c r="D28" s="485">
        <f t="shared" si="2"/>
        <v>0.83333333333333337</v>
      </c>
      <c r="E28" s="484">
        <f t="shared" si="3"/>
        <v>0.83333333333333337</v>
      </c>
      <c r="F28" s="484">
        <f t="shared" si="4"/>
        <v>1</v>
      </c>
      <c r="G28" s="484">
        <f t="shared" si="5"/>
        <v>4.166666666666667</v>
      </c>
    </row>
    <row r="29" spans="1:7" ht="12.75">
      <c r="A29" s="479" t="str">
        <f>'CT1'!I20</f>
        <v>Turtle Isle Typhoons</v>
      </c>
      <c r="B29" s="76">
        <v>9</v>
      </c>
      <c r="C29" s="484">
        <f t="shared" si="1"/>
        <v>0.55555555555555558</v>
      </c>
      <c r="D29" s="485">
        <f t="shared" si="2"/>
        <v>1.2222222222222223</v>
      </c>
      <c r="E29" s="484">
        <f t="shared" si="3"/>
        <v>0.55555555555555558</v>
      </c>
      <c r="F29" s="484">
        <f t="shared" si="4"/>
        <v>1.6666666666666667</v>
      </c>
      <c r="G29" s="484">
        <f t="shared" si="5"/>
        <v>5.333333333333333</v>
      </c>
    </row>
    <row r="30" spans="1:7" ht="12.75">
      <c r="A30" s="479" t="str">
        <f>'KB1'!I20</f>
        <v xml:space="preserve">Run! It's The PO PO </v>
      </c>
      <c r="B30" s="76">
        <v>7</v>
      </c>
      <c r="C30" s="484">
        <f t="shared" si="1"/>
        <v>0</v>
      </c>
      <c r="D30" s="485">
        <f t="shared" si="2"/>
        <v>1</v>
      </c>
      <c r="E30" s="484">
        <f t="shared" si="3"/>
        <v>2.1428571428571428</v>
      </c>
      <c r="F30" s="484">
        <f t="shared" si="4"/>
        <v>0.5714285714285714</v>
      </c>
      <c r="G30" s="484">
        <f t="shared" si="5"/>
        <v>7.2857142857142856</v>
      </c>
    </row>
    <row r="33" spans="1:10" ht="12.75">
      <c r="B33" s="479" t="s">
        <v>665</v>
      </c>
      <c r="C33" s="479" t="s">
        <v>666</v>
      </c>
      <c r="D33" s="479" t="s">
        <v>667</v>
      </c>
      <c r="E33" s="479" t="s">
        <v>668</v>
      </c>
    </row>
    <row r="34" spans="1:10" ht="12.75">
      <c r="A34" s="479" t="str">
        <f>'DH1'!I20</f>
        <v>Blood Mountain Berserkers</v>
      </c>
      <c r="B34" s="76" t="s">
        <v>669</v>
      </c>
      <c r="C34" s="76" t="s">
        <v>670</v>
      </c>
      <c r="D34" s="76" t="s">
        <v>671</v>
      </c>
      <c r="E34" s="76" t="s">
        <v>669</v>
      </c>
      <c r="F34" s="76"/>
      <c r="G34" s="486" t="s">
        <v>672</v>
      </c>
    </row>
    <row r="35" spans="1:10" ht="12.75">
      <c r="A35" s="479" t="str">
        <f>'DC1'!I20</f>
        <v>Fink Foulers</v>
      </c>
      <c r="B35" s="76" t="s">
        <v>673</v>
      </c>
      <c r="C35" s="76" t="s">
        <v>674</v>
      </c>
      <c r="D35" s="76" t="s">
        <v>675</v>
      </c>
      <c r="E35" s="76" t="s">
        <v>676</v>
      </c>
      <c r="F35" s="76"/>
      <c r="G35" s="479" t="s">
        <v>665</v>
      </c>
      <c r="H35" s="479" t="s">
        <v>677</v>
      </c>
      <c r="I35" s="479" t="s">
        <v>678</v>
      </c>
      <c r="J35" s="479" t="s">
        <v>679</v>
      </c>
    </row>
    <row r="36" spans="1:10" ht="12.75">
      <c r="A36" s="479" t="str">
        <f>'FT1'!I20</f>
        <v>Gold Diggers</v>
      </c>
      <c r="B36" s="76" t="s">
        <v>669</v>
      </c>
      <c r="C36" s="76" t="s">
        <v>680</v>
      </c>
      <c r="D36" s="76" t="s">
        <v>681</v>
      </c>
      <c r="E36" s="76" t="s">
        <v>669</v>
      </c>
      <c r="F36" s="76"/>
      <c r="G36" s="487" t="s">
        <v>682</v>
      </c>
      <c r="H36" s="487" t="s">
        <v>683</v>
      </c>
      <c r="I36" s="487" t="s">
        <v>684</v>
      </c>
      <c r="J36" s="487" t="s">
        <v>685</v>
      </c>
    </row>
    <row r="37" spans="1:10" ht="12.75">
      <c r="A37" s="479" t="str">
        <f>'TC1'!I20</f>
        <v>Hellions of Troy</v>
      </c>
      <c r="B37" s="76" t="s">
        <v>686</v>
      </c>
      <c r="C37" s="76" t="s">
        <v>687</v>
      </c>
      <c r="D37" s="76" t="s">
        <v>688</v>
      </c>
      <c r="E37" s="76" t="s">
        <v>689</v>
      </c>
      <c r="G37" s="488" t="s">
        <v>690</v>
      </c>
      <c r="H37" s="488" t="s">
        <v>691</v>
      </c>
      <c r="I37" s="488" t="s">
        <v>692</v>
      </c>
      <c r="J37" s="488" t="s">
        <v>693</v>
      </c>
    </row>
    <row r="38" spans="1:10" ht="12.75">
      <c r="A38" s="479" t="str">
        <f>'RC1'!I20</f>
        <v>Komodo Sinodons</v>
      </c>
      <c r="B38" s="76" t="s">
        <v>694</v>
      </c>
      <c r="C38" s="76" t="s">
        <v>669</v>
      </c>
      <c r="D38" s="76" t="s">
        <v>695</v>
      </c>
      <c r="E38" s="76" t="s">
        <v>696</v>
      </c>
      <c r="F38" s="76"/>
      <c r="G38" s="488" t="s">
        <v>697</v>
      </c>
      <c r="H38" s="488" t="s">
        <v>698</v>
      </c>
      <c r="I38" s="488" t="s">
        <v>699</v>
      </c>
      <c r="J38" s="488" t="s">
        <v>700</v>
      </c>
    </row>
    <row r="39" spans="1:10" ht="12.75">
      <c r="A39" s="479" t="str">
        <f>'PP1'!I20</f>
        <v>Population: Orc</v>
      </c>
      <c r="B39" s="76" t="s">
        <v>669</v>
      </c>
      <c r="C39" s="76" t="s">
        <v>701</v>
      </c>
      <c r="D39" s="76" t="s">
        <v>702</v>
      </c>
      <c r="E39" s="76" t="s">
        <v>703</v>
      </c>
      <c r="F39" s="76"/>
      <c r="G39" s="488" t="s">
        <v>704</v>
      </c>
      <c r="H39" s="488" t="s">
        <v>705</v>
      </c>
      <c r="I39" s="489"/>
      <c r="J39" s="489"/>
    </row>
    <row r="40" spans="1:10" ht="12.75">
      <c r="A40" s="479" t="str">
        <f>'MQ1'!I20</f>
        <v>Quixotic Crushers</v>
      </c>
      <c r="B40" s="76" t="s">
        <v>706</v>
      </c>
      <c r="C40" s="76" t="s">
        <v>707</v>
      </c>
      <c r="D40" s="76" t="s">
        <v>708</v>
      </c>
      <c r="E40" s="76" t="s">
        <v>669</v>
      </c>
      <c r="F40" s="76"/>
    </row>
    <row r="41" spans="1:10" ht="12.75">
      <c r="A41" s="479" t="str">
        <f>'TL1'!I20</f>
        <v>The Replacements</v>
      </c>
      <c r="B41" s="76" t="s">
        <v>669</v>
      </c>
      <c r="C41" s="76" t="s">
        <v>709</v>
      </c>
      <c r="D41" s="76" t="s">
        <v>710</v>
      </c>
      <c r="E41" s="76" t="s">
        <v>711</v>
      </c>
      <c r="F41" s="76"/>
    </row>
    <row r="42" spans="1:10" ht="12.75">
      <c r="A42" s="479" t="str">
        <f>'JR1'!I20</f>
        <v>Riverdale Ravagers</v>
      </c>
      <c r="B42" s="76" t="s">
        <v>712</v>
      </c>
      <c r="C42" s="76" t="s">
        <v>669</v>
      </c>
      <c r="D42" s="76" t="s">
        <v>669</v>
      </c>
      <c r="E42" s="76" t="s">
        <v>713</v>
      </c>
      <c r="F42" s="76"/>
    </row>
    <row r="43" spans="1:10" ht="12.75">
      <c r="A43" s="479" t="str">
        <f>'JR2'!I20</f>
        <v>Tatooine Technographers</v>
      </c>
      <c r="B43" s="76" t="s">
        <v>714</v>
      </c>
      <c r="C43" s="76" t="s">
        <v>669</v>
      </c>
      <c r="D43" s="76" t="s">
        <v>669</v>
      </c>
      <c r="E43" s="76" t="s">
        <v>715</v>
      </c>
    </row>
    <row r="44" spans="1:10" ht="12.75">
      <c r="A44" s="479" t="str">
        <f>'CT1'!I20</f>
        <v>Turtle Isle Typhoons</v>
      </c>
      <c r="B44" s="76" t="s">
        <v>716</v>
      </c>
      <c r="C44" s="76" t="s">
        <v>717</v>
      </c>
      <c r="D44" s="76" t="s">
        <v>718</v>
      </c>
      <c r="E44" s="76" t="s">
        <v>669</v>
      </c>
      <c r="F44" s="76"/>
    </row>
    <row r="45" spans="1:10" ht="12.75">
      <c r="A45" s="479" t="str">
        <f>'KB1'!I20</f>
        <v xml:space="preserve">Run! It's The PO PO </v>
      </c>
      <c r="B45" s="76" t="s">
        <v>719</v>
      </c>
      <c r="C45" s="76" t="s">
        <v>669</v>
      </c>
      <c r="D45" s="76" t="s">
        <v>669</v>
      </c>
      <c r="E45" s="76" t="s">
        <v>720</v>
      </c>
      <c r="F45" s="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B1004"/>
  <sheetViews>
    <sheetView workbookViewId="0"/>
  </sheetViews>
  <sheetFormatPr defaultColWidth="17.28515625" defaultRowHeight="15" customHeight="1"/>
  <cols>
    <col min="1" max="1" width="1.85546875" customWidth="1"/>
    <col min="2" max="2" width="23.5703125" customWidth="1"/>
    <col min="3" max="3" width="11.140625" customWidth="1"/>
    <col min="4" max="4" width="10.85546875" customWidth="1"/>
    <col min="5" max="7" width="12.7109375" customWidth="1"/>
    <col min="8" max="8" width="15.7109375" customWidth="1"/>
    <col min="9" max="9" width="17.5703125" customWidth="1"/>
    <col min="10" max="10" width="23.7109375" customWidth="1"/>
  </cols>
  <sheetData>
    <row r="1" spans="1:28" ht="9" customHeight="1">
      <c r="A1" s="4"/>
      <c r="B1" s="4"/>
      <c r="C1" s="4"/>
      <c r="D1" s="4"/>
      <c r="E1" s="4"/>
      <c r="F1" s="4"/>
      <c r="G1" s="4"/>
      <c r="H1" s="4"/>
      <c r="I1" s="4"/>
      <c r="J1" s="4"/>
      <c r="K1" s="6"/>
      <c r="L1" s="6"/>
      <c r="M1" s="6"/>
      <c r="N1" s="6"/>
      <c r="O1" s="6"/>
      <c r="P1" s="6"/>
      <c r="Q1" s="6"/>
      <c r="R1" s="6"/>
      <c r="S1" s="6"/>
      <c r="T1" s="6"/>
      <c r="U1" s="6"/>
      <c r="V1" s="6"/>
      <c r="W1" s="6"/>
      <c r="X1" s="6"/>
      <c r="Y1" s="6"/>
      <c r="Z1" s="6"/>
      <c r="AA1" s="6"/>
      <c r="AB1" s="6"/>
    </row>
    <row r="2" spans="1:28" ht="15.75">
      <c r="A2" s="4"/>
      <c r="B2" s="8" t="s">
        <v>0</v>
      </c>
      <c r="C2" s="8" t="s">
        <v>1</v>
      </c>
      <c r="D2" s="8" t="s">
        <v>2</v>
      </c>
      <c r="E2" s="8" t="s">
        <v>3</v>
      </c>
      <c r="F2" s="8" t="s">
        <v>4</v>
      </c>
      <c r="G2" s="8" t="s">
        <v>5</v>
      </c>
      <c r="H2" s="8" t="s">
        <v>6</v>
      </c>
      <c r="I2" s="8" t="s">
        <v>7</v>
      </c>
      <c r="J2" s="8" t="s">
        <v>8</v>
      </c>
      <c r="K2" s="6"/>
      <c r="L2" s="6"/>
      <c r="M2" s="6"/>
      <c r="N2" s="6"/>
      <c r="O2" s="6"/>
      <c r="P2" s="6"/>
      <c r="Q2" s="6"/>
      <c r="R2" s="6"/>
      <c r="S2" s="6"/>
      <c r="T2" s="6"/>
      <c r="U2" s="6"/>
      <c r="V2" s="6"/>
      <c r="W2" s="6"/>
      <c r="X2" s="6"/>
      <c r="Y2" s="6"/>
      <c r="Z2" s="6"/>
      <c r="AA2" s="6"/>
      <c r="AB2" s="6"/>
    </row>
    <row r="3" spans="1:28" ht="12.75">
      <c r="A3" s="9"/>
      <c r="B3" s="10" t="s">
        <v>9</v>
      </c>
      <c r="C3" s="14" t="s">
        <v>11</v>
      </c>
      <c r="D3" s="14" t="s">
        <v>15</v>
      </c>
      <c r="E3" s="16">
        <v>5</v>
      </c>
      <c r="F3" s="16">
        <v>0</v>
      </c>
      <c r="G3" s="16">
        <v>2</v>
      </c>
      <c r="H3" s="24">
        <f t="shared" ref="H3:H18" si="0">3*E3+F3</f>
        <v>15</v>
      </c>
      <c r="I3" s="16">
        <f t="shared" ref="I3:I18" si="1">SUM(E3:G3)</f>
        <v>7</v>
      </c>
      <c r="J3" s="27" t="str">
        <f t="shared" ref="J3:J10" si="2">IF(I3&gt;1,"Y","")</f>
        <v>Y</v>
      </c>
      <c r="K3" s="6"/>
      <c r="L3" s="6"/>
      <c r="M3" s="6"/>
      <c r="N3" s="6"/>
      <c r="O3" s="6"/>
      <c r="P3" s="6"/>
      <c r="Q3" s="6"/>
      <c r="R3" s="6"/>
      <c r="S3" s="6"/>
      <c r="T3" s="6"/>
      <c r="U3" s="6"/>
      <c r="V3" s="6"/>
      <c r="W3" s="6"/>
      <c r="X3" s="6"/>
      <c r="Y3" s="6"/>
      <c r="Z3" s="6"/>
      <c r="AA3" s="6"/>
      <c r="AB3" s="6"/>
    </row>
    <row r="4" spans="1:28" ht="12.75">
      <c r="A4" s="9"/>
      <c r="B4" s="29" t="s">
        <v>31</v>
      </c>
      <c r="C4" s="30" t="s">
        <v>33</v>
      </c>
      <c r="D4" s="30" t="s">
        <v>34</v>
      </c>
      <c r="E4" s="32">
        <v>4</v>
      </c>
      <c r="F4" s="32">
        <v>1</v>
      </c>
      <c r="G4" s="32">
        <v>3</v>
      </c>
      <c r="H4" s="34">
        <f t="shared" si="0"/>
        <v>13</v>
      </c>
      <c r="I4" s="32">
        <f t="shared" si="1"/>
        <v>8</v>
      </c>
      <c r="J4" s="35" t="str">
        <f t="shared" si="2"/>
        <v>Y</v>
      </c>
      <c r="K4" s="6"/>
      <c r="L4" s="6"/>
      <c r="M4" s="6"/>
      <c r="N4" s="6"/>
      <c r="O4" s="6"/>
      <c r="P4" s="6"/>
      <c r="Q4" s="6"/>
      <c r="R4" s="6"/>
      <c r="S4" s="6"/>
      <c r="T4" s="6"/>
      <c r="U4" s="6"/>
      <c r="V4" s="6"/>
      <c r="W4" s="6"/>
      <c r="X4" s="6"/>
      <c r="Y4" s="6"/>
      <c r="Z4" s="6"/>
      <c r="AA4" s="6"/>
      <c r="AB4" s="6"/>
    </row>
    <row r="5" spans="1:28" ht="12.75">
      <c r="A5" s="9"/>
      <c r="B5" s="29" t="s">
        <v>39</v>
      </c>
      <c r="C5" s="30" t="s">
        <v>40</v>
      </c>
      <c r="D5" s="30" t="s">
        <v>41</v>
      </c>
      <c r="E5" s="32">
        <v>4</v>
      </c>
      <c r="F5" s="32">
        <v>0</v>
      </c>
      <c r="G5" s="32">
        <v>3</v>
      </c>
      <c r="H5" s="34">
        <f t="shared" si="0"/>
        <v>12</v>
      </c>
      <c r="I5" s="32">
        <f t="shared" si="1"/>
        <v>7</v>
      </c>
      <c r="J5" s="35" t="str">
        <f t="shared" si="2"/>
        <v>Y</v>
      </c>
      <c r="K5" s="6"/>
      <c r="L5" s="6"/>
      <c r="M5" s="6"/>
      <c r="N5" s="6"/>
      <c r="O5" s="6"/>
      <c r="P5" s="6"/>
      <c r="Q5" s="6"/>
      <c r="R5" s="6"/>
      <c r="S5" s="6"/>
      <c r="T5" s="6"/>
      <c r="U5" s="6"/>
      <c r="V5" s="6"/>
      <c r="W5" s="6"/>
      <c r="X5" s="6"/>
      <c r="Y5" s="6"/>
      <c r="Z5" s="6"/>
      <c r="AA5" s="6"/>
      <c r="AB5" s="6"/>
    </row>
    <row r="6" spans="1:28" ht="12.75">
      <c r="A6" s="9"/>
      <c r="B6" s="29" t="s">
        <v>42</v>
      </c>
      <c r="C6" s="30" t="s">
        <v>43</v>
      </c>
      <c r="D6" s="30" t="s">
        <v>44</v>
      </c>
      <c r="E6" s="32">
        <v>4</v>
      </c>
      <c r="F6" s="32">
        <v>0</v>
      </c>
      <c r="G6" s="32">
        <v>1</v>
      </c>
      <c r="H6" s="34">
        <f t="shared" si="0"/>
        <v>12</v>
      </c>
      <c r="I6" s="32">
        <f t="shared" si="1"/>
        <v>5</v>
      </c>
      <c r="J6" s="35" t="str">
        <f t="shared" si="2"/>
        <v>Y</v>
      </c>
      <c r="K6" s="6"/>
      <c r="L6" s="6"/>
      <c r="M6" s="6"/>
      <c r="N6" s="6"/>
      <c r="O6" s="6"/>
      <c r="P6" s="6"/>
      <c r="Q6" s="6"/>
      <c r="R6" s="6"/>
      <c r="S6" s="6"/>
      <c r="T6" s="6"/>
      <c r="U6" s="6"/>
      <c r="V6" s="6"/>
      <c r="W6" s="6"/>
      <c r="X6" s="6"/>
      <c r="Y6" s="6"/>
      <c r="Z6" s="6"/>
      <c r="AA6" s="6"/>
      <c r="AB6" s="6"/>
    </row>
    <row r="7" spans="1:28" ht="12.75">
      <c r="A7" s="9"/>
      <c r="B7" s="29" t="s">
        <v>48</v>
      </c>
      <c r="C7" s="30" t="s">
        <v>49</v>
      </c>
      <c r="D7" s="30" t="s">
        <v>50</v>
      </c>
      <c r="E7" s="32">
        <v>3</v>
      </c>
      <c r="F7" s="32">
        <v>1</v>
      </c>
      <c r="G7" s="32">
        <v>4</v>
      </c>
      <c r="H7" s="34">
        <f t="shared" si="0"/>
        <v>10</v>
      </c>
      <c r="I7" s="32">
        <f t="shared" si="1"/>
        <v>8</v>
      </c>
      <c r="J7" s="35" t="str">
        <f t="shared" si="2"/>
        <v>Y</v>
      </c>
      <c r="K7" s="6"/>
      <c r="L7" s="6"/>
      <c r="M7" s="6"/>
      <c r="N7" s="6"/>
      <c r="O7" s="6"/>
      <c r="P7" s="6"/>
      <c r="Q7" s="6"/>
      <c r="R7" s="6"/>
      <c r="S7" s="6"/>
      <c r="T7" s="6"/>
      <c r="U7" s="6"/>
      <c r="V7" s="6"/>
      <c r="W7" s="6"/>
      <c r="X7" s="6"/>
      <c r="Y7" s="6"/>
      <c r="Z7" s="6"/>
      <c r="AA7" s="6"/>
      <c r="AB7" s="6"/>
    </row>
    <row r="8" spans="1:28" ht="12.75">
      <c r="A8" s="9"/>
      <c r="B8" s="29" t="s">
        <v>52</v>
      </c>
      <c r="C8" s="30" t="s">
        <v>53</v>
      </c>
      <c r="D8" s="30" t="s">
        <v>54</v>
      </c>
      <c r="E8" s="32">
        <v>3</v>
      </c>
      <c r="F8" s="32">
        <v>1</v>
      </c>
      <c r="G8" s="32">
        <v>4</v>
      </c>
      <c r="H8" s="34">
        <f t="shared" si="0"/>
        <v>10</v>
      </c>
      <c r="I8" s="32">
        <f t="shared" si="1"/>
        <v>8</v>
      </c>
      <c r="J8" s="35" t="str">
        <f t="shared" si="2"/>
        <v>Y</v>
      </c>
      <c r="K8" s="6"/>
      <c r="L8" s="6"/>
      <c r="M8" s="6"/>
      <c r="N8" s="6"/>
      <c r="O8" s="6"/>
      <c r="P8" s="6"/>
      <c r="Q8" s="6"/>
      <c r="R8" s="6"/>
      <c r="S8" s="6"/>
      <c r="T8" s="6"/>
      <c r="U8" s="6"/>
      <c r="V8" s="6"/>
      <c r="W8" s="6"/>
      <c r="X8" s="6"/>
      <c r="Y8" s="6"/>
      <c r="Z8" s="6"/>
      <c r="AA8" s="6"/>
      <c r="AB8" s="6"/>
    </row>
    <row r="9" spans="1:28" ht="12.75">
      <c r="A9" s="9"/>
      <c r="B9" s="29" t="s">
        <v>55</v>
      </c>
      <c r="C9" s="30" t="s">
        <v>56</v>
      </c>
      <c r="D9" s="30" t="s">
        <v>57</v>
      </c>
      <c r="E9" s="32">
        <v>2</v>
      </c>
      <c r="F9" s="32">
        <v>4</v>
      </c>
      <c r="G9" s="32">
        <v>1</v>
      </c>
      <c r="H9" s="34">
        <f t="shared" si="0"/>
        <v>10</v>
      </c>
      <c r="I9" s="32">
        <f t="shared" si="1"/>
        <v>7</v>
      </c>
      <c r="J9" s="35" t="str">
        <f t="shared" si="2"/>
        <v>Y</v>
      </c>
      <c r="K9" s="6"/>
      <c r="L9" s="6"/>
      <c r="M9" s="6"/>
      <c r="N9" s="6"/>
      <c r="O9" s="6"/>
      <c r="P9" s="6"/>
      <c r="Q9" s="6"/>
      <c r="R9" s="6"/>
      <c r="S9" s="6"/>
      <c r="T9" s="6"/>
      <c r="U9" s="6"/>
      <c r="V9" s="6"/>
      <c r="W9" s="6"/>
      <c r="X9" s="6"/>
      <c r="Y9" s="6"/>
      <c r="Z9" s="6"/>
      <c r="AA9" s="6"/>
      <c r="AB9" s="6"/>
    </row>
    <row r="10" spans="1:28" ht="12.75">
      <c r="A10" s="9"/>
      <c r="B10" s="29" t="s">
        <v>58</v>
      </c>
      <c r="C10" s="30" t="s">
        <v>59</v>
      </c>
      <c r="D10" s="30" t="s">
        <v>60</v>
      </c>
      <c r="E10" s="32">
        <v>2</v>
      </c>
      <c r="F10" s="32">
        <v>2</v>
      </c>
      <c r="G10" s="32">
        <v>4</v>
      </c>
      <c r="H10" s="34">
        <f t="shared" si="0"/>
        <v>8</v>
      </c>
      <c r="I10" s="32">
        <f t="shared" si="1"/>
        <v>8</v>
      </c>
      <c r="J10" s="35" t="str">
        <f t="shared" si="2"/>
        <v>Y</v>
      </c>
      <c r="K10" s="6"/>
      <c r="L10" s="6"/>
      <c r="M10" s="6"/>
      <c r="N10" s="6"/>
      <c r="O10" s="6"/>
      <c r="P10" s="6"/>
      <c r="Q10" s="6"/>
      <c r="R10" s="6"/>
      <c r="S10" s="6"/>
      <c r="T10" s="6"/>
      <c r="U10" s="6"/>
      <c r="V10" s="6"/>
      <c r="W10" s="6"/>
      <c r="X10" s="6"/>
      <c r="Y10" s="6"/>
      <c r="Z10" s="6"/>
      <c r="AA10" s="6"/>
      <c r="AB10" s="6"/>
    </row>
    <row r="11" spans="1:28" ht="12.75">
      <c r="A11" s="9"/>
      <c r="B11" s="29" t="s">
        <v>61</v>
      </c>
      <c r="C11" s="30" t="s">
        <v>62</v>
      </c>
      <c r="D11" s="30" t="s">
        <v>63</v>
      </c>
      <c r="E11" s="32">
        <v>2</v>
      </c>
      <c r="F11" s="32">
        <v>1</v>
      </c>
      <c r="G11" s="32">
        <v>4</v>
      </c>
      <c r="H11" s="34">
        <f t="shared" si="0"/>
        <v>7</v>
      </c>
      <c r="I11" s="32">
        <f t="shared" si="1"/>
        <v>7</v>
      </c>
      <c r="J11" s="35" t="s">
        <v>64</v>
      </c>
      <c r="K11" s="6"/>
      <c r="L11" s="6"/>
      <c r="M11" s="6"/>
      <c r="N11" s="6"/>
      <c r="O11" s="6"/>
      <c r="P11" s="6"/>
      <c r="Q11" s="6"/>
      <c r="R11" s="6"/>
      <c r="S11" s="6"/>
      <c r="T11" s="6"/>
      <c r="U11" s="6"/>
      <c r="V11" s="6"/>
      <c r="W11" s="6"/>
      <c r="X11" s="6"/>
      <c r="Y11" s="6"/>
      <c r="Z11" s="6"/>
      <c r="AA11" s="6"/>
      <c r="AB11" s="6"/>
    </row>
    <row r="12" spans="1:28" ht="12.75">
      <c r="A12" s="9"/>
      <c r="B12" s="29" t="s">
        <v>65</v>
      </c>
      <c r="C12" s="30" t="s">
        <v>66</v>
      </c>
      <c r="D12" s="30" t="s">
        <v>57</v>
      </c>
      <c r="E12" s="32">
        <v>2</v>
      </c>
      <c r="F12" s="32">
        <v>1</v>
      </c>
      <c r="G12" s="32">
        <v>2</v>
      </c>
      <c r="H12" s="34">
        <f t="shared" si="0"/>
        <v>7</v>
      </c>
      <c r="I12" s="32">
        <f t="shared" si="1"/>
        <v>5</v>
      </c>
      <c r="J12" s="35" t="str">
        <f t="shared" ref="J12:J18" si="3">IF(I12&gt;1,"Y","")</f>
        <v>Y</v>
      </c>
      <c r="K12" s="6"/>
      <c r="L12" s="6"/>
      <c r="M12" s="6"/>
      <c r="N12" s="6"/>
      <c r="O12" s="6"/>
      <c r="P12" s="6"/>
      <c r="Q12" s="6"/>
      <c r="R12" s="6"/>
      <c r="S12" s="6"/>
      <c r="T12" s="6"/>
      <c r="U12" s="6"/>
      <c r="V12" s="6"/>
      <c r="W12" s="6"/>
      <c r="X12" s="6"/>
      <c r="Y12" s="6"/>
      <c r="Z12" s="6"/>
      <c r="AA12" s="6"/>
      <c r="AB12" s="6"/>
    </row>
    <row r="13" spans="1:28" ht="12.75">
      <c r="A13" s="9"/>
      <c r="B13" s="29" t="s">
        <v>68</v>
      </c>
      <c r="C13" s="30" t="s">
        <v>69</v>
      </c>
      <c r="D13" s="30" t="s">
        <v>70</v>
      </c>
      <c r="E13" s="32">
        <v>1</v>
      </c>
      <c r="F13" s="32">
        <v>2</v>
      </c>
      <c r="G13" s="32">
        <v>1</v>
      </c>
      <c r="H13" s="34">
        <f t="shared" si="0"/>
        <v>5</v>
      </c>
      <c r="I13" s="32">
        <f t="shared" si="1"/>
        <v>4</v>
      </c>
      <c r="J13" s="35" t="str">
        <f t="shared" si="3"/>
        <v>Y</v>
      </c>
      <c r="K13" s="6"/>
      <c r="L13" s="6"/>
      <c r="M13" s="6"/>
      <c r="N13" s="6"/>
      <c r="O13" s="6"/>
      <c r="P13" s="6"/>
      <c r="Q13" s="6"/>
      <c r="R13" s="6"/>
      <c r="S13" s="6"/>
      <c r="T13" s="6"/>
      <c r="U13" s="6"/>
      <c r="V13" s="6"/>
      <c r="W13" s="6"/>
      <c r="X13" s="6"/>
      <c r="Y13" s="6"/>
      <c r="Z13" s="6"/>
      <c r="AA13" s="6"/>
      <c r="AB13" s="6"/>
    </row>
    <row r="14" spans="1:28" ht="12.75">
      <c r="A14" s="9"/>
      <c r="B14" s="29" t="s">
        <v>71</v>
      </c>
      <c r="C14" s="30" t="s">
        <v>43</v>
      </c>
      <c r="D14" s="30" t="s">
        <v>72</v>
      </c>
      <c r="E14" s="32">
        <v>1</v>
      </c>
      <c r="F14" s="32">
        <v>1</v>
      </c>
      <c r="G14" s="32">
        <v>4</v>
      </c>
      <c r="H14" s="34">
        <f t="shared" si="0"/>
        <v>4</v>
      </c>
      <c r="I14" s="32">
        <f t="shared" si="1"/>
        <v>6</v>
      </c>
      <c r="J14" s="35" t="str">
        <f t="shared" si="3"/>
        <v>Y</v>
      </c>
      <c r="K14" s="6"/>
      <c r="L14" s="6"/>
      <c r="M14" s="6"/>
      <c r="N14" s="6"/>
      <c r="O14" s="6"/>
      <c r="P14" s="6"/>
      <c r="Q14" s="6"/>
      <c r="R14" s="6"/>
      <c r="S14" s="6"/>
      <c r="T14" s="6"/>
      <c r="U14" s="6"/>
      <c r="V14" s="6"/>
      <c r="W14" s="6"/>
      <c r="X14" s="6"/>
      <c r="Y14" s="6"/>
      <c r="Z14" s="6"/>
      <c r="AA14" s="6"/>
      <c r="AB14" s="6"/>
    </row>
    <row r="15" spans="1:28" ht="12.75">
      <c r="A15" s="9"/>
      <c r="B15" s="56" t="s">
        <v>73</v>
      </c>
      <c r="C15" s="30" t="s">
        <v>40</v>
      </c>
      <c r="D15" s="30" t="s">
        <v>74</v>
      </c>
      <c r="E15" s="32">
        <v>1</v>
      </c>
      <c r="F15" s="32">
        <v>0</v>
      </c>
      <c r="G15" s="32">
        <v>0</v>
      </c>
      <c r="H15" s="34">
        <f t="shared" si="0"/>
        <v>3</v>
      </c>
      <c r="I15" s="32">
        <f t="shared" si="1"/>
        <v>1</v>
      </c>
      <c r="J15" s="35" t="str">
        <f t="shared" si="3"/>
        <v/>
      </c>
      <c r="K15" s="6"/>
      <c r="L15" s="6"/>
      <c r="M15" s="6"/>
      <c r="N15" s="6"/>
      <c r="O15" s="6"/>
      <c r="P15" s="6"/>
      <c r="Q15" s="6"/>
      <c r="R15" s="6"/>
      <c r="S15" s="6"/>
      <c r="T15" s="6"/>
      <c r="U15" s="6"/>
      <c r="V15" s="6"/>
      <c r="W15" s="6"/>
      <c r="X15" s="6"/>
      <c r="Y15" s="6"/>
      <c r="Z15" s="6"/>
      <c r="AA15" s="6"/>
      <c r="AB15" s="6"/>
    </row>
    <row r="16" spans="1:28" ht="12.75">
      <c r="A16" s="9"/>
      <c r="B16" s="56" t="s">
        <v>75</v>
      </c>
      <c r="C16" s="30" t="s">
        <v>53</v>
      </c>
      <c r="D16" s="30" t="s">
        <v>76</v>
      </c>
      <c r="E16" s="32">
        <v>1</v>
      </c>
      <c r="F16" s="32">
        <v>0</v>
      </c>
      <c r="G16" s="32">
        <v>0</v>
      </c>
      <c r="H16" s="34">
        <f t="shared" si="0"/>
        <v>3</v>
      </c>
      <c r="I16" s="32">
        <f t="shared" si="1"/>
        <v>1</v>
      </c>
      <c r="J16" s="35" t="str">
        <f t="shared" si="3"/>
        <v/>
      </c>
      <c r="K16" s="6"/>
      <c r="L16" s="6"/>
      <c r="M16" s="6"/>
      <c r="N16" s="6"/>
      <c r="O16" s="6"/>
      <c r="P16" s="6"/>
      <c r="Q16" s="6"/>
      <c r="R16" s="6"/>
      <c r="S16" s="6"/>
      <c r="T16" s="6"/>
      <c r="U16" s="6"/>
      <c r="V16" s="6"/>
      <c r="W16" s="6"/>
      <c r="X16" s="6"/>
      <c r="Y16" s="6"/>
      <c r="Z16" s="6"/>
      <c r="AA16" s="6"/>
      <c r="AB16" s="6"/>
    </row>
    <row r="17" spans="1:28" ht="12.75">
      <c r="A17" s="9"/>
      <c r="B17" s="56" t="s">
        <v>77</v>
      </c>
      <c r="C17" s="30" t="s">
        <v>78</v>
      </c>
      <c r="D17" s="30" t="s">
        <v>79</v>
      </c>
      <c r="E17" s="32">
        <v>0</v>
      </c>
      <c r="F17" s="32">
        <v>0</v>
      </c>
      <c r="G17" s="32">
        <v>1</v>
      </c>
      <c r="H17" s="34">
        <f t="shared" si="0"/>
        <v>0</v>
      </c>
      <c r="I17" s="32">
        <f t="shared" si="1"/>
        <v>1</v>
      </c>
      <c r="J17" s="35" t="str">
        <f t="shared" si="3"/>
        <v/>
      </c>
      <c r="K17" s="6"/>
      <c r="L17" s="6"/>
      <c r="M17" s="6"/>
      <c r="N17" s="6"/>
      <c r="O17" s="6"/>
      <c r="P17" s="6"/>
      <c r="Q17" s="6"/>
      <c r="R17" s="6"/>
      <c r="S17" s="6"/>
      <c r="T17" s="6"/>
      <c r="U17" s="6"/>
      <c r="V17" s="6"/>
      <c r="W17" s="6"/>
      <c r="X17" s="6"/>
      <c r="Y17" s="6"/>
      <c r="Z17" s="6"/>
      <c r="AA17" s="6"/>
      <c r="AB17" s="6"/>
    </row>
    <row r="18" spans="1:28" ht="12.75">
      <c r="B18" s="67" t="s">
        <v>80</v>
      </c>
      <c r="C18" s="69" t="s">
        <v>66</v>
      </c>
      <c r="D18" s="69" t="s">
        <v>81</v>
      </c>
      <c r="E18" s="71">
        <v>0</v>
      </c>
      <c r="F18" s="71">
        <v>0</v>
      </c>
      <c r="G18" s="71">
        <v>1</v>
      </c>
      <c r="H18" s="73">
        <f t="shared" si="0"/>
        <v>0</v>
      </c>
      <c r="I18" s="74">
        <f t="shared" si="1"/>
        <v>1</v>
      </c>
      <c r="J18" s="75" t="str">
        <f t="shared" si="3"/>
        <v/>
      </c>
    </row>
    <row r="19" spans="1:28" ht="12.75">
      <c r="J19" s="6"/>
    </row>
    <row r="20" spans="1:28" ht="12.75">
      <c r="J20" s="6"/>
    </row>
    <row r="21" spans="1:28" ht="12.75">
      <c r="B21" s="76" t="s">
        <v>82</v>
      </c>
      <c r="J21" s="6"/>
    </row>
    <row r="22" spans="1:28" ht="12.75">
      <c r="B22" s="76">
        <v>1</v>
      </c>
      <c r="C22" s="76" t="s">
        <v>9</v>
      </c>
      <c r="J22" s="6"/>
    </row>
    <row r="23" spans="1:28" ht="12.75">
      <c r="B23" s="76">
        <v>2</v>
      </c>
      <c r="C23" s="76" t="s">
        <v>31</v>
      </c>
      <c r="J23" s="6"/>
    </row>
    <row r="24" spans="1:28" ht="12.75">
      <c r="B24" s="76">
        <v>3</v>
      </c>
      <c r="C24" s="76" t="s">
        <v>42</v>
      </c>
      <c r="J24" s="6"/>
    </row>
    <row r="25" spans="1:28" ht="12.75">
      <c r="B25" s="76">
        <v>4</v>
      </c>
      <c r="C25" s="76" t="s">
        <v>83</v>
      </c>
      <c r="J25" s="6"/>
    </row>
    <row r="26" spans="1:28" ht="12.75">
      <c r="B26" s="76">
        <v>5</v>
      </c>
      <c r="C26" s="76" t="s">
        <v>55</v>
      </c>
      <c r="J26" s="6"/>
    </row>
    <row r="27" spans="1:28" ht="12.75">
      <c r="B27" s="76">
        <v>6</v>
      </c>
      <c r="C27" s="76" t="s">
        <v>52</v>
      </c>
      <c r="J27" s="6"/>
    </row>
    <row r="28" spans="1:28" ht="12.75">
      <c r="B28" s="76">
        <v>7</v>
      </c>
      <c r="C28" s="76" t="s">
        <v>48</v>
      </c>
      <c r="J28" s="6"/>
    </row>
    <row r="29" spans="1:28" ht="12.75">
      <c r="B29" s="76">
        <v>8</v>
      </c>
      <c r="C29" s="76" t="s">
        <v>58</v>
      </c>
      <c r="J29" s="6"/>
    </row>
    <row r="30" spans="1:28" ht="12.75">
      <c r="B30" s="76">
        <v>9</v>
      </c>
      <c r="C30" s="76" t="s">
        <v>65</v>
      </c>
      <c r="J30" s="6"/>
    </row>
    <row r="31" spans="1:28" ht="12.75">
      <c r="B31" s="76">
        <v>10</v>
      </c>
      <c r="C31" s="76" t="s">
        <v>84</v>
      </c>
      <c r="J31" s="6"/>
    </row>
    <row r="32" spans="1:28" ht="12.75">
      <c r="B32" s="76">
        <v>11</v>
      </c>
      <c r="C32" s="76" t="s">
        <v>68</v>
      </c>
      <c r="J32" s="6"/>
    </row>
    <row r="33" spans="2:10" ht="12.75">
      <c r="J33" s="6"/>
    </row>
    <row r="34" spans="2:10" ht="12.75">
      <c r="B34" s="76" t="s">
        <v>85</v>
      </c>
      <c r="C34" s="76" t="s">
        <v>86</v>
      </c>
      <c r="J34" s="6"/>
    </row>
    <row r="35" spans="2:10" ht="12.75">
      <c r="B35" s="76" t="s">
        <v>87</v>
      </c>
      <c r="C35" s="76" t="s">
        <v>71</v>
      </c>
      <c r="J35" s="6"/>
    </row>
    <row r="36" spans="2:10" ht="12.75">
      <c r="J36" s="6"/>
    </row>
    <row r="37" spans="2:10" ht="12.75">
      <c r="J37" s="6"/>
    </row>
    <row r="38" spans="2:10" ht="12.75">
      <c r="J38" s="6"/>
    </row>
    <row r="39" spans="2:10" ht="12.75">
      <c r="J39" s="6"/>
    </row>
    <row r="40" spans="2:10" ht="12.75">
      <c r="J40" s="6"/>
    </row>
    <row r="41" spans="2:10" ht="12.75">
      <c r="J41" s="6"/>
    </row>
    <row r="42" spans="2:10" ht="12.75">
      <c r="J42" s="6"/>
    </row>
    <row r="43" spans="2:10" ht="12.75">
      <c r="J43" s="6"/>
    </row>
    <row r="44" spans="2:10" ht="12.75">
      <c r="J44" s="6"/>
    </row>
    <row r="45" spans="2:10" ht="12.75">
      <c r="J45" s="6"/>
    </row>
    <row r="46" spans="2:10" ht="12.75">
      <c r="J46" s="6"/>
    </row>
    <row r="47" spans="2:10" ht="12.75">
      <c r="J47" s="6"/>
    </row>
    <row r="48" spans="2:10" ht="12.75">
      <c r="J48" s="6"/>
    </row>
    <row r="49" spans="10:10" ht="12.75">
      <c r="J49" s="6"/>
    </row>
    <row r="50" spans="10:10" ht="12.75">
      <c r="J50" s="6"/>
    </row>
    <row r="51" spans="10:10" ht="12.75">
      <c r="J51" s="6"/>
    </row>
    <row r="52" spans="10:10" ht="12.75">
      <c r="J52" s="6"/>
    </row>
    <row r="53" spans="10:10" ht="12.75">
      <c r="J53" s="6"/>
    </row>
    <row r="54" spans="10:10" ht="12.75">
      <c r="J54" s="6"/>
    </row>
    <row r="55" spans="10:10" ht="12.75">
      <c r="J55" s="6"/>
    </row>
    <row r="56" spans="10:10" ht="12.75">
      <c r="J56" s="6"/>
    </row>
    <row r="57" spans="10:10" ht="12.75">
      <c r="J57" s="6"/>
    </row>
    <row r="58" spans="10:10" ht="12.75">
      <c r="J58" s="6"/>
    </row>
    <row r="59" spans="10:10" ht="12.75">
      <c r="J59" s="6"/>
    </row>
    <row r="60" spans="10:10" ht="12.75">
      <c r="J60" s="6"/>
    </row>
    <row r="61" spans="10:10" ht="12.75">
      <c r="J61" s="6"/>
    </row>
    <row r="62" spans="10:10" ht="12.75">
      <c r="J62" s="6"/>
    </row>
    <row r="63" spans="10:10" ht="12.75">
      <c r="J63" s="6"/>
    </row>
    <row r="64" spans="10:10" ht="12.75">
      <c r="J64" s="6"/>
    </row>
    <row r="65" spans="10:10" ht="12.75">
      <c r="J65" s="6"/>
    </row>
    <row r="66" spans="10:10" ht="12.75">
      <c r="J66" s="6"/>
    </row>
    <row r="67" spans="10:10" ht="12.75">
      <c r="J67" s="6"/>
    </row>
    <row r="68" spans="10:10" ht="12.75">
      <c r="J68" s="6"/>
    </row>
    <row r="69" spans="10:10" ht="12.75">
      <c r="J69" s="6"/>
    </row>
    <row r="70" spans="10:10" ht="12.75">
      <c r="J70" s="6"/>
    </row>
    <row r="71" spans="10:10" ht="12.75">
      <c r="J71" s="6"/>
    </row>
    <row r="72" spans="10:10" ht="12.75">
      <c r="J72" s="6"/>
    </row>
    <row r="73" spans="10:10" ht="12.75">
      <c r="J73" s="6"/>
    </row>
    <row r="74" spans="10:10" ht="12.75">
      <c r="J74" s="6"/>
    </row>
    <row r="75" spans="10:10" ht="12.75">
      <c r="J75" s="6"/>
    </row>
    <row r="76" spans="10:10" ht="12.75">
      <c r="J76" s="6"/>
    </row>
    <row r="77" spans="10:10" ht="12.75">
      <c r="J77" s="6"/>
    </row>
    <row r="78" spans="10:10" ht="12.75">
      <c r="J78" s="6"/>
    </row>
    <row r="79" spans="10:10" ht="12.75">
      <c r="J79" s="6"/>
    </row>
    <row r="80" spans="10:10" ht="12.75">
      <c r="J80" s="6"/>
    </row>
    <row r="81" spans="10:10" ht="12.75">
      <c r="J81" s="6"/>
    </row>
    <row r="82" spans="10:10" ht="12.75">
      <c r="J82" s="6"/>
    </row>
    <row r="83" spans="10:10" ht="12.75">
      <c r="J83" s="6"/>
    </row>
    <row r="84" spans="10:10" ht="12.75">
      <c r="J84" s="6"/>
    </row>
    <row r="85" spans="10:10" ht="12.75">
      <c r="J85" s="6"/>
    </row>
    <row r="86" spans="10:10" ht="12.75">
      <c r="J86" s="6"/>
    </row>
    <row r="87" spans="10:10" ht="12.75">
      <c r="J87" s="6"/>
    </row>
    <row r="88" spans="10:10" ht="12.75">
      <c r="J88" s="6"/>
    </row>
    <row r="89" spans="10:10" ht="12.75">
      <c r="J89" s="6"/>
    </row>
    <row r="90" spans="10:10" ht="12.75">
      <c r="J90" s="6"/>
    </row>
    <row r="91" spans="10:10" ht="12.75">
      <c r="J91" s="6"/>
    </row>
    <row r="92" spans="10:10" ht="12.75">
      <c r="J92" s="6"/>
    </row>
    <row r="93" spans="10:10" ht="12.75">
      <c r="J93" s="6"/>
    </row>
    <row r="94" spans="10:10" ht="12.75">
      <c r="J94" s="6"/>
    </row>
    <row r="95" spans="10:10" ht="12.75">
      <c r="J95" s="6"/>
    </row>
    <row r="96" spans="10:10" ht="12.75">
      <c r="J96" s="6"/>
    </row>
    <row r="97" spans="10:10" ht="12.75">
      <c r="J97" s="6"/>
    </row>
    <row r="98" spans="10:10" ht="12.75">
      <c r="J98" s="6"/>
    </row>
    <row r="99" spans="10:10" ht="12.75">
      <c r="J99" s="6"/>
    </row>
    <row r="100" spans="10:10" ht="12.75">
      <c r="J100" s="6"/>
    </row>
    <row r="101" spans="10:10" ht="12.75">
      <c r="J101" s="6"/>
    </row>
    <row r="102" spans="10:10" ht="12.75">
      <c r="J102" s="6"/>
    </row>
    <row r="103" spans="10:10" ht="12.75">
      <c r="J103" s="6"/>
    </row>
    <row r="104" spans="10:10" ht="12.75">
      <c r="J104" s="6"/>
    </row>
    <row r="105" spans="10:10" ht="12.75">
      <c r="J105" s="6"/>
    </row>
    <row r="106" spans="10:10" ht="12.75">
      <c r="J106" s="6"/>
    </row>
    <row r="107" spans="10:10" ht="12.75">
      <c r="J107" s="6"/>
    </row>
    <row r="108" spans="10:10" ht="12.75">
      <c r="J108" s="6"/>
    </row>
    <row r="109" spans="10:10" ht="12.75">
      <c r="J109" s="6"/>
    </row>
    <row r="110" spans="10:10" ht="12.75">
      <c r="J110" s="6"/>
    </row>
    <row r="111" spans="10:10" ht="12.75">
      <c r="J111" s="6"/>
    </row>
    <row r="112" spans="10:10" ht="12.75">
      <c r="J112" s="6"/>
    </row>
    <row r="113" spans="10:10" ht="12.75">
      <c r="J113" s="6"/>
    </row>
    <row r="114" spans="10:10" ht="12.75">
      <c r="J114" s="6"/>
    </row>
    <row r="115" spans="10:10" ht="12.75">
      <c r="J115" s="6"/>
    </row>
    <row r="116" spans="10:10" ht="12.75">
      <c r="J116" s="6"/>
    </row>
    <row r="117" spans="10:10" ht="12.75">
      <c r="J117" s="6"/>
    </row>
    <row r="118" spans="10:10" ht="12.75">
      <c r="J118" s="6"/>
    </row>
    <row r="119" spans="10:10" ht="12.75">
      <c r="J119" s="6"/>
    </row>
    <row r="120" spans="10:10" ht="12.75">
      <c r="J120" s="6"/>
    </row>
    <row r="121" spans="10:10" ht="12.75">
      <c r="J121" s="6"/>
    </row>
    <row r="122" spans="10:10" ht="12.75">
      <c r="J122" s="6"/>
    </row>
    <row r="123" spans="10:10" ht="12.75">
      <c r="J123" s="6"/>
    </row>
    <row r="124" spans="10:10" ht="12.75">
      <c r="J124" s="6"/>
    </row>
    <row r="125" spans="10:10" ht="12.75">
      <c r="J125" s="6"/>
    </row>
    <row r="126" spans="10:10" ht="12.75">
      <c r="J126" s="6"/>
    </row>
    <row r="127" spans="10:10" ht="12.75">
      <c r="J127" s="6"/>
    </row>
    <row r="128" spans="10:10" ht="12.75">
      <c r="J128" s="6"/>
    </row>
    <row r="129" spans="10:10" ht="12.75">
      <c r="J129" s="6"/>
    </row>
    <row r="130" spans="10:10" ht="12.75">
      <c r="J130" s="6"/>
    </row>
    <row r="131" spans="10:10" ht="12.75">
      <c r="J131" s="6"/>
    </row>
    <row r="132" spans="10:10" ht="12.75">
      <c r="J132" s="6"/>
    </row>
    <row r="133" spans="10:10" ht="12.75">
      <c r="J133" s="6"/>
    </row>
    <row r="134" spans="10:10" ht="12.75">
      <c r="J134" s="6"/>
    </row>
    <row r="135" spans="10:10" ht="12.75">
      <c r="J135" s="6"/>
    </row>
    <row r="136" spans="10:10" ht="12.75">
      <c r="J136" s="6"/>
    </row>
    <row r="137" spans="10:10" ht="12.75">
      <c r="J137" s="6"/>
    </row>
    <row r="138" spans="10:10" ht="12.75">
      <c r="J138" s="6"/>
    </row>
    <row r="139" spans="10:10" ht="12.75">
      <c r="J139" s="6"/>
    </row>
    <row r="140" spans="10:10" ht="12.75">
      <c r="J140" s="6"/>
    </row>
    <row r="141" spans="10:10" ht="12.75">
      <c r="J141" s="6"/>
    </row>
    <row r="142" spans="10:10" ht="12.75">
      <c r="J142" s="6"/>
    </row>
    <row r="143" spans="10:10" ht="12.75">
      <c r="J143" s="6"/>
    </row>
    <row r="144" spans="10:10" ht="12.75">
      <c r="J144" s="6"/>
    </row>
    <row r="145" spans="10:10" ht="12.75">
      <c r="J145" s="6"/>
    </row>
    <row r="146" spans="10:10" ht="12.75">
      <c r="J146" s="6"/>
    </row>
    <row r="147" spans="10:10" ht="12.75">
      <c r="J147" s="6"/>
    </row>
    <row r="148" spans="10:10" ht="12.75">
      <c r="J148" s="6"/>
    </row>
    <row r="149" spans="10:10" ht="12.75">
      <c r="J149" s="6"/>
    </row>
    <row r="150" spans="10:10" ht="12.75">
      <c r="J150" s="6"/>
    </row>
    <row r="151" spans="10:10" ht="12.75">
      <c r="J151" s="6"/>
    </row>
    <row r="152" spans="10:10" ht="12.75">
      <c r="J152" s="6"/>
    </row>
    <row r="153" spans="10:10" ht="12.75">
      <c r="J153" s="6"/>
    </row>
    <row r="154" spans="10:10" ht="12.75">
      <c r="J154" s="6"/>
    </row>
    <row r="155" spans="10:10" ht="12.75">
      <c r="J155" s="6"/>
    </row>
    <row r="156" spans="10:10" ht="12.75">
      <c r="J156" s="6"/>
    </row>
    <row r="157" spans="10:10" ht="12.75">
      <c r="J157" s="6"/>
    </row>
    <row r="158" spans="10:10" ht="12.75">
      <c r="J158" s="6"/>
    </row>
    <row r="159" spans="10:10" ht="12.75">
      <c r="J159" s="6"/>
    </row>
    <row r="160" spans="10:10" ht="12.75">
      <c r="J160" s="6"/>
    </row>
    <row r="161" spans="10:10" ht="12.75">
      <c r="J161" s="6"/>
    </row>
    <row r="162" spans="10:10" ht="12.75">
      <c r="J162" s="6"/>
    </row>
    <row r="163" spans="10:10" ht="12.75">
      <c r="J163" s="6"/>
    </row>
    <row r="164" spans="10:10" ht="12.75">
      <c r="J164" s="6"/>
    </row>
    <row r="165" spans="10:10" ht="12.75">
      <c r="J165" s="6"/>
    </row>
    <row r="166" spans="10:10" ht="12.75">
      <c r="J166" s="6"/>
    </row>
    <row r="167" spans="10:10" ht="12.75">
      <c r="J167" s="6"/>
    </row>
    <row r="168" spans="10:10" ht="12.75">
      <c r="J168" s="6"/>
    </row>
    <row r="169" spans="10:10" ht="12.75">
      <c r="J169" s="6"/>
    </row>
    <row r="170" spans="10:10" ht="12.75">
      <c r="J170" s="6"/>
    </row>
    <row r="171" spans="10:10" ht="12.75">
      <c r="J171" s="6"/>
    </row>
    <row r="172" spans="10:10" ht="12.75">
      <c r="J172" s="6"/>
    </row>
    <row r="173" spans="10:10" ht="12.75">
      <c r="J173" s="6"/>
    </row>
    <row r="174" spans="10:10" ht="12.75">
      <c r="J174" s="6"/>
    </row>
    <row r="175" spans="10:10" ht="12.75">
      <c r="J175" s="6"/>
    </row>
    <row r="176" spans="10:10" ht="12.75">
      <c r="J176" s="6"/>
    </row>
    <row r="177" spans="10:10" ht="12.75">
      <c r="J177" s="6"/>
    </row>
    <row r="178" spans="10:10" ht="12.75">
      <c r="J178" s="6"/>
    </row>
    <row r="179" spans="10:10" ht="12.75">
      <c r="J179" s="6"/>
    </row>
    <row r="180" spans="10:10" ht="12.75">
      <c r="J180" s="6"/>
    </row>
    <row r="181" spans="10:10" ht="12.75">
      <c r="J181" s="6"/>
    </row>
    <row r="182" spans="10:10" ht="12.75">
      <c r="J182" s="6"/>
    </row>
    <row r="183" spans="10:10" ht="12.75">
      <c r="J183" s="6"/>
    </row>
    <row r="184" spans="10:10" ht="12.75">
      <c r="J184" s="6"/>
    </row>
    <row r="185" spans="10:10" ht="12.75">
      <c r="J185" s="6"/>
    </row>
    <row r="186" spans="10:10" ht="12.75">
      <c r="J186" s="6"/>
    </row>
    <row r="187" spans="10:10" ht="12.75">
      <c r="J187" s="6"/>
    </row>
    <row r="188" spans="10:10" ht="12.75">
      <c r="J188" s="6"/>
    </row>
    <row r="189" spans="10:10" ht="12.75">
      <c r="J189" s="6"/>
    </row>
    <row r="190" spans="10:10" ht="12.75">
      <c r="J190" s="6"/>
    </row>
    <row r="191" spans="10:10" ht="12.75">
      <c r="J191" s="6"/>
    </row>
    <row r="192" spans="10:10" ht="12.75">
      <c r="J192" s="6"/>
    </row>
    <row r="193" spans="10:10" ht="12.75">
      <c r="J193" s="6"/>
    </row>
    <row r="194" spans="10:10" ht="12.75">
      <c r="J194" s="6"/>
    </row>
    <row r="195" spans="10:10" ht="12.75">
      <c r="J195" s="6"/>
    </row>
    <row r="196" spans="10:10" ht="12.75">
      <c r="J196" s="6"/>
    </row>
    <row r="197" spans="10:10" ht="12.75">
      <c r="J197" s="6"/>
    </row>
    <row r="198" spans="10:10" ht="12.75">
      <c r="J198" s="6"/>
    </row>
    <row r="199" spans="10:10" ht="12.75">
      <c r="J199" s="6"/>
    </row>
    <row r="200" spans="10:10" ht="12.75">
      <c r="J200" s="6"/>
    </row>
    <row r="201" spans="10:10" ht="12.75">
      <c r="J201" s="6"/>
    </row>
    <row r="202" spans="10:10" ht="12.75">
      <c r="J202" s="6"/>
    </row>
    <row r="203" spans="10:10" ht="12.75">
      <c r="J203" s="6"/>
    </row>
    <row r="204" spans="10:10" ht="12.75">
      <c r="J204" s="6"/>
    </row>
    <row r="205" spans="10:10" ht="12.75">
      <c r="J205" s="6"/>
    </row>
    <row r="206" spans="10:10" ht="12.75">
      <c r="J206" s="6"/>
    </row>
    <row r="207" spans="10:10" ht="12.75">
      <c r="J207" s="6"/>
    </row>
    <row r="208" spans="10:10" ht="12.75">
      <c r="J208" s="6"/>
    </row>
    <row r="209" spans="10:10" ht="12.75">
      <c r="J209" s="6"/>
    </row>
    <row r="210" spans="10:10" ht="12.75">
      <c r="J210" s="6"/>
    </row>
    <row r="211" spans="10:10" ht="12.75">
      <c r="J211" s="6"/>
    </row>
    <row r="212" spans="10:10" ht="12.75">
      <c r="J212" s="6"/>
    </row>
    <row r="213" spans="10:10" ht="12.75">
      <c r="J213" s="6"/>
    </row>
    <row r="214" spans="10:10" ht="12.75">
      <c r="J214" s="6"/>
    </row>
    <row r="215" spans="10:10" ht="12.75">
      <c r="J215" s="6"/>
    </row>
    <row r="216" spans="10:10" ht="12.75">
      <c r="J216" s="6"/>
    </row>
    <row r="217" spans="10:10" ht="12.75">
      <c r="J217" s="6"/>
    </row>
    <row r="218" spans="10:10" ht="12.75">
      <c r="J218" s="6"/>
    </row>
    <row r="219" spans="10:10" ht="12.75">
      <c r="J219" s="6"/>
    </row>
    <row r="220" spans="10:10" ht="12.75">
      <c r="J220" s="6"/>
    </row>
    <row r="221" spans="10:10" ht="12.75">
      <c r="J221" s="6"/>
    </row>
    <row r="222" spans="10:10" ht="12.75">
      <c r="J222" s="6"/>
    </row>
    <row r="223" spans="10:10" ht="12.75">
      <c r="J223" s="6"/>
    </row>
    <row r="224" spans="10:10" ht="12.75">
      <c r="J224" s="6"/>
    </row>
    <row r="225" spans="10:10" ht="12.75">
      <c r="J225" s="6"/>
    </row>
    <row r="226" spans="10:10" ht="12.75">
      <c r="J226" s="6"/>
    </row>
    <row r="227" spans="10:10" ht="12.75">
      <c r="J227" s="6"/>
    </row>
    <row r="228" spans="10:10" ht="12.75">
      <c r="J228" s="6"/>
    </row>
    <row r="229" spans="10:10" ht="12.75">
      <c r="J229" s="6"/>
    </row>
    <row r="230" spans="10:10" ht="12.75">
      <c r="J230" s="6"/>
    </row>
    <row r="231" spans="10:10" ht="12.75">
      <c r="J231" s="6"/>
    </row>
    <row r="232" spans="10:10" ht="12.75">
      <c r="J232" s="6"/>
    </row>
    <row r="233" spans="10:10" ht="12.75">
      <c r="J233" s="6"/>
    </row>
    <row r="234" spans="10:10" ht="12.75">
      <c r="J234" s="6"/>
    </row>
    <row r="235" spans="10:10" ht="12.75">
      <c r="J235" s="6"/>
    </row>
    <row r="236" spans="10:10" ht="12.75">
      <c r="J236" s="6"/>
    </row>
    <row r="237" spans="10:10" ht="12.75">
      <c r="J237" s="6"/>
    </row>
    <row r="238" spans="10:10" ht="12.75">
      <c r="J238" s="6"/>
    </row>
    <row r="239" spans="10:10" ht="12.75">
      <c r="J239" s="6"/>
    </row>
    <row r="240" spans="10:10" ht="12.75">
      <c r="J240" s="6"/>
    </row>
    <row r="241" spans="10:10" ht="12.75">
      <c r="J241" s="6"/>
    </row>
    <row r="242" spans="10:10" ht="12.75">
      <c r="J242" s="6"/>
    </row>
    <row r="243" spans="10:10" ht="12.75">
      <c r="J243" s="6"/>
    </row>
    <row r="244" spans="10:10" ht="12.75">
      <c r="J244" s="6"/>
    </row>
    <row r="245" spans="10:10" ht="12.75">
      <c r="J245" s="6"/>
    </row>
    <row r="246" spans="10:10" ht="12.75">
      <c r="J246" s="6"/>
    </row>
    <row r="247" spans="10:10" ht="12.75">
      <c r="J247" s="6"/>
    </row>
    <row r="248" spans="10:10" ht="12.75">
      <c r="J248" s="6"/>
    </row>
    <row r="249" spans="10:10" ht="12.75">
      <c r="J249" s="6"/>
    </row>
    <row r="250" spans="10:10" ht="12.75">
      <c r="J250" s="6"/>
    </row>
    <row r="251" spans="10:10" ht="12.75">
      <c r="J251" s="6"/>
    </row>
    <row r="252" spans="10:10" ht="12.75">
      <c r="J252" s="6"/>
    </row>
    <row r="253" spans="10:10" ht="12.75">
      <c r="J253" s="6"/>
    </row>
    <row r="254" spans="10:10" ht="12.75">
      <c r="J254" s="6"/>
    </row>
    <row r="255" spans="10:10" ht="12.75">
      <c r="J255" s="6"/>
    </row>
    <row r="256" spans="10:10" ht="12.75">
      <c r="J256" s="6"/>
    </row>
    <row r="257" spans="10:10" ht="12.75">
      <c r="J257" s="6"/>
    </row>
    <row r="258" spans="10:10" ht="12.75">
      <c r="J258" s="6"/>
    </row>
    <row r="259" spans="10:10" ht="12.75">
      <c r="J259" s="6"/>
    </row>
    <row r="260" spans="10:10" ht="12.75">
      <c r="J260" s="6"/>
    </row>
    <row r="261" spans="10:10" ht="12.75">
      <c r="J261" s="6"/>
    </row>
    <row r="262" spans="10:10" ht="12.75">
      <c r="J262" s="6"/>
    </row>
    <row r="263" spans="10:10" ht="12.75">
      <c r="J263" s="6"/>
    </row>
    <row r="264" spans="10:10" ht="12.75">
      <c r="J264" s="6"/>
    </row>
    <row r="265" spans="10:10" ht="12.75">
      <c r="J265" s="6"/>
    </row>
    <row r="266" spans="10:10" ht="12.75">
      <c r="J266" s="6"/>
    </row>
    <row r="267" spans="10:10" ht="12.75">
      <c r="J267" s="6"/>
    </row>
    <row r="268" spans="10:10" ht="12.75">
      <c r="J268" s="6"/>
    </row>
    <row r="269" spans="10:10" ht="12.75">
      <c r="J269" s="6"/>
    </row>
    <row r="270" spans="10:10" ht="12.75">
      <c r="J270" s="6"/>
    </row>
    <row r="271" spans="10:10" ht="12.75">
      <c r="J271" s="6"/>
    </row>
    <row r="272" spans="10:10" ht="12.75">
      <c r="J272" s="6"/>
    </row>
    <row r="273" spans="10:10" ht="12.75">
      <c r="J273" s="6"/>
    </row>
    <row r="274" spans="10:10" ht="12.75">
      <c r="J274" s="6"/>
    </row>
    <row r="275" spans="10:10" ht="12.75">
      <c r="J275" s="6"/>
    </row>
    <row r="276" spans="10:10" ht="12.75">
      <c r="J276" s="6"/>
    </row>
    <row r="277" spans="10:10" ht="12.75">
      <c r="J277" s="6"/>
    </row>
    <row r="278" spans="10:10" ht="12.75">
      <c r="J278" s="6"/>
    </row>
    <row r="279" spans="10:10" ht="12.75">
      <c r="J279" s="6"/>
    </row>
    <row r="280" spans="10:10" ht="12.75">
      <c r="J280" s="6"/>
    </row>
    <row r="281" spans="10:10" ht="12.75">
      <c r="J281" s="6"/>
    </row>
    <row r="282" spans="10:10" ht="12.75">
      <c r="J282" s="6"/>
    </row>
    <row r="283" spans="10:10" ht="12.75">
      <c r="J283" s="6"/>
    </row>
    <row r="284" spans="10:10" ht="12.75">
      <c r="J284" s="6"/>
    </row>
    <row r="285" spans="10:10" ht="12.75">
      <c r="J285" s="6"/>
    </row>
    <row r="286" spans="10:10" ht="12.75">
      <c r="J286" s="6"/>
    </row>
    <row r="287" spans="10:10" ht="12.75">
      <c r="J287" s="6"/>
    </row>
    <row r="288" spans="10:10" ht="12.75">
      <c r="J288" s="6"/>
    </row>
    <row r="289" spans="10:10" ht="12.75">
      <c r="J289" s="6"/>
    </row>
    <row r="290" spans="10:10" ht="12.75">
      <c r="J290" s="6"/>
    </row>
    <row r="291" spans="10:10" ht="12.75">
      <c r="J291" s="6"/>
    </row>
    <row r="292" spans="10:10" ht="12.75">
      <c r="J292" s="6"/>
    </row>
    <row r="293" spans="10:10" ht="12.75">
      <c r="J293" s="6"/>
    </row>
    <row r="294" spans="10:10" ht="12.75">
      <c r="J294" s="6"/>
    </row>
    <row r="295" spans="10:10" ht="12.75">
      <c r="J295" s="6"/>
    </row>
    <row r="296" spans="10:10" ht="12.75">
      <c r="J296" s="6"/>
    </row>
    <row r="297" spans="10:10" ht="12.75">
      <c r="J297" s="6"/>
    </row>
    <row r="298" spans="10:10" ht="12.75">
      <c r="J298" s="6"/>
    </row>
    <row r="299" spans="10:10" ht="12.75">
      <c r="J299" s="6"/>
    </row>
    <row r="300" spans="10:10" ht="12.75">
      <c r="J300" s="6"/>
    </row>
    <row r="301" spans="10:10" ht="12.75">
      <c r="J301" s="6"/>
    </row>
    <row r="302" spans="10:10" ht="12.75">
      <c r="J302" s="6"/>
    </row>
    <row r="303" spans="10:10" ht="12.75">
      <c r="J303" s="6"/>
    </row>
    <row r="304" spans="10:10" ht="12.75">
      <c r="J304" s="6"/>
    </row>
    <row r="305" spans="10:10" ht="12.75">
      <c r="J305" s="6"/>
    </row>
    <row r="306" spans="10:10" ht="12.75">
      <c r="J306" s="6"/>
    </row>
    <row r="307" spans="10:10" ht="12.75">
      <c r="J307" s="6"/>
    </row>
    <row r="308" spans="10:10" ht="12.75">
      <c r="J308" s="6"/>
    </row>
    <row r="309" spans="10:10" ht="12.75">
      <c r="J309" s="6"/>
    </row>
    <row r="310" spans="10:10" ht="12.75">
      <c r="J310" s="6"/>
    </row>
    <row r="311" spans="10:10" ht="12.75">
      <c r="J311" s="6"/>
    </row>
    <row r="312" spans="10:10" ht="12.75">
      <c r="J312" s="6"/>
    </row>
    <row r="313" spans="10:10" ht="12.75">
      <c r="J313" s="6"/>
    </row>
    <row r="314" spans="10:10" ht="12.75">
      <c r="J314" s="6"/>
    </row>
    <row r="315" spans="10:10" ht="12.75">
      <c r="J315" s="6"/>
    </row>
    <row r="316" spans="10:10" ht="12.75">
      <c r="J316" s="6"/>
    </row>
    <row r="317" spans="10:10" ht="12.75">
      <c r="J317" s="6"/>
    </row>
    <row r="318" spans="10:10" ht="12.75">
      <c r="J318" s="6"/>
    </row>
    <row r="319" spans="10:10" ht="12.75">
      <c r="J319" s="6"/>
    </row>
    <row r="320" spans="10:10" ht="12.75">
      <c r="J320" s="6"/>
    </row>
    <row r="321" spans="10:10" ht="12.75">
      <c r="J321" s="6"/>
    </row>
    <row r="322" spans="10:10" ht="12.75">
      <c r="J322" s="6"/>
    </row>
    <row r="323" spans="10:10" ht="12.75">
      <c r="J323" s="6"/>
    </row>
    <row r="324" spans="10:10" ht="12.75">
      <c r="J324" s="6"/>
    </row>
    <row r="325" spans="10:10" ht="12.75">
      <c r="J325" s="6"/>
    </row>
    <row r="326" spans="10:10" ht="12.75">
      <c r="J326" s="6"/>
    </row>
    <row r="327" spans="10:10" ht="12.75">
      <c r="J327" s="6"/>
    </row>
    <row r="328" spans="10:10" ht="12.75">
      <c r="J328" s="6"/>
    </row>
    <row r="329" spans="10:10" ht="12.75">
      <c r="J329" s="6"/>
    </row>
    <row r="330" spans="10:10" ht="12.75">
      <c r="J330" s="6"/>
    </row>
    <row r="331" spans="10:10" ht="12.75">
      <c r="J331" s="6"/>
    </row>
    <row r="332" spans="10:10" ht="12.75">
      <c r="J332" s="6"/>
    </row>
    <row r="333" spans="10:10" ht="12.75">
      <c r="J333" s="6"/>
    </row>
    <row r="334" spans="10:10" ht="12.75">
      <c r="J334" s="6"/>
    </row>
    <row r="335" spans="10:10" ht="12.75">
      <c r="J335" s="6"/>
    </row>
    <row r="336" spans="10:10" ht="12.75">
      <c r="J336" s="6"/>
    </row>
    <row r="337" spans="10:10" ht="12.75">
      <c r="J337" s="6"/>
    </row>
    <row r="338" spans="10:10" ht="12.75">
      <c r="J338" s="6"/>
    </row>
    <row r="339" spans="10:10" ht="12.75">
      <c r="J339" s="6"/>
    </row>
    <row r="340" spans="10:10" ht="12.75">
      <c r="J340" s="6"/>
    </row>
    <row r="341" spans="10:10" ht="12.75">
      <c r="J341" s="6"/>
    </row>
    <row r="342" spans="10:10" ht="12.75">
      <c r="J342" s="6"/>
    </row>
    <row r="343" spans="10:10" ht="12.75">
      <c r="J343" s="6"/>
    </row>
    <row r="344" spans="10:10" ht="12.75">
      <c r="J344" s="6"/>
    </row>
    <row r="345" spans="10:10" ht="12.75">
      <c r="J345" s="6"/>
    </row>
    <row r="346" spans="10:10" ht="12.75">
      <c r="J346" s="6"/>
    </row>
    <row r="347" spans="10:10" ht="12.75">
      <c r="J347" s="6"/>
    </row>
    <row r="348" spans="10:10" ht="12.75">
      <c r="J348" s="6"/>
    </row>
    <row r="349" spans="10:10" ht="12.75">
      <c r="J349" s="6"/>
    </row>
    <row r="350" spans="10:10" ht="12.75">
      <c r="J350" s="6"/>
    </row>
    <row r="351" spans="10:10" ht="12.75">
      <c r="J351" s="6"/>
    </row>
    <row r="352" spans="10:10" ht="12.75">
      <c r="J352" s="6"/>
    </row>
    <row r="353" spans="10:10" ht="12.75">
      <c r="J353" s="6"/>
    </row>
    <row r="354" spans="10:10" ht="12.75">
      <c r="J354" s="6"/>
    </row>
    <row r="355" spans="10:10" ht="12.75">
      <c r="J355" s="6"/>
    </row>
    <row r="356" spans="10:10" ht="12.75">
      <c r="J356" s="6"/>
    </row>
    <row r="357" spans="10:10" ht="12.75">
      <c r="J357" s="6"/>
    </row>
    <row r="358" spans="10:10" ht="12.75">
      <c r="J358" s="6"/>
    </row>
    <row r="359" spans="10:10" ht="12.75">
      <c r="J359" s="6"/>
    </row>
    <row r="360" spans="10:10" ht="12.75">
      <c r="J360" s="6"/>
    </row>
    <row r="361" spans="10:10" ht="12.75">
      <c r="J361" s="6"/>
    </row>
    <row r="362" spans="10:10" ht="12.75">
      <c r="J362" s="6"/>
    </row>
    <row r="363" spans="10:10" ht="12.75">
      <c r="J363" s="6"/>
    </row>
    <row r="364" spans="10:10" ht="12.75">
      <c r="J364" s="6"/>
    </row>
    <row r="365" spans="10:10" ht="12.75">
      <c r="J365" s="6"/>
    </row>
    <row r="366" spans="10:10" ht="12.75">
      <c r="J366" s="6"/>
    </row>
    <row r="367" spans="10:10" ht="12.75">
      <c r="J367" s="6"/>
    </row>
    <row r="368" spans="10:10" ht="12.75">
      <c r="J368" s="6"/>
    </row>
    <row r="369" spans="10:10" ht="12.75">
      <c r="J369" s="6"/>
    </row>
    <row r="370" spans="10:10" ht="12.75">
      <c r="J370" s="6"/>
    </row>
    <row r="371" spans="10:10" ht="12.75">
      <c r="J371" s="6"/>
    </row>
    <row r="372" spans="10:10" ht="12.75">
      <c r="J372" s="6"/>
    </row>
    <row r="373" spans="10:10" ht="12.75">
      <c r="J373" s="6"/>
    </row>
    <row r="374" spans="10:10" ht="12.75">
      <c r="J374" s="6"/>
    </row>
    <row r="375" spans="10:10" ht="12.75">
      <c r="J375" s="6"/>
    </row>
    <row r="376" spans="10:10" ht="12.75">
      <c r="J376" s="6"/>
    </row>
    <row r="377" spans="10:10" ht="12.75">
      <c r="J377" s="6"/>
    </row>
    <row r="378" spans="10:10" ht="12.75">
      <c r="J378" s="6"/>
    </row>
    <row r="379" spans="10:10" ht="12.75">
      <c r="J379" s="6"/>
    </row>
    <row r="380" spans="10:10" ht="12.75">
      <c r="J380" s="6"/>
    </row>
    <row r="381" spans="10:10" ht="12.75">
      <c r="J381" s="6"/>
    </row>
    <row r="382" spans="10:10" ht="12.75">
      <c r="J382" s="6"/>
    </row>
    <row r="383" spans="10:10" ht="12.75">
      <c r="J383" s="6"/>
    </row>
    <row r="384" spans="10:10" ht="12.75">
      <c r="J384" s="6"/>
    </row>
    <row r="385" spans="10:10" ht="12.75">
      <c r="J385" s="6"/>
    </row>
    <row r="386" spans="10:10" ht="12.75">
      <c r="J386" s="6"/>
    </row>
    <row r="387" spans="10:10" ht="12.75">
      <c r="J387" s="6"/>
    </row>
    <row r="388" spans="10:10" ht="12.75">
      <c r="J388" s="6"/>
    </row>
    <row r="389" spans="10:10" ht="12.75">
      <c r="J389" s="6"/>
    </row>
    <row r="390" spans="10:10" ht="12.75">
      <c r="J390" s="6"/>
    </row>
    <row r="391" spans="10:10" ht="12.75">
      <c r="J391" s="6"/>
    </row>
    <row r="392" spans="10:10" ht="12.75">
      <c r="J392" s="6"/>
    </row>
    <row r="393" spans="10:10" ht="12.75">
      <c r="J393" s="6"/>
    </row>
    <row r="394" spans="10:10" ht="12.75">
      <c r="J394" s="6"/>
    </row>
    <row r="395" spans="10:10" ht="12.75">
      <c r="J395" s="6"/>
    </row>
    <row r="396" spans="10:10" ht="12.75">
      <c r="J396" s="6"/>
    </row>
    <row r="397" spans="10:10" ht="12.75">
      <c r="J397" s="6"/>
    </row>
    <row r="398" spans="10:10" ht="12.75">
      <c r="J398" s="6"/>
    </row>
    <row r="399" spans="10:10" ht="12.75">
      <c r="J399" s="6"/>
    </row>
    <row r="400" spans="10:10" ht="12.75">
      <c r="J400" s="6"/>
    </row>
    <row r="401" spans="10:10" ht="12.75">
      <c r="J401" s="6"/>
    </row>
    <row r="402" spans="10:10" ht="12.75">
      <c r="J402" s="6"/>
    </row>
    <row r="403" spans="10:10" ht="12.75">
      <c r="J403" s="6"/>
    </row>
    <row r="404" spans="10:10" ht="12.75">
      <c r="J404" s="6"/>
    </row>
    <row r="405" spans="10:10" ht="12.75">
      <c r="J405" s="6"/>
    </row>
    <row r="406" spans="10:10" ht="12.75">
      <c r="J406" s="6"/>
    </row>
    <row r="407" spans="10:10" ht="12.75">
      <c r="J407" s="6"/>
    </row>
    <row r="408" spans="10:10" ht="12.75">
      <c r="J408" s="6"/>
    </row>
    <row r="409" spans="10:10" ht="12.75">
      <c r="J409" s="6"/>
    </row>
    <row r="410" spans="10:10" ht="12.75">
      <c r="J410" s="6"/>
    </row>
    <row r="411" spans="10:10" ht="12.75">
      <c r="J411" s="6"/>
    </row>
    <row r="412" spans="10:10" ht="12.75">
      <c r="J412" s="6"/>
    </row>
    <row r="413" spans="10:10" ht="12.75">
      <c r="J413" s="6"/>
    </row>
    <row r="414" spans="10:10" ht="12.75">
      <c r="J414" s="6"/>
    </row>
    <row r="415" spans="10:10" ht="12.75">
      <c r="J415" s="6"/>
    </row>
    <row r="416" spans="10:10" ht="12.75">
      <c r="J416" s="6"/>
    </row>
    <row r="417" spans="10:10" ht="12.75">
      <c r="J417" s="6"/>
    </row>
    <row r="418" spans="10:10" ht="12.75">
      <c r="J418" s="6"/>
    </row>
    <row r="419" spans="10:10" ht="12.75">
      <c r="J419" s="6"/>
    </row>
    <row r="420" spans="10:10" ht="12.75">
      <c r="J420" s="6"/>
    </row>
    <row r="421" spans="10:10" ht="12.75">
      <c r="J421" s="6"/>
    </row>
    <row r="422" spans="10:10" ht="12.75">
      <c r="J422" s="6"/>
    </row>
    <row r="423" spans="10:10" ht="12.75">
      <c r="J423" s="6"/>
    </row>
    <row r="424" spans="10:10" ht="12.75">
      <c r="J424" s="6"/>
    </row>
    <row r="425" spans="10:10" ht="12.75">
      <c r="J425" s="6"/>
    </row>
    <row r="426" spans="10:10" ht="12.75">
      <c r="J426" s="6"/>
    </row>
    <row r="427" spans="10:10" ht="12.75">
      <c r="J427" s="6"/>
    </row>
    <row r="428" spans="10:10" ht="12.75">
      <c r="J428" s="6"/>
    </row>
    <row r="429" spans="10:10" ht="12.75">
      <c r="J429" s="6"/>
    </row>
    <row r="430" spans="10:10" ht="12.75">
      <c r="J430" s="6"/>
    </row>
    <row r="431" spans="10:10" ht="12.75">
      <c r="J431" s="6"/>
    </row>
    <row r="432" spans="10:10" ht="12.75">
      <c r="J432" s="6"/>
    </row>
    <row r="433" spans="10:10" ht="12.75">
      <c r="J433" s="6"/>
    </row>
    <row r="434" spans="10:10" ht="12.75">
      <c r="J434" s="6"/>
    </row>
    <row r="435" spans="10:10" ht="12.75">
      <c r="J435" s="6"/>
    </row>
    <row r="436" spans="10:10" ht="12.75">
      <c r="J436" s="6"/>
    </row>
    <row r="437" spans="10:10" ht="12.75">
      <c r="J437" s="6"/>
    </row>
    <row r="438" spans="10:10" ht="12.75">
      <c r="J438" s="6"/>
    </row>
    <row r="439" spans="10:10" ht="12.75">
      <c r="J439" s="6"/>
    </row>
    <row r="440" spans="10:10" ht="12.75">
      <c r="J440" s="6"/>
    </row>
    <row r="441" spans="10:10" ht="12.75">
      <c r="J441" s="6"/>
    </row>
    <row r="442" spans="10:10" ht="12.75">
      <c r="J442" s="6"/>
    </row>
    <row r="443" spans="10:10" ht="12.75">
      <c r="J443" s="6"/>
    </row>
    <row r="444" spans="10:10" ht="12.75">
      <c r="J444" s="6"/>
    </row>
    <row r="445" spans="10:10" ht="12.75">
      <c r="J445" s="6"/>
    </row>
    <row r="446" spans="10:10" ht="12.75">
      <c r="J446" s="6"/>
    </row>
    <row r="447" spans="10:10" ht="12.75">
      <c r="J447" s="6"/>
    </row>
    <row r="448" spans="10:10" ht="12.75">
      <c r="J448" s="6"/>
    </row>
    <row r="449" spans="10:10" ht="12.75">
      <c r="J449" s="6"/>
    </row>
    <row r="450" spans="10:10" ht="12.75">
      <c r="J450" s="6"/>
    </row>
    <row r="451" spans="10:10" ht="12.75">
      <c r="J451" s="6"/>
    </row>
    <row r="452" spans="10:10" ht="12.75">
      <c r="J452" s="6"/>
    </row>
    <row r="453" spans="10:10" ht="12.75">
      <c r="J453" s="6"/>
    </row>
    <row r="454" spans="10:10" ht="12.75">
      <c r="J454" s="6"/>
    </row>
    <row r="455" spans="10:10" ht="12.75">
      <c r="J455" s="6"/>
    </row>
    <row r="456" spans="10:10" ht="12.75">
      <c r="J456" s="6"/>
    </row>
    <row r="457" spans="10:10" ht="12.75">
      <c r="J457" s="6"/>
    </row>
    <row r="458" spans="10:10" ht="12.75">
      <c r="J458" s="6"/>
    </row>
    <row r="459" spans="10:10" ht="12.75">
      <c r="J459" s="6"/>
    </row>
    <row r="460" spans="10:10" ht="12.75">
      <c r="J460" s="6"/>
    </row>
    <row r="461" spans="10:10" ht="12.75">
      <c r="J461" s="6"/>
    </row>
    <row r="462" spans="10:10" ht="12.75">
      <c r="J462" s="6"/>
    </row>
    <row r="463" spans="10:10" ht="12.75">
      <c r="J463" s="6"/>
    </row>
    <row r="464" spans="10:10" ht="12.75">
      <c r="J464" s="6"/>
    </row>
    <row r="465" spans="10:10" ht="12.75">
      <c r="J465" s="6"/>
    </row>
    <row r="466" spans="10:10" ht="12.75">
      <c r="J466" s="6"/>
    </row>
    <row r="467" spans="10:10" ht="12.75">
      <c r="J467" s="6"/>
    </row>
    <row r="468" spans="10:10" ht="12.75">
      <c r="J468" s="6"/>
    </row>
    <row r="469" spans="10:10" ht="12.75">
      <c r="J469" s="6"/>
    </row>
    <row r="470" spans="10:10" ht="12.75">
      <c r="J470" s="6"/>
    </row>
    <row r="471" spans="10:10" ht="12.75">
      <c r="J471" s="6"/>
    </row>
    <row r="472" spans="10:10" ht="12.75">
      <c r="J472" s="6"/>
    </row>
    <row r="473" spans="10:10" ht="12.75">
      <c r="J473" s="6"/>
    </row>
    <row r="474" spans="10:10" ht="12.75">
      <c r="J474" s="6"/>
    </row>
    <row r="475" spans="10:10" ht="12.75">
      <c r="J475" s="6"/>
    </row>
    <row r="476" spans="10:10" ht="12.75">
      <c r="J476" s="6"/>
    </row>
    <row r="477" spans="10:10" ht="12.75">
      <c r="J477" s="6"/>
    </row>
    <row r="478" spans="10:10" ht="12.75">
      <c r="J478" s="6"/>
    </row>
    <row r="479" spans="10:10" ht="12.75">
      <c r="J479" s="6"/>
    </row>
    <row r="480" spans="10:10" ht="12.75">
      <c r="J480" s="6"/>
    </row>
    <row r="481" spans="10:10" ht="12.75">
      <c r="J481" s="6"/>
    </row>
    <row r="482" spans="10:10" ht="12.75">
      <c r="J482" s="6"/>
    </row>
    <row r="483" spans="10:10" ht="12.75">
      <c r="J483" s="6"/>
    </row>
    <row r="484" spans="10:10" ht="12.75">
      <c r="J484" s="6"/>
    </row>
    <row r="485" spans="10:10" ht="12.75">
      <c r="J485" s="6"/>
    </row>
    <row r="486" spans="10:10" ht="12.75">
      <c r="J486" s="6"/>
    </row>
    <row r="487" spans="10:10" ht="12.75">
      <c r="J487" s="6"/>
    </row>
    <row r="488" spans="10:10" ht="12.75">
      <c r="J488" s="6"/>
    </row>
    <row r="489" spans="10:10" ht="12.75">
      <c r="J489" s="6"/>
    </row>
    <row r="490" spans="10:10" ht="12.75">
      <c r="J490" s="6"/>
    </row>
    <row r="491" spans="10:10" ht="12.75">
      <c r="J491" s="6"/>
    </row>
    <row r="492" spans="10:10" ht="12.75">
      <c r="J492" s="6"/>
    </row>
    <row r="493" spans="10:10" ht="12.75">
      <c r="J493" s="6"/>
    </row>
    <row r="494" spans="10:10" ht="12.75">
      <c r="J494" s="6"/>
    </row>
    <row r="495" spans="10:10" ht="12.75">
      <c r="J495" s="6"/>
    </row>
    <row r="496" spans="10:10" ht="12.75">
      <c r="J496" s="6"/>
    </row>
    <row r="497" spans="10:10" ht="12.75">
      <c r="J497" s="6"/>
    </row>
    <row r="498" spans="10:10" ht="12.75">
      <c r="J498" s="6"/>
    </row>
    <row r="499" spans="10:10" ht="12.75">
      <c r="J499" s="6"/>
    </row>
    <row r="500" spans="10:10" ht="12.75">
      <c r="J500" s="6"/>
    </row>
    <row r="501" spans="10:10" ht="12.75">
      <c r="J501" s="6"/>
    </row>
    <row r="502" spans="10:10" ht="12.75">
      <c r="J502" s="6"/>
    </row>
    <row r="503" spans="10:10" ht="12.75">
      <c r="J503" s="6"/>
    </row>
    <row r="504" spans="10:10" ht="12.75">
      <c r="J504" s="6"/>
    </row>
    <row r="505" spans="10:10" ht="12.75">
      <c r="J505" s="6"/>
    </row>
    <row r="506" spans="10:10" ht="12.75">
      <c r="J506" s="6"/>
    </row>
    <row r="507" spans="10:10" ht="12.75">
      <c r="J507" s="6"/>
    </row>
    <row r="508" spans="10:10" ht="12.75">
      <c r="J508" s="6"/>
    </row>
    <row r="509" spans="10:10" ht="12.75">
      <c r="J509" s="6"/>
    </row>
    <row r="510" spans="10:10" ht="12.75">
      <c r="J510" s="6"/>
    </row>
    <row r="511" spans="10:10" ht="12.75">
      <c r="J511" s="6"/>
    </row>
    <row r="512" spans="10:10" ht="12.75">
      <c r="J512" s="6"/>
    </row>
    <row r="513" spans="10:10" ht="12.75">
      <c r="J513" s="6"/>
    </row>
    <row r="514" spans="10:10" ht="12.75">
      <c r="J514" s="6"/>
    </row>
    <row r="515" spans="10:10" ht="12.75">
      <c r="J515" s="6"/>
    </row>
    <row r="516" spans="10:10" ht="12.75">
      <c r="J516" s="6"/>
    </row>
    <row r="517" spans="10:10" ht="12.75">
      <c r="J517" s="6"/>
    </row>
    <row r="518" spans="10:10" ht="12.75">
      <c r="J518" s="6"/>
    </row>
    <row r="519" spans="10:10" ht="12.75">
      <c r="J519" s="6"/>
    </row>
    <row r="520" spans="10:10" ht="12.75">
      <c r="J520" s="6"/>
    </row>
    <row r="521" spans="10:10" ht="12.75">
      <c r="J521" s="6"/>
    </row>
    <row r="522" spans="10:10" ht="12.75">
      <c r="J522" s="6"/>
    </row>
    <row r="523" spans="10:10" ht="12.75">
      <c r="J523" s="6"/>
    </row>
    <row r="524" spans="10:10" ht="12.75">
      <c r="J524" s="6"/>
    </row>
    <row r="525" spans="10:10" ht="12.75">
      <c r="J525" s="6"/>
    </row>
    <row r="526" spans="10:10" ht="12.75">
      <c r="J526" s="6"/>
    </row>
    <row r="527" spans="10:10" ht="12.75">
      <c r="J527" s="6"/>
    </row>
    <row r="528" spans="10:10" ht="12.75">
      <c r="J528" s="6"/>
    </row>
    <row r="529" spans="10:10" ht="12.75">
      <c r="J529" s="6"/>
    </row>
    <row r="530" spans="10:10" ht="12.75">
      <c r="J530" s="6"/>
    </row>
    <row r="531" spans="10:10" ht="12.75">
      <c r="J531" s="6"/>
    </row>
    <row r="532" spans="10:10" ht="12.75">
      <c r="J532" s="6"/>
    </row>
    <row r="533" spans="10:10" ht="12.75">
      <c r="J533" s="6"/>
    </row>
    <row r="534" spans="10:10" ht="12.75">
      <c r="J534" s="6"/>
    </row>
    <row r="535" spans="10:10" ht="12.75">
      <c r="J535" s="6"/>
    </row>
    <row r="536" spans="10:10" ht="12.75">
      <c r="J536" s="6"/>
    </row>
    <row r="537" spans="10:10" ht="12.75">
      <c r="J537" s="6"/>
    </row>
    <row r="538" spans="10:10" ht="12.75">
      <c r="J538" s="6"/>
    </row>
    <row r="539" spans="10:10" ht="12.75">
      <c r="J539" s="6"/>
    </row>
    <row r="540" spans="10:10" ht="12.75">
      <c r="J540" s="6"/>
    </row>
    <row r="541" spans="10:10" ht="12.75">
      <c r="J541" s="6"/>
    </row>
    <row r="542" spans="10:10" ht="12.75">
      <c r="J542" s="6"/>
    </row>
    <row r="543" spans="10:10" ht="12.75">
      <c r="J543" s="6"/>
    </row>
    <row r="544" spans="10:10" ht="12.75">
      <c r="J544" s="6"/>
    </row>
    <row r="545" spans="10:10" ht="12.75">
      <c r="J545" s="6"/>
    </row>
    <row r="546" spans="10:10" ht="12.75">
      <c r="J546" s="6"/>
    </row>
    <row r="547" spans="10:10" ht="12.75">
      <c r="J547" s="6"/>
    </row>
    <row r="548" spans="10:10" ht="12.75">
      <c r="J548" s="6"/>
    </row>
    <row r="549" spans="10:10" ht="12.75">
      <c r="J549" s="6"/>
    </row>
    <row r="550" spans="10:10" ht="12.75">
      <c r="J550" s="6"/>
    </row>
    <row r="551" spans="10:10" ht="12.75">
      <c r="J551" s="6"/>
    </row>
    <row r="552" spans="10:10" ht="12.75">
      <c r="J552" s="6"/>
    </row>
    <row r="553" spans="10:10" ht="12.75">
      <c r="J553" s="6"/>
    </row>
    <row r="554" spans="10:10" ht="12.75">
      <c r="J554" s="6"/>
    </row>
    <row r="555" spans="10:10" ht="12.75">
      <c r="J555" s="6"/>
    </row>
    <row r="556" spans="10:10" ht="12.75">
      <c r="J556" s="6"/>
    </row>
    <row r="557" spans="10:10" ht="12.75">
      <c r="J557" s="6"/>
    </row>
    <row r="558" spans="10:10" ht="12.75">
      <c r="J558" s="6"/>
    </row>
    <row r="559" spans="10:10" ht="12.75">
      <c r="J559" s="6"/>
    </row>
    <row r="560" spans="10:10" ht="12.75">
      <c r="J560" s="6"/>
    </row>
    <row r="561" spans="10:10" ht="12.75">
      <c r="J561" s="6"/>
    </row>
    <row r="562" spans="10:10" ht="12.75">
      <c r="J562" s="6"/>
    </row>
    <row r="563" spans="10:10" ht="12.75">
      <c r="J563" s="6"/>
    </row>
    <row r="564" spans="10:10" ht="12.75">
      <c r="J564" s="6"/>
    </row>
    <row r="565" spans="10:10" ht="12.75">
      <c r="J565" s="6"/>
    </row>
    <row r="566" spans="10:10" ht="12.75">
      <c r="J566" s="6"/>
    </row>
    <row r="567" spans="10:10" ht="12.75">
      <c r="J567" s="6"/>
    </row>
    <row r="568" spans="10:10" ht="12.75">
      <c r="J568" s="6"/>
    </row>
    <row r="569" spans="10:10" ht="12.75">
      <c r="J569" s="6"/>
    </row>
    <row r="570" spans="10:10" ht="12.75">
      <c r="J570" s="6"/>
    </row>
    <row r="571" spans="10:10" ht="12.75">
      <c r="J571" s="6"/>
    </row>
    <row r="572" spans="10:10" ht="12.75">
      <c r="J572" s="6"/>
    </row>
    <row r="573" spans="10:10" ht="12.75">
      <c r="J573" s="6"/>
    </row>
    <row r="574" spans="10:10" ht="12.75">
      <c r="J574" s="6"/>
    </row>
    <row r="575" spans="10:10" ht="12.75">
      <c r="J575" s="6"/>
    </row>
    <row r="576" spans="10:10" ht="12.75">
      <c r="J576" s="6"/>
    </row>
    <row r="577" spans="10:10" ht="12.75">
      <c r="J577" s="6"/>
    </row>
    <row r="578" spans="10:10" ht="12.75">
      <c r="J578" s="6"/>
    </row>
    <row r="579" spans="10:10" ht="12.75">
      <c r="J579" s="6"/>
    </row>
    <row r="580" spans="10:10" ht="12.75">
      <c r="J580" s="6"/>
    </row>
    <row r="581" spans="10:10" ht="12.75">
      <c r="J581" s="6"/>
    </row>
    <row r="582" spans="10:10" ht="12.75">
      <c r="J582" s="6"/>
    </row>
    <row r="583" spans="10:10" ht="12.75">
      <c r="J583" s="6"/>
    </row>
    <row r="584" spans="10:10" ht="12.75">
      <c r="J584" s="6"/>
    </row>
    <row r="585" spans="10:10" ht="12.75">
      <c r="J585" s="6"/>
    </row>
    <row r="586" spans="10:10" ht="12.75">
      <c r="J586" s="6"/>
    </row>
    <row r="587" spans="10:10" ht="12.75">
      <c r="J587" s="6"/>
    </row>
    <row r="588" spans="10:10" ht="12.75">
      <c r="J588" s="6"/>
    </row>
    <row r="589" spans="10:10" ht="12.75">
      <c r="J589" s="6"/>
    </row>
    <row r="590" spans="10:10" ht="12.75">
      <c r="J590" s="6"/>
    </row>
    <row r="591" spans="10:10" ht="12.75">
      <c r="J591" s="6"/>
    </row>
    <row r="592" spans="10:10" ht="12.75">
      <c r="J592" s="6"/>
    </row>
    <row r="593" spans="10:10" ht="12.75">
      <c r="J593" s="6"/>
    </row>
    <row r="594" spans="10:10" ht="12.75">
      <c r="J594" s="6"/>
    </row>
    <row r="595" spans="10:10" ht="12.75">
      <c r="J595" s="6"/>
    </row>
    <row r="596" spans="10:10" ht="12.75">
      <c r="J596" s="6"/>
    </row>
    <row r="597" spans="10:10" ht="12.75">
      <c r="J597" s="6"/>
    </row>
    <row r="598" spans="10:10" ht="12.75">
      <c r="J598" s="6"/>
    </row>
    <row r="599" spans="10:10" ht="12.75">
      <c r="J599" s="6"/>
    </row>
    <row r="600" spans="10:10" ht="12.75">
      <c r="J600" s="6"/>
    </row>
    <row r="601" spans="10:10" ht="12.75">
      <c r="J601" s="6"/>
    </row>
    <row r="602" spans="10:10" ht="12.75">
      <c r="J602" s="6"/>
    </row>
    <row r="603" spans="10:10" ht="12.75">
      <c r="J603" s="6"/>
    </row>
    <row r="604" spans="10:10" ht="12.75">
      <c r="J604" s="6"/>
    </row>
    <row r="605" spans="10:10" ht="12.75">
      <c r="J605" s="6"/>
    </row>
    <row r="606" spans="10:10" ht="12.75">
      <c r="J606" s="6"/>
    </row>
    <row r="607" spans="10:10" ht="12.75">
      <c r="J607" s="6"/>
    </row>
    <row r="608" spans="10:10" ht="12.75">
      <c r="J608" s="6"/>
    </row>
    <row r="609" spans="10:10" ht="12.75">
      <c r="J609" s="6"/>
    </row>
    <row r="610" spans="10:10" ht="12.75">
      <c r="J610" s="6"/>
    </row>
    <row r="611" spans="10:10" ht="12.75">
      <c r="J611" s="6"/>
    </row>
    <row r="612" spans="10:10" ht="12.75">
      <c r="J612" s="6"/>
    </row>
    <row r="613" spans="10:10" ht="12.75">
      <c r="J613" s="6"/>
    </row>
    <row r="614" spans="10:10" ht="12.75">
      <c r="J614" s="6"/>
    </row>
    <row r="615" spans="10:10" ht="12.75">
      <c r="J615" s="6"/>
    </row>
    <row r="616" spans="10:10" ht="12.75">
      <c r="J616" s="6"/>
    </row>
    <row r="617" spans="10:10" ht="12.75">
      <c r="J617" s="6"/>
    </row>
    <row r="618" spans="10:10" ht="12.75">
      <c r="J618" s="6"/>
    </row>
    <row r="619" spans="10:10" ht="12.75">
      <c r="J619" s="6"/>
    </row>
    <row r="620" spans="10:10" ht="12.75">
      <c r="J620" s="6"/>
    </row>
    <row r="621" spans="10:10" ht="12.75">
      <c r="J621" s="6"/>
    </row>
    <row r="622" spans="10:10" ht="12.75">
      <c r="J622" s="6"/>
    </row>
    <row r="623" spans="10:10" ht="12.75">
      <c r="J623" s="6"/>
    </row>
    <row r="624" spans="10:10" ht="12.75">
      <c r="J624" s="6"/>
    </row>
    <row r="625" spans="10:10" ht="12.75">
      <c r="J625" s="6"/>
    </row>
    <row r="626" spans="10:10" ht="12.75">
      <c r="J626" s="6"/>
    </row>
    <row r="627" spans="10:10" ht="12.75">
      <c r="J627" s="6"/>
    </row>
    <row r="628" spans="10:10" ht="12.75">
      <c r="J628" s="6"/>
    </row>
    <row r="629" spans="10:10" ht="12.75">
      <c r="J629" s="6"/>
    </row>
    <row r="630" spans="10:10" ht="12.75">
      <c r="J630" s="6"/>
    </row>
    <row r="631" spans="10:10" ht="12.75">
      <c r="J631" s="6"/>
    </row>
    <row r="632" spans="10:10" ht="12.75">
      <c r="J632" s="6"/>
    </row>
    <row r="633" spans="10:10" ht="12.75">
      <c r="J633" s="6"/>
    </row>
    <row r="634" spans="10:10" ht="12.75">
      <c r="J634" s="6"/>
    </row>
    <row r="635" spans="10:10" ht="12.75">
      <c r="J635" s="6"/>
    </row>
    <row r="636" spans="10:10" ht="12.75">
      <c r="J636" s="6"/>
    </row>
    <row r="637" spans="10:10" ht="12.75">
      <c r="J637" s="6"/>
    </row>
    <row r="638" spans="10:10" ht="12.75">
      <c r="J638" s="6"/>
    </row>
    <row r="639" spans="10:10" ht="12.75">
      <c r="J639" s="6"/>
    </row>
    <row r="640" spans="10:10" ht="12.75">
      <c r="J640" s="6"/>
    </row>
    <row r="641" spans="10:10" ht="12.75">
      <c r="J641" s="6"/>
    </row>
    <row r="642" spans="10:10" ht="12.75">
      <c r="J642" s="6"/>
    </row>
    <row r="643" spans="10:10" ht="12.75">
      <c r="J643" s="6"/>
    </row>
    <row r="644" spans="10:10" ht="12.75">
      <c r="J644" s="6"/>
    </row>
    <row r="645" spans="10:10" ht="12.75">
      <c r="J645" s="6"/>
    </row>
    <row r="646" spans="10:10" ht="12.75">
      <c r="J646" s="6"/>
    </row>
    <row r="647" spans="10:10" ht="12.75">
      <c r="J647" s="6"/>
    </row>
    <row r="648" spans="10:10" ht="12.75">
      <c r="J648" s="6"/>
    </row>
    <row r="649" spans="10:10" ht="12.75">
      <c r="J649" s="6"/>
    </row>
    <row r="650" spans="10:10" ht="12.75">
      <c r="J650" s="6"/>
    </row>
    <row r="651" spans="10:10" ht="12.75">
      <c r="J651" s="6"/>
    </row>
    <row r="652" spans="10:10" ht="12.75">
      <c r="J652" s="6"/>
    </row>
    <row r="653" spans="10:10" ht="12.75">
      <c r="J653" s="6"/>
    </row>
    <row r="654" spans="10:10" ht="12.75">
      <c r="J654" s="6"/>
    </row>
    <row r="655" spans="10:10" ht="12.75">
      <c r="J655" s="6"/>
    </row>
    <row r="656" spans="10:10" ht="12.75">
      <c r="J656" s="6"/>
    </row>
    <row r="657" spans="10:10" ht="12.75">
      <c r="J657" s="6"/>
    </row>
    <row r="658" spans="10:10" ht="12.75">
      <c r="J658" s="6"/>
    </row>
    <row r="659" spans="10:10" ht="12.75">
      <c r="J659" s="6"/>
    </row>
    <row r="660" spans="10:10" ht="12.75">
      <c r="J660" s="6"/>
    </row>
    <row r="661" spans="10:10" ht="12.75">
      <c r="J661" s="6"/>
    </row>
    <row r="662" spans="10:10" ht="12.75">
      <c r="J662" s="6"/>
    </row>
    <row r="663" spans="10:10" ht="12.75">
      <c r="J663" s="6"/>
    </row>
    <row r="664" spans="10:10" ht="12.75">
      <c r="J664" s="6"/>
    </row>
    <row r="665" spans="10:10" ht="12.75">
      <c r="J665" s="6"/>
    </row>
    <row r="666" spans="10:10" ht="12.75">
      <c r="J666" s="6"/>
    </row>
    <row r="667" spans="10:10" ht="12.75">
      <c r="J667" s="6"/>
    </row>
    <row r="668" spans="10:10" ht="12.75">
      <c r="J668" s="6"/>
    </row>
    <row r="669" spans="10:10" ht="12.75">
      <c r="J669" s="6"/>
    </row>
    <row r="670" spans="10:10" ht="12.75">
      <c r="J670" s="6"/>
    </row>
    <row r="671" spans="10:10" ht="12.75">
      <c r="J671" s="6"/>
    </row>
    <row r="672" spans="10:10" ht="12.75">
      <c r="J672" s="6"/>
    </row>
    <row r="673" spans="10:10" ht="12.75">
      <c r="J673" s="6"/>
    </row>
    <row r="674" spans="10:10" ht="12.75">
      <c r="J674" s="6"/>
    </row>
    <row r="675" spans="10:10" ht="12.75">
      <c r="J675" s="6"/>
    </row>
    <row r="676" spans="10:10" ht="12.75">
      <c r="J676" s="6"/>
    </row>
    <row r="677" spans="10:10" ht="12.75">
      <c r="J677" s="6"/>
    </row>
    <row r="678" spans="10:10" ht="12.75">
      <c r="J678" s="6"/>
    </row>
    <row r="679" spans="10:10" ht="12.75">
      <c r="J679" s="6"/>
    </row>
    <row r="680" spans="10:10" ht="12.75">
      <c r="J680" s="6"/>
    </row>
    <row r="681" spans="10:10" ht="12.75">
      <c r="J681" s="6"/>
    </row>
    <row r="682" spans="10:10" ht="12.75">
      <c r="J682" s="6"/>
    </row>
    <row r="683" spans="10:10" ht="12.75">
      <c r="J683" s="6"/>
    </row>
    <row r="684" spans="10:10" ht="12.75">
      <c r="J684" s="6"/>
    </row>
    <row r="685" spans="10:10" ht="12.75">
      <c r="J685" s="6"/>
    </row>
    <row r="686" spans="10:10" ht="12.75">
      <c r="J686" s="6"/>
    </row>
    <row r="687" spans="10:10" ht="12.75">
      <c r="J687" s="6"/>
    </row>
    <row r="688" spans="10:10" ht="12.75">
      <c r="J688" s="6"/>
    </row>
    <row r="689" spans="10:10" ht="12.75">
      <c r="J689" s="6"/>
    </row>
    <row r="690" spans="10:10" ht="12.75">
      <c r="J690" s="6"/>
    </row>
    <row r="691" spans="10:10" ht="12.75">
      <c r="J691" s="6"/>
    </row>
    <row r="692" spans="10:10" ht="12.75">
      <c r="J692" s="6"/>
    </row>
    <row r="693" spans="10:10" ht="12.75">
      <c r="J693" s="6"/>
    </row>
    <row r="694" spans="10:10" ht="12.75">
      <c r="J694" s="6"/>
    </row>
    <row r="695" spans="10:10" ht="12.75">
      <c r="J695" s="6"/>
    </row>
    <row r="696" spans="10:10" ht="12.75">
      <c r="J696" s="6"/>
    </row>
    <row r="697" spans="10:10" ht="12.75">
      <c r="J697" s="6"/>
    </row>
    <row r="698" spans="10:10" ht="12.75">
      <c r="J698" s="6"/>
    </row>
    <row r="699" spans="10:10" ht="12.75">
      <c r="J699" s="6"/>
    </row>
    <row r="700" spans="10:10" ht="12.75">
      <c r="J700" s="6"/>
    </row>
    <row r="701" spans="10:10" ht="12.75">
      <c r="J701" s="6"/>
    </row>
    <row r="702" spans="10:10" ht="12.75">
      <c r="J702" s="6"/>
    </row>
    <row r="703" spans="10:10" ht="12.75">
      <c r="J703" s="6"/>
    </row>
    <row r="704" spans="10:10" ht="12.75">
      <c r="J704" s="6"/>
    </row>
    <row r="705" spans="10:10" ht="12.75">
      <c r="J705" s="6"/>
    </row>
    <row r="706" spans="10:10" ht="12.75">
      <c r="J706" s="6"/>
    </row>
    <row r="707" spans="10:10" ht="12.75">
      <c r="J707" s="6"/>
    </row>
    <row r="708" spans="10:10" ht="12.75">
      <c r="J708" s="6"/>
    </row>
    <row r="709" spans="10:10" ht="12.75">
      <c r="J709" s="6"/>
    </row>
    <row r="710" spans="10:10" ht="12.75">
      <c r="J710" s="6"/>
    </row>
    <row r="711" spans="10:10" ht="12.75">
      <c r="J711" s="6"/>
    </row>
    <row r="712" spans="10:10" ht="12.75">
      <c r="J712" s="6"/>
    </row>
    <row r="713" spans="10:10" ht="12.75">
      <c r="J713" s="6"/>
    </row>
    <row r="714" spans="10:10" ht="12.75">
      <c r="J714" s="6"/>
    </row>
    <row r="715" spans="10:10" ht="12.75">
      <c r="J715" s="6"/>
    </row>
    <row r="716" spans="10:10" ht="12.75">
      <c r="J716" s="6"/>
    </row>
    <row r="717" spans="10:10" ht="12.75">
      <c r="J717" s="6"/>
    </row>
    <row r="718" spans="10:10" ht="12.75">
      <c r="J718" s="6"/>
    </row>
    <row r="719" spans="10:10" ht="12.75">
      <c r="J719" s="6"/>
    </row>
    <row r="720" spans="10:10" ht="12.75">
      <c r="J720" s="6"/>
    </row>
    <row r="721" spans="10:10" ht="12.75">
      <c r="J721" s="6"/>
    </row>
    <row r="722" spans="10:10" ht="12.75">
      <c r="J722" s="6"/>
    </row>
    <row r="723" spans="10:10" ht="12.75">
      <c r="J723" s="6"/>
    </row>
    <row r="724" spans="10:10" ht="12.75">
      <c r="J724" s="6"/>
    </row>
    <row r="725" spans="10:10" ht="12.75">
      <c r="J725" s="6"/>
    </row>
    <row r="726" spans="10:10" ht="12.75">
      <c r="J726" s="6"/>
    </row>
    <row r="727" spans="10:10" ht="12.75">
      <c r="J727" s="6"/>
    </row>
    <row r="728" spans="10:10" ht="12.75">
      <c r="J728" s="6"/>
    </row>
    <row r="729" spans="10:10" ht="12.75">
      <c r="J729" s="6"/>
    </row>
    <row r="730" spans="10:10" ht="12.75">
      <c r="J730" s="6"/>
    </row>
    <row r="731" spans="10:10" ht="12.75">
      <c r="J731" s="6"/>
    </row>
    <row r="732" spans="10:10" ht="12.75">
      <c r="J732" s="6"/>
    </row>
    <row r="733" spans="10:10" ht="12.75">
      <c r="J733" s="6"/>
    </row>
    <row r="734" spans="10:10" ht="12.75">
      <c r="J734" s="6"/>
    </row>
    <row r="735" spans="10:10" ht="12.75">
      <c r="J735" s="6"/>
    </row>
    <row r="736" spans="10:10" ht="12.75">
      <c r="J736" s="6"/>
    </row>
    <row r="737" spans="10:10" ht="12.75">
      <c r="J737" s="6"/>
    </row>
    <row r="738" spans="10:10" ht="12.75">
      <c r="J738" s="6"/>
    </row>
    <row r="739" spans="10:10" ht="12.75">
      <c r="J739" s="6"/>
    </row>
    <row r="740" spans="10:10" ht="12.75">
      <c r="J740" s="6"/>
    </row>
    <row r="741" spans="10:10" ht="12.75">
      <c r="J741" s="6"/>
    </row>
    <row r="742" spans="10:10" ht="12.75">
      <c r="J742" s="6"/>
    </row>
    <row r="743" spans="10:10" ht="12.75">
      <c r="J743" s="6"/>
    </row>
    <row r="744" spans="10:10" ht="12.75">
      <c r="J744" s="6"/>
    </row>
    <row r="745" spans="10:10" ht="12.75">
      <c r="J745" s="6"/>
    </row>
    <row r="746" spans="10:10" ht="12.75">
      <c r="J746" s="6"/>
    </row>
    <row r="747" spans="10:10" ht="12.75">
      <c r="J747" s="6"/>
    </row>
    <row r="748" spans="10:10" ht="12.75">
      <c r="J748" s="6"/>
    </row>
    <row r="749" spans="10:10" ht="12.75">
      <c r="J749" s="6"/>
    </row>
    <row r="750" spans="10:10" ht="12.75">
      <c r="J750" s="6"/>
    </row>
    <row r="751" spans="10:10" ht="12.75">
      <c r="J751" s="6"/>
    </row>
    <row r="752" spans="10:10" ht="12.75">
      <c r="J752" s="6"/>
    </row>
    <row r="753" spans="10:10" ht="12.75">
      <c r="J753" s="6"/>
    </row>
    <row r="754" spans="10:10" ht="12.75">
      <c r="J754" s="6"/>
    </row>
    <row r="755" spans="10:10" ht="12.75">
      <c r="J755" s="6"/>
    </row>
    <row r="756" spans="10:10" ht="12.75">
      <c r="J756" s="6"/>
    </row>
    <row r="757" spans="10:10" ht="12.75">
      <c r="J757" s="6"/>
    </row>
    <row r="758" spans="10:10" ht="12.75">
      <c r="J758" s="6"/>
    </row>
    <row r="759" spans="10:10" ht="12.75">
      <c r="J759" s="6"/>
    </row>
    <row r="760" spans="10:10" ht="12.75">
      <c r="J760" s="6"/>
    </row>
    <row r="761" spans="10:10" ht="12.75">
      <c r="J761" s="6"/>
    </row>
    <row r="762" spans="10:10" ht="12.75">
      <c r="J762" s="6"/>
    </row>
    <row r="763" spans="10:10" ht="12.75">
      <c r="J763" s="6"/>
    </row>
    <row r="764" spans="10:10" ht="12.75">
      <c r="J764" s="6"/>
    </row>
    <row r="765" spans="10:10" ht="12.75">
      <c r="J765" s="6"/>
    </row>
    <row r="766" spans="10:10" ht="12.75">
      <c r="J766" s="6"/>
    </row>
    <row r="767" spans="10:10" ht="12.75">
      <c r="J767" s="6"/>
    </row>
    <row r="768" spans="10:10" ht="12.75">
      <c r="J768" s="6"/>
    </row>
    <row r="769" spans="10:10" ht="12.75">
      <c r="J769" s="6"/>
    </row>
    <row r="770" spans="10:10" ht="12.75">
      <c r="J770" s="6"/>
    </row>
    <row r="771" spans="10:10" ht="12.75">
      <c r="J771" s="6"/>
    </row>
    <row r="772" spans="10:10" ht="12.75">
      <c r="J772" s="6"/>
    </row>
    <row r="773" spans="10:10" ht="12.75">
      <c r="J773" s="6"/>
    </row>
    <row r="774" spans="10:10" ht="12.75">
      <c r="J774" s="6"/>
    </row>
    <row r="775" spans="10:10" ht="12.75">
      <c r="J775" s="6"/>
    </row>
    <row r="776" spans="10:10" ht="12.75">
      <c r="J776" s="6"/>
    </row>
    <row r="777" spans="10:10" ht="12.75">
      <c r="J777" s="6"/>
    </row>
    <row r="778" spans="10:10" ht="12.75">
      <c r="J778" s="6"/>
    </row>
    <row r="779" spans="10:10" ht="12.75">
      <c r="J779" s="6"/>
    </row>
    <row r="780" spans="10:10" ht="12.75">
      <c r="J780" s="6"/>
    </row>
    <row r="781" spans="10:10" ht="12.75">
      <c r="J781" s="6"/>
    </row>
    <row r="782" spans="10:10" ht="12.75">
      <c r="J782" s="6"/>
    </row>
    <row r="783" spans="10:10" ht="12.75">
      <c r="J783" s="6"/>
    </row>
    <row r="784" spans="10:10" ht="12.75">
      <c r="J784" s="6"/>
    </row>
    <row r="785" spans="10:10" ht="12.75">
      <c r="J785" s="6"/>
    </row>
    <row r="786" spans="10:10" ht="12.75">
      <c r="J786" s="6"/>
    </row>
    <row r="787" spans="10:10" ht="12.75">
      <c r="J787" s="6"/>
    </row>
    <row r="788" spans="10:10" ht="12.75">
      <c r="J788" s="6"/>
    </row>
    <row r="789" spans="10:10" ht="12.75">
      <c r="J789" s="6"/>
    </row>
    <row r="790" spans="10:10" ht="12.75">
      <c r="J790" s="6"/>
    </row>
    <row r="791" spans="10:10" ht="12.75">
      <c r="J791" s="6"/>
    </row>
    <row r="792" spans="10:10" ht="12.75">
      <c r="J792" s="6"/>
    </row>
    <row r="793" spans="10:10" ht="12.75">
      <c r="J793" s="6"/>
    </row>
    <row r="794" spans="10:10" ht="12.75">
      <c r="J794" s="6"/>
    </row>
    <row r="795" spans="10:10" ht="12.75">
      <c r="J795" s="6"/>
    </row>
    <row r="796" spans="10:10" ht="12.75">
      <c r="J796" s="6"/>
    </row>
    <row r="797" spans="10:10" ht="12.75">
      <c r="J797" s="6"/>
    </row>
    <row r="798" spans="10:10" ht="12.75">
      <c r="J798" s="6"/>
    </row>
    <row r="799" spans="10:10" ht="12.75">
      <c r="J799" s="6"/>
    </row>
    <row r="800" spans="10:10" ht="12.75">
      <c r="J800" s="6"/>
    </row>
    <row r="801" spans="10:10" ht="12.75">
      <c r="J801" s="6"/>
    </row>
    <row r="802" spans="10:10" ht="12.75">
      <c r="J802" s="6"/>
    </row>
    <row r="803" spans="10:10" ht="12.75">
      <c r="J803" s="6"/>
    </row>
    <row r="804" spans="10:10" ht="12.75">
      <c r="J804" s="6"/>
    </row>
    <row r="805" spans="10:10" ht="12.75">
      <c r="J805" s="6"/>
    </row>
    <row r="806" spans="10:10" ht="12.75">
      <c r="J806" s="6"/>
    </row>
    <row r="807" spans="10:10" ht="12.75">
      <c r="J807" s="6"/>
    </row>
    <row r="808" spans="10:10" ht="12.75">
      <c r="J808" s="6"/>
    </row>
    <row r="809" spans="10:10" ht="12.75">
      <c r="J809" s="6"/>
    </row>
    <row r="810" spans="10:10" ht="12.75">
      <c r="J810" s="6"/>
    </row>
    <row r="811" spans="10:10" ht="12.75">
      <c r="J811" s="6"/>
    </row>
    <row r="812" spans="10:10" ht="12.75">
      <c r="J812" s="6"/>
    </row>
    <row r="813" spans="10:10" ht="12.75">
      <c r="J813" s="6"/>
    </row>
    <row r="814" spans="10:10" ht="12.75">
      <c r="J814" s="6"/>
    </row>
    <row r="815" spans="10:10" ht="12.75">
      <c r="J815" s="6"/>
    </row>
    <row r="816" spans="10:10" ht="12.75">
      <c r="J816" s="6"/>
    </row>
    <row r="817" spans="10:10" ht="12.75">
      <c r="J817" s="6"/>
    </row>
    <row r="818" spans="10:10" ht="12.75">
      <c r="J818" s="6"/>
    </row>
    <row r="819" spans="10:10" ht="12.75">
      <c r="J819" s="6"/>
    </row>
    <row r="820" spans="10:10" ht="12.75">
      <c r="J820" s="6"/>
    </row>
    <row r="821" spans="10:10" ht="12.75">
      <c r="J821" s="6"/>
    </row>
    <row r="822" spans="10:10" ht="12.75">
      <c r="J822" s="6"/>
    </row>
    <row r="823" spans="10:10" ht="12.75">
      <c r="J823" s="6"/>
    </row>
    <row r="824" spans="10:10" ht="12.75">
      <c r="J824" s="6"/>
    </row>
    <row r="825" spans="10:10" ht="12.75">
      <c r="J825" s="6"/>
    </row>
    <row r="826" spans="10:10" ht="12.75">
      <c r="J826" s="6"/>
    </row>
    <row r="827" spans="10:10" ht="12.75">
      <c r="J827" s="6"/>
    </row>
    <row r="828" spans="10:10" ht="12.75">
      <c r="J828" s="6"/>
    </row>
    <row r="829" spans="10:10" ht="12.75">
      <c r="J829" s="6"/>
    </row>
    <row r="830" spans="10:10" ht="12.75">
      <c r="J830" s="6"/>
    </row>
    <row r="831" spans="10:10" ht="12.75">
      <c r="J831" s="6"/>
    </row>
    <row r="832" spans="10:10" ht="12.75">
      <c r="J832" s="6"/>
    </row>
    <row r="833" spans="10:10" ht="12.75">
      <c r="J833" s="6"/>
    </row>
    <row r="834" spans="10:10" ht="12.75">
      <c r="J834" s="6"/>
    </row>
    <row r="835" spans="10:10" ht="12.75">
      <c r="J835" s="6"/>
    </row>
    <row r="836" spans="10:10" ht="12.75">
      <c r="J836" s="6"/>
    </row>
    <row r="837" spans="10:10" ht="12.75">
      <c r="J837" s="6"/>
    </row>
    <row r="838" spans="10:10" ht="12.75">
      <c r="J838" s="6"/>
    </row>
    <row r="839" spans="10:10" ht="12.75">
      <c r="J839" s="6"/>
    </row>
    <row r="840" spans="10:10" ht="12.75">
      <c r="J840" s="6"/>
    </row>
    <row r="841" spans="10:10" ht="12.75">
      <c r="J841" s="6"/>
    </row>
    <row r="842" spans="10:10" ht="12.75">
      <c r="J842" s="6"/>
    </row>
    <row r="843" spans="10:10" ht="12.75">
      <c r="J843" s="6"/>
    </row>
    <row r="844" spans="10:10" ht="12.75">
      <c r="J844" s="6"/>
    </row>
    <row r="845" spans="10:10" ht="12.75">
      <c r="J845" s="6"/>
    </row>
    <row r="846" spans="10:10" ht="12.75">
      <c r="J846" s="6"/>
    </row>
    <row r="847" spans="10:10" ht="12.75">
      <c r="J847" s="6"/>
    </row>
    <row r="848" spans="10:10" ht="12.75">
      <c r="J848" s="6"/>
    </row>
    <row r="849" spans="10:10" ht="12.75">
      <c r="J849" s="6"/>
    </row>
    <row r="850" spans="10:10" ht="12.75">
      <c r="J850" s="6"/>
    </row>
    <row r="851" spans="10:10" ht="12.75">
      <c r="J851" s="6"/>
    </row>
    <row r="852" spans="10:10" ht="12.75">
      <c r="J852" s="6"/>
    </row>
    <row r="853" spans="10:10" ht="12.75">
      <c r="J853" s="6"/>
    </row>
    <row r="854" spans="10:10" ht="12.75">
      <c r="J854" s="6"/>
    </row>
    <row r="855" spans="10:10" ht="12.75">
      <c r="J855" s="6"/>
    </row>
    <row r="856" spans="10:10" ht="12.75">
      <c r="J856" s="6"/>
    </row>
    <row r="857" spans="10:10" ht="12.75">
      <c r="J857" s="6"/>
    </row>
    <row r="858" spans="10:10" ht="12.75">
      <c r="J858" s="6"/>
    </row>
    <row r="859" spans="10:10" ht="12.75">
      <c r="J859" s="6"/>
    </row>
    <row r="860" spans="10:10" ht="12.75">
      <c r="J860" s="6"/>
    </row>
    <row r="861" spans="10:10" ht="12.75">
      <c r="J861" s="6"/>
    </row>
    <row r="862" spans="10:10" ht="12.75">
      <c r="J862" s="6"/>
    </row>
    <row r="863" spans="10:10" ht="12.75">
      <c r="J863" s="6"/>
    </row>
    <row r="864" spans="10:10" ht="12.75">
      <c r="J864" s="6"/>
    </row>
    <row r="865" spans="10:10" ht="12.75">
      <c r="J865" s="6"/>
    </row>
    <row r="866" spans="10:10" ht="12.75">
      <c r="J866" s="6"/>
    </row>
    <row r="867" spans="10:10" ht="12.75">
      <c r="J867" s="6"/>
    </row>
    <row r="868" spans="10:10" ht="12.75">
      <c r="J868" s="6"/>
    </row>
    <row r="869" spans="10:10" ht="12.75">
      <c r="J869" s="6"/>
    </row>
    <row r="870" spans="10:10" ht="12.75">
      <c r="J870" s="6"/>
    </row>
    <row r="871" spans="10:10" ht="12.75">
      <c r="J871" s="6"/>
    </row>
    <row r="872" spans="10:10" ht="12.75">
      <c r="J872" s="6"/>
    </row>
    <row r="873" spans="10:10" ht="12.75">
      <c r="J873" s="6"/>
    </row>
    <row r="874" spans="10:10" ht="12.75">
      <c r="J874" s="6"/>
    </row>
    <row r="875" spans="10:10" ht="12.75">
      <c r="J875" s="6"/>
    </row>
    <row r="876" spans="10:10" ht="12.75">
      <c r="J876" s="6"/>
    </row>
    <row r="877" spans="10:10" ht="12.75">
      <c r="J877" s="6"/>
    </row>
    <row r="878" spans="10:10" ht="12.75">
      <c r="J878" s="6"/>
    </row>
    <row r="879" spans="10:10" ht="12.75">
      <c r="J879" s="6"/>
    </row>
    <row r="880" spans="10:10" ht="12.75">
      <c r="J880" s="6"/>
    </row>
    <row r="881" spans="10:10" ht="12.75">
      <c r="J881" s="6"/>
    </row>
    <row r="882" spans="10:10" ht="12.75">
      <c r="J882" s="6"/>
    </row>
    <row r="883" spans="10:10" ht="12.75">
      <c r="J883" s="6"/>
    </row>
    <row r="884" spans="10:10" ht="12.75">
      <c r="J884" s="6"/>
    </row>
    <row r="885" spans="10:10" ht="12.75">
      <c r="J885" s="6"/>
    </row>
    <row r="886" spans="10:10" ht="12.75">
      <c r="J886" s="6"/>
    </row>
    <row r="887" spans="10:10" ht="12.75">
      <c r="J887" s="6"/>
    </row>
    <row r="888" spans="10:10" ht="12.75">
      <c r="J888" s="6"/>
    </row>
    <row r="889" spans="10:10" ht="12.75">
      <c r="J889" s="6"/>
    </row>
    <row r="890" spans="10:10" ht="12.75">
      <c r="J890" s="6"/>
    </row>
    <row r="891" spans="10:10" ht="12.75">
      <c r="J891" s="6"/>
    </row>
    <row r="892" spans="10:10" ht="12.75">
      <c r="J892" s="6"/>
    </row>
    <row r="893" spans="10:10" ht="12.75">
      <c r="J893" s="6"/>
    </row>
    <row r="894" spans="10:10" ht="12.75">
      <c r="J894" s="6"/>
    </row>
    <row r="895" spans="10:10" ht="12.75">
      <c r="J895" s="6"/>
    </row>
    <row r="896" spans="10:10" ht="12.75">
      <c r="J896" s="6"/>
    </row>
    <row r="897" spans="10:10" ht="12.75">
      <c r="J897" s="6"/>
    </row>
    <row r="898" spans="10:10" ht="12.75">
      <c r="J898" s="6"/>
    </row>
    <row r="899" spans="10:10" ht="12.75">
      <c r="J899" s="6"/>
    </row>
    <row r="900" spans="10:10" ht="12.75">
      <c r="J900" s="6"/>
    </row>
    <row r="901" spans="10:10" ht="12.75">
      <c r="J901" s="6"/>
    </row>
    <row r="902" spans="10:10" ht="12.75">
      <c r="J902" s="6"/>
    </row>
    <row r="903" spans="10:10" ht="12.75">
      <c r="J903" s="6"/>
    </row>
    <row r="904" spans="10:10" ht="12.75">
      <c r="J904" s="6"/>
    </row>
    <row r="905" spans="10:10" ht="12.75">
      <c r="J905" s="6"/>
    </row>
    <row r="906" spans="10:10" ht="12.75">
      <c r="J906" s="6"/>
    </row>
    <row r="907" spans="10:10" ht="12.75">
      <c r="J907" s="6"/>
    </row>
    <row r="908" spans="10:10" ht="12.75">
      <c r="J908" s="6"/>
    </row>
    <row r="909" spans="10:10" ht="12.75">
      <c r="J909" s="6"/>
    </row>
    <row r="910" spans="10:10" ht="12.75">
      <c r="J910" s="6"/>
    </row>
    <row r="911" spans="10:10" ht="12.75">
      <c r="J911" s="6"/>
    </row>
    <row r="912" spans="10:10" ht="12.75">
      <c r="J912" s="6"/>
    </row>
    <row r="913" spans="10:10" ht="12.75">
      <c r="J913" s="6"/>
    </row>
    <row r="914" spans="10:10" ht="12.75">
      <c r="J914" s="6"/>
    </row>
    <row r="915" spans="10:10" ht="12.75">
      <c r="J915" s="6"/>
    </row>
    <row r="916" spans="10:10" ht="12.75">
      <c r="J916" s="6"/>
    </row>
    <row r="917" spans="10:10" ht="12.75">
      <c r="J917" s="6"/>
    </row>
    <row r="918" spans="10:10" ht="12.75">
      <c r="J918" s="6"/>
    </row>
    <row r="919" spans="10:10" ht="12.75">
      <c r="J919" s="6"/>
    </row>
    <row r="920" spans="10:10" ht="12.75">
      <c r="J920" s="6"/>
    </row>
    <row r="921" spans="10:10" ht="12.75">
      <c r="J921" s="6"/>
    </row>
    <row r="922" spans="10:10" ht="12.75">
      <c r="J922" s="6"/>
    </row>
    <row r="923" spans="10:10" ht="12.75">
      <c r="J923" s="6"/>
    </row>
    <row r="924" spans="10:10" ht="12.75">
      <c r="J924" s="6"/>
    </row>
    <row r="925" spans="10:10" ht="12.75">
      <c r="J925" s="6"/>
    </row>
    <row r="926" spans="10:10" ht="12.75">
      <c r="J926" s="6"/>
    </row>
    <row r="927" spans="10:10" ht="12.75">
      <c r="J927" s="6"/>
    </row>
    <row r="928" spans="10:10" ht="12.75">
      <c r="J928" s="6"/>
    </row>
    <row r="929" spans="10:10" ht="12.75">
      <c r="J929" s="6"/>
    </row>
    <row r="930" spans="10:10" ht="12.75">
      <c r="J930" s="6"/>
    </row>
    <row r="931" spans="10:10" ht="12.75">
      <c r="J931" s="6"/>
    </row>
    <row r="932" spans="10:10" ht="12.75">
      <c r="J932" s="6"/>
    </row>
    <row r="933" spans="10:10" ht="12.75">
      <c r="J933" s="6"/>
    </row>
    <row r="934" spans="10:10" ht="12.75">
      <c r="J934" s="6"/>
    </row>
    <row r="935" spans="10:10" ht="12.75">
      <c r="J935" s="6"/>
    </row>
    <row r="936" spans="10:10" ht="12.75">
      <c r="J936" s="6"/>
    </row>
    <row r="937" spans="10:10" ht="12.75">
      <c r="J937" s="6"/>
    </row>
    <row r="938" spans="10:10" ht="12.75">
      <c r="J938" s="6"/>
    </row>
    <row r="939" spans="10:10" ht="12.75">
      <c r="J939" s="6"/>
    </row>
    <row r="940" spans="10:10" ht="12.75">
      <c r="J940" s="6"/>
    </row>
    <row r="941" spans="10:10" ht="12.75">
      <c r="J941" s="6"/>
    </row>
    <row r="942" spans="10:10" ht="12.75">
      <c r="J942" s="6"/>
    </row>
    <row r="943" spans="10:10" ht="12.75">
      <c r="J943" s="6"/>
    </row>
    <row r="944" spans="10:10" ht="12.75">
      <c r="J944" s="6"/>
    </row>
    <row r="945" spans="10:10" ht="12.75">
      <c r="J945" s="6"/>
    </row>
    <row r="946" spans="10:10" ht="12.75">
      <c r="J946" s="6"/>
    </row>
    <row r="947" spans="10:10" ht="12.75">
      <c r="J947" s="6"/>
    </row>
    <row r="948" spans="10:10" ht="12.75">
      <c r="J948" s="6"/>
    </row>
    <row r="949" spans="10:10" ht="12.75">
      <c r="J949" s="6"/>
    </row>
    <row r="950" spans="10:10" ht="12.75">
      <c r="J950" s="6"/>
    </row>
    <row r="951" spans="10:10" ht="12.75">
      <c r="J951" s="6"/>
    </row>
    <row r="952" spans="10:10" ht="12.75">
      <c r="J952" s="6"/>
    </row>
    <row r="953" spans="10:10" ht="12.75">
      <c r="J953" s="6"/>
    </row>
    <row r="954" spans="10:10" ht="12.75">
      <c r="J954" s="6"/>
    </row>
    <row r="955" spans="10:10" ht="12.75">
      <c r="J955" s="6"/>
    </row>
    <row r="956" spans="10:10" ht="12.75">
      <c r="J956" s="6"/>
    </row>
    <row r="957" spans="10:10" ht="12.75">
      <c r="J957" s="6"/>
    </row>
    <row r="958" spans="10:10" ht="12.75">
      <c r="J958" s="6"/>
    </row>
    <row r="959" spans="10:10" ht="12.75">
      <c r="J959" s="6"/>
    </row>
    <row r="960" spans="10:10" ht="12.75">
      <c r="J960" s="6"/>
    </row>
    <row r="961" spans="10:10" ht="12.75">
      <c r="J961" s="6"/>
    </row>
    <row r="962" spans="10:10" ht="12.75">
      <c r="J962" s="6"/>
    </row>
    <row r="963" spans="10:10" ht="12.75">
      <c r="J963" s="6"/>
    </row>
    <row r="964" spans="10:10" ht="12.75">
      <c r="J964" s="6"/>
    </row>
    <row r="965" spans="10:10" ht="12.75">
      <c r="J965" s="6"/>
    </row>
    <row r="966" spans="10:10" ht="12.75">
      <c r="J966" s="6"/>
    </row>
    <row r="967" spans="10:10" ht="12.75">
      <c r="J967" s="6"/>
    </row>
    <row r="968" spans="10:10" ht="12.75">
      <c r="J968" s="6"/>
    </row>
    <row r="969" spans="10:10" ht="12.75">
      <c r="J969" s="6"/>
    </row>
    <row r="970" spans="10:10" ht="12.75">
      <c r="J970" s="6"/>
    </row>
    <row r="971" spans="10:10" ht="12.75">
      <c r="J971" s="6"/>
    </row>
    <row r="972" spans="10:10" ht="12.75">
      <c r="J972" s="6"/>
    </row>
    <row r="973" spans="10:10" ht="12.75">
      <c r="J973" s="6"/>
    </row>
    <row r="974" spans="10:10" ht="12.75">
      <c r="J974" s="6"/>
    </row>
    <row r="975" spans="10:10" ht="12.75">
      <c r="J975" s="6"/>
    </row>
    <row r="976" spans="10:10" ht="12.75">
      <c r="J976" s="6"/>
    </row>
    <row r="977" spans="10:10" ht="12.75">
      <c r="J977" s="6"/>
    </row>
    <row r="978" spans="10:10" ht="12.75">
      <c r="J978" s="6"/>
    </row>
    <row r="979" spans="10:10" ht="12.75">
      <c r="J979" s="6"/>
    </row>
    <row r="980" spans="10:10" ht="12.75">
      <c r="J980" s="6"/>
    </row>
    <row r="981" spans="10:10" ht="12.75">
      <c r="J981" s="6"/>
    </row>
    <row r="982" spans="10:10" ht="12.75">
      <c r="J982" s="6"/>
    </row>
    <row r="983" spans="10:10" ht="12.75">
      <c r="J983" s="6"/>
    </row>
    <row r="984" spans="10:10" ht="12.75">
      <c r="J984" s="6"/>
    </row>
    <row r="985" spans="10:10" ht="12.75">
      <c r="J985" s="6"/>
    </row>
    <row r="986" spans="10:10" ht="12.75">
      <c r="J986" s="6"/>
    </row>
    <row r="987" spans="10:10" ht="12.75">
      <c r="J987" s="6"/>
    </row>
    <row r="988" spans="10:10" ht="12.75">
      <c r="J988" s="6"/>
    </row>
    <row r="989" spans="10:10" ht="12.75">
      <c r="J989" s="6"/>
    </row>
    <row r="990" spans="10:10" ht="12.75">
      <c r="J990" s="6"/>
    </row>
    <row r="991" spans="10:10" ht="12.75">
      <c r="J991" s="6"/>
    </row>
    <row r="992" spans="10:10" ht="12.75">
      <c r="J992" s="6"/>
    </row>
    <row r="993" spans="10:10" ht="12.75">
      <c r="J993" s="6"/>
    </row>
    <row r="994" spans="10:10" ht="12.75">
      <c r="J994" s="6"/>
    </row>
    <row r="995" spans="10:10" ht="12.75">
      <c r="J995" s="6"/>
    </row>
    <row r="996" spans="10:10" ht="12.75">
      <c r="J996" s="6"/>
    </row>
    <row r="997" spans="10:10" ht="12.75">
      <c r="J997" s="6"/>
    </row>
    <row r="998" spans="10:10" ht="12.75">
      <c r="J998" s="6"/>
    </row>
    <row r="999" spans="10:10" ht="12.75">
      <c r="J999" s="6"/>
    </row>
    <row r="1000" spans="10:10" ht="12.75">
      <c r="J1000" s="6"/>
    </row>
    <row r="1001" spans="10:10" ht="12.75">
      <c r="J1001" s="6"/>
    </row>
    <row r="1002" spans="10:10" ht="12.75">
      <c r="J1002" s="6"/>
    </row>
    <row r="1003" spans="10:10" ht="12.75">
      <c r="J1003" s="6"/>
    </row>
    <row r="1004" spans="10:10" ht="12.75">
      <c r="J1004" s="6"/>
    </row>
  </sheetData>
  <autoFilter ref="B2:J18"/>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00"/>
  <sheetViews>
    <sheetView workbookViewId="0"/>
  </sheetViews>
  <sheetFormatPr defaultColWidth="17.28515625" defaultRowHeight="15" customHeight="1"/>
  <cols>
    <col min="2" max="2" width="22" customWidth="1"/>
    <col min="3" max="3" width="8.5703125" customWidth="1"/>
    <col min="4" max="4" width="8.140625" customWidth="1"/>
  </cols>
  <sheetData>
    <row r="1" spans="1:5" ht="15" customHeight="1">
      <c r="A1" s="127" t="s">
        <v>116</v>
      </c>
      <c r="B1" s="127" t="s">
        <v>120</v>
      </c>
      <c r="C1" s="129" t="s">
        <v>121</v>
      </c>
      <c r="D1" s="129" t="s">
        <v>122</v>
      </c>
      <c r="E1" s="127" t="s">
        <v>123</v>
      </c>
    </row>
    <row r="2" spans="1:5" ht="15" customHeight="1">
      <c r="A2" s="9">
        <v>1</v>
      </c>
      <c r="B2" s="9" t="s">
        <v>9</v>
      </c>
      <c r="C2" s="9">
        <v>2</v>
      </c>
      <c r="D2" s="9">
        <v>0</v>
      </c>
      <c r="E2" s="9" t="s">
        <v>58</v>
      </c>
    </row>
    <row r="3" spans="1:5" ht="15" customHeight="1">
      <c r="A3" s="6">
        <f t="shared" ref="A3:A52" si="0">A2+1</f>
        <v>2</v>
      </c>
      <c r="B3" s="9" t="s">
        <v>65</v>
      </c>
      <c r="C3" s="9">
        <v>0</v>
      </c>
      <c r="D3" s="9">
        <v>2</v>
      </c>
      <c r="E3" s="9" t="s">
        <v>42</v>
      </c>
    </row>
    <row r="4" spans="1:5" ht="15" customHeight="1">
      <c r="A4" s="6">
        <f t="shared" si="0"/>
        <v>3</v>
      </c>
      <c r="B4" s="9" t="s">
        <v>125</v>
      </c>
      <c r="C4" s="9">
        <v>1</v>
      </c>
      <c r="D4" s="9">
        <v>0</v>
      </c>
      <c r="E4" s="9" t="s">
        <v>77</v>
      </c>
    </row>
    <row r="5" spans="1:5" ht="15" customHeight="1">
      <c r="A5" s="6">
        <f t="shared" si="0"/>
        <v>4</v>
      </c>
      <c r="B5" s="9" t="s">
        <v>126</v>
      </c>
      <c r="C5" s="9">
        <v>1</v>
      </c>
      <c r="D5" s="9">
        <v>0</v>
      </c>
      <c r="E5" s="9" t="s">
        <v>55</v>
      </c>
    </row>
    <row r="6" spans="1:5" ht="15" customHeight="1">
      <c r="A6" s="6">
        <f t="shared" si="0"/>
        <v>5</v>
      </c>
      <c r="B6" s="9" t="s">
        <v>127</v>
      </c>
      <c r="C6" s="9">
        <v>1</v>
      </c>
      <c r="D6" s="9">
        <v>0</v>
      </c>
      <c r="E6" s="9" t="s">
        <v>9</v>
      </c>
    </row>
    <row r="7" spans="1:5" ht="15" customHeight="1">
      <c r="A7" s="6">
        <f t="shared" si="0"/>
        <v>6</v>
      </c>
      <c r="B7" s="9" t="s">
        <v>128</v>
      </c>
      <c r="C7" s="9">
        <v>2</v>
      </c>
      <c r="D7" s="9">
        <v>1</v>
      </c>
      <c r="E7" s="9" t="s">
        <v>52</v>
      </c>
    </row>
    <row r="8" spans="1:5" ht="15" customHeight="1">
      <c r="A8" s="6">
        <f t="shared" si="0"/>
        <v>7</v>
      </c>
      <c r="B8" s="9" t="s">
        <v>58</v>
      </c>
      <c r="C8" s="9">
        <v>2</v>
      </c>
      <c r="D8" s="9">
        <v>2</v>
      </c>
      <c r="E8" s="9" t="s">
        <v>55</v>
      </c>
    </row>
    <row r="9" spans="1:5" ht="15" customHeight="1">
      <c r="A9" s="6">
        <f t="shared" si="0"/>
        <v>8</v>
      </c>
      <c r="B9" s="9" t="s">
        <v>52</v>
      </c>
      <c r="C9" s="9">
        <v>2</v>
      </c>
      <c r="D9" s="9">
        <v>1</v>
      </c>
      <c r="E9" s="9" t="s">
        <v>125</v>
      </c>
    </row>
    <row r="10" spans="1:5" ht="15" customHeight="1">
      <c r="A10" s="6">
        <f t="shared" si="0"/>
        <v>9</v>
      </c>
      <c r="B10" s="9" t="s">
        <v>128</v>
      </c>
      <c r="C10" s="9">
        <v>0</v>
      </c>
      <c r="D10" s="9">
        <v>3</v>
      </c>
      <c r="E10" s="9" t="s">
        <v>9</v>
      </c>
    </row>
    <row r="11" spans="1:5" ht="15" customHeight="1">
      <c r="A11" s="6">
        <f t="shared" si="0"/>
        <v>10</v>
      </c>
      <c r="B11" s="9" t="s">
        <v>55</v>
      </c>
      <c r="C11" s="9">
        <v>1</v>
      </c>
      <c r="D11" s="9">
        <v>1</v>
      </c>
      <c r="E11" s="9" t="s">
        <v>127</v>
      </c>
    </row>
    <row r="12" spans="1:5" ht="15" customHeight="1">
      <c r="A12" s="6">
        <f t="shared" si="0"/>
        <v>11</v>
      </c>
      <c r="B12" s="9" t="s">
        <v>129</v>
      </c>
      <c r="C12" s="9">
        <v>0</v>
      </c>
      <c r="D12" s="9">
        <v>2</v>
      </c>
      <c r="E12" s="9" t="s">
        <v>84</v>
      </c>
    </row>
    <row r="13" spans="1:5" ht="15" customHeight="1">
      <c r="A13" s="6">
        <f t="shared" si="0"/>
        <v>12</v>
      </c>
      <c r="B13" s="9" t="s">
        <v>58</v>
      </c>
      <c r="C13" s="9">
        <v>1</v>
      </c>
      <c r="D13" s="9">
        <v>3</v>
      </c>
      <c r="E13" s="9" t="s">
        <v>65</v>
      </c>
    </row>
    <row r="14" spans="1:5" ht="15" customHeight="1">
      <c r="A14" s="6">
        <f t="shared" si="0"/>
        <v>13</v>
      </c>
      <c r="B14" s="9" t="s">
        <v>125</v>
      </c>
      <c r="C14" s="9">
        <v>1</v>
      </c>
      <c r="D14" s="9">
        <v>2</v>
      </c>
      <c r="E14" s="9" t="s">
        <v>128</v>
      </c>
    </row>
    <row r="15" spans="1:5" ht="15" customHeight="1">
      <c r="A15" s="6">
        <f t="shared" si="0"/>
        <v>14</v>
      </c>
      <c r="B15" s="9" t="s">
        <v>130</v>
      </c>
      <c r="C15" s="9">
        <v>1</v>
      </c>
      <c r="D15" s="9">
        <v>0</v>
      </c>
      <c r="E15" s="9" t="s">
        <v>127</v>
      </c>
    </row>
    <row r="16" spans="1:5" ht="15" customHeight="1">
      <c r="A16" s="6">
        <f t="shared" si="0"/>
        <v>15</v>
      </c>
      <c r="B16" s="9" t="s">
        <v>125</v>
      </c>
      <c r="C16" s="9">
        <v>0</v>
      </c>
      <c r="D16" s="9">
        <v>1</v>
      </c>
      <c r="E16" s="9" t="s">
        <v>130</v>
      </c>
    </row>
    <row r="17" spans="1:5" ht="15" customHeight="1">
      <c r="A17" s="6">
        <f t="shared" si="0"/>
        <v>16</v>
      </c>
      <c r="B17" s="9" t="s">
        <v>130</v>
      </c>
      <c r="C17" s="9">
        <v>2</v>
      </c>
      <c r="D17" s="9">
        <v>1</v>
      </c>
      <c r="E17" s="9" t="s">
        <v>58</v>
      </c>
    </row>
    <row r="18" spans="1:5" ht="15" customHeight="1">
      <c r="A18" s="6">
        <f t="shared" si="0"/>
        <v>17</v>
      </c>
      <c r="B18" s="9" t="s">
        <v>65</v>
      </c>
      <c r="C18" s="9">
        <v>1</v>
      </c>
      <c r="D18" s="9">
        <v>2</v>
      </c>
      <c r="E18" s="9" t="s">
        <v>127</v>
      </c>
    </row>
    <row r="19" spans="1:5" ht="15" customHeight="1">
      <c r="A19" s="6">
        <f t="shared" si="0"/>
        <v>18</v>
      </c>
      <c r="B19" s="9" t="s">
        <v>9</v>
      </c>
      <c r="C19" s="9">
        <v>1</v>
      </c>
      <c r="D19" s="9">
        <v>0</v>
      </c>
      <c r="E19" s="9" t="s">
        <v>84</v>
      </c>
    </row>
    <row r="20" spans="1:5" ht="15" customHeight="1">
      <c r="A20" s="6">
        <f t="shared" si="0"/>
        <v>19</v>
      </c>
      <c r="B20" s="9" t="s">
        <v>52</v>
      </c>
      <c r="C20" s="9">
        <v>0</v>
      </c>
      <c r="D20" s="9">
        <v>2</v>
      </c>
      <c r="E20" s="9" t="s">
        <v>9</v>
      </c>
    </row>
    <row r="21" spans="1:5" ht="15" customHeight="1">
      <c r="A21" s="6">
        <f t="shared" si="0"/>
        <v>20</v>
      </c>
      <c r="B21" s="9" t="s">
        <v>125</v>
      </c>
      <c r="C21" s="9">
        <v>1</v>
      </c>
      <c r="D21" s="9">
        <v>1</v>
      </c>
      <c r="E21" s="9" t="s">
        <v>55</v>
      </c>
    </row>
    <row r="22" spans="1:5" ht="15" customHeight="1">
      <c r="A22" s="6">
        <f t="shared" si="0"/>
        <v>21</v>
      </c>
      <c r="B22" s="9" t="s">
        <v>84</v>
      </c>
      <c r="C22" s="9">
        <v>1</v>
      </c>
      <c r="D22" s="9">
        <v>2</v>
      </c>
      <c r="E22" s="9" t="s">
        <v>127</v>
      </c>
    </row>
    <row r="23" spans="1:5" ht="15" customHeight="1">
      <c r="A23" s="6">
        <f t="shared" si="0"/>
        <v>22</v>
      </c>
      <c r="B23" s="9" t="s">
        <v>128</v>
      </c>
      <c r="C23" s="9">
        <v>1</v>
      </c>
      <c r="D23" s="9">
        <v>3</v>
      </c>
      <c r="E23" s="9" t="s">
        <v>58</v>
      </c>
    </row>
    <row r="24" spans="1:5" ht="15" customHeight="1">
      <c r="A24" s="6">
        <f t="shared" si="0"/>
        <v>23</v>
      </c>
      <c r="B24" s="9" t="s">
        <v>52</v>
      </c>
      <c r="C24" s="9">
        <v>1</v>
      </c>
      <c r="D24" s="9">
        <v>1</v>
      </c>
      <c r="E24" s="9" t="s">
        <v>65</v>
      </c>
    </row>
    <row r="25" spans="1:5" ht="15" customHeight="1">
      <c r="A25" s="6">
        <f t="shared" si="0"/>
        <v>24</v>
      </c>
      <c r="B25" s="9" t="s">
        <v>68</v>
      </c>
      <c r="C25" s="9">
        <v>0</v>
      </c>
      <c r="D25" s="9">
        <v>2</v>
      </c>
      <c r="E25" s="9" t="s">
        <v>130</v>
      </c>
    </row>
    <row r="26" spans="1:5" ht="15" customHeight="1">
      <c r="A26" s="6">
        <f t="shared" si="0"/>
        <v>25</v>
      </c>
      <c r="B26" s="9" t="s">
        <v>130</v>
      </c>
      <c r="C26" s="9">
        <v>0</v>
      </c>
      <c r="D26" s="9">
        <v>1</v>
      </c>
      <c r="E26" s="9" t="s">
        <v>42</v>
      </c>
    </row>
    <row r="27" spans="1:5" ht="15" customHeight="1">
      <c r="A27" s="6">
        <f t="shared" si="0"/>
        <v>26</v>
      </c>
      <c r="B27" s="9" t="s">
        <v>42</v>
      </c>
      <c r="C27" s="9">
        <v>1</v>
      </c>
      <c r="D27" s="9">
        <v>2</v>
      </c>
      <c r="E27" s="9" t="s">
        <v>84</v>
      </c>
    </row>
    <row r="28" spans="1:5" ht="15" customHeight="1">
      <c r="A28" s="6">
        <f t="shared" si="0"/>
        <v>27</v>
      </c>
      <c r="B28" s="9" t="s">
        <v>42</v>
      </c>
      <c r="C28" s="9">
        <v>2</v>
      </c>
      <c r="D28" s="9">
        <v>1</v>
      </c>
      <c r="E28" s="9" t="s">
        <v>52</v>
      </c>
    </row>
    <row r="29" spans="1:5" ht="15" customHeight="1">
      <c r="A29" s="6">
        <f t="shared" si="0"/>
        <v>28</v>
      </c>
      <c r="B29" s="9" t="s">
        <v>128</v>
      </c>
      <c r="C29" s="9">
        <v>2</v>
      </c>
      <c r="D29" s="9">
        <v>2</v>
      </c>
      <c r="E29" s="9" t="s">
        <v>68</v>
      </c>
    </row>
    <row r="30" spans="1:5" ht="15" customHeight="1">
      <c r="A30" s="6">
        <f t="shared" si="0"/>
        <v>29</v>
      </c>
      <c r="B30" s="9" t="s">
        <v>128</v>
      </c>
      <c r="C30" s="9">
        <v>2</v>
      </c>
      <c r="D30" s="9">
        <v>0</v>
      </c>
      <c r="E30" s="9" t="s">
        <v>84</v>
      </c>
    </row>
    <row r="31" spans="1:5" ht="15" customHeight="1">
      <c r="A31" s="6">
        <f t="shared" si="0"/>
        <v>30</v>
      </c>
      <c r="B31" s="9" t="s">
        <v>58</v>
      </c>
      <c r="C31" s="9">
        <v>1</v>
      </c>
      <c r="D31" s="9">
        <v>3</v>
      </c>
      <c r="E31" s="9" t="s">
        <v>127</v>
      </c>
    </row>
    <row r="32" spans="1:5" ht="15" customHeight="1">
      <c r="A32" s="6">
        <f t="shared" si="0"/>
        <v>31</v>
      </c>
      <c r="B32" s="9" t="s">
        <v>52</v>
      </c>
      <c r="C32" s="9">
        <v>1</v>
      </c>
      <c r="D32" s="9">
        <v>2</v>
      </c>
      <c r="E32" s="9" t="s">
        <v>55</v>
      </c>
    </row>
    <row r="33" spans="1:5" ht="15" customHeight="1">
      <c r="A33" s="6">
        <f t="shared" si="0"/>
        <v>32</v>
      </c>
      <c r="B33" s="9" t="s">
        <v>130</v>
      </c>
      <c r="C33" s="9">
        <v>1</v>
      </c>
      <c r="D33" s="9">
        <v>2</v>
      </c>
      <c r="E33" s="9" t="s">
        <v>52</v>
      </c>
    </row>
    <row r="34" spans="1:5" ht="15" customHeight="1">
      <c r="A34" s="6">
        <f t="shared" si="0"/>
        <v>33</v>
      </c>
      <c r="B34" s="9" t="s">
        <v>134</v>
      </c>
      <c r="C34" s="9">
        <v>1</v>
      </c>
      <c r="D34" s="9">
        <v>2</v>
      </c>
      <c r="E34" s="9" t="s">
        <v>68</v>
      </c>
    </row>
    <row r="35" spans="1:5" ht="15" customHeight="1">
      <c r="A35" s="6">
        <f t="shared" si="0"/>
        <v>34</v>
      </c>
      <c r="B35" s="9" t="s">
        <v>84</v>
      </c>
      <c r="C35" s="9">
        <v>1</v>
      </c>
      <c r="D35" s="9">
        <v>3</v>
      </c>
      <c r="E35" s="9" t="s">
        <v>58</v>
      </c>
    </row>
    <row r="36" spans="1:5" ht="15" customHeight="1">
      <c r="A36" s="6">
        <f t="shared" si="0"/>
        <v>35</v>
      </c>
      <c r="B36" s="9" t="s">
        <v>128</v>
      </c>
      <c r="C36" s="9">
        <v>1</v>
      </c>
      <c r="D36" s="9">
        <v>2</v>
      </c>
      <c r="E36" s="9" t="s">
        <v>55</v>
      </c>
    </row>
    <row r="37" spans="1:5" ht="15" customHeight="1">
      <c r="A37" s="6">
        <f t="shared" si="0"/>
        <v>36</v>
      </c>
      <c r="B37" s="9" t="s">
        <v>52</v>
      </c>
      <c r="C37" s="9">
        <v>2</v>
      </c>
      <c r="D37" s="9">
        <v>0</v>
      </c>
      <c r="E37" s="9" t="s">
        <v>127</v>
      </c>
    </row>
    <row r="38" spans="1:5" ht="15" customHeight="1">
      <c r="A38" s="6">
        <f t="shared" si="0"/>
        <v>37</v>
      </c>
      <c r="B38" s="9" t="s">
        <v>58</v>
      </c>
      <c r="C38" s="9">
        <v>2</v>
      </c>
      <c r="D38" s="9">
        <v>2</v>
      </c>
      <c r="E38" s="9" t="s">
        <v>68</v>
      </c>
    </row>
    <row r="39" spans="1:5" ht="15" customHeight="1">
      <c r="A39" s="6">
        <f t="shared" si="0"/>
        <v>38</v>
      </c>
      <c r="B39" s="9" t="s">
        <v>42</v>
      </c>
      <c r="C39" s="9">
        <v>2</v>
      </c>
      <c r="D39" s="9">
        <v>0</v>
      </c>
      <c r="E39" s="9" t="s">
        <v>127</v>
      </c>
    </row>
    <row r="40" spans="1:5" ht="15" customHeight="1">
      <c r="A40" s="6">
        <f t="shared" si="0"/>
        <v>39</v>
      </c>
      <c r="B40" s="9" t="s">
        <v>84</v>
      </c>
      <c r="C40" s="9">
        <v>1</v>
      </c>
      <c r="D40" s="9">
        <v>1</v>
      </c>
      <c r="E40" s="9" t="s">
        <v>55</v>
      </c>
    </row>
    <row r="41" spans="1:5" ht="15" customHeight="1">
      <c r="A41" s="6">
        <f t="shared" si="0"/>
        <v>40</v>
      </c>
      <c r="B41" s="9" t="s">
        <v>65</v>
      </c>
      <c r="C41" s="9">
        <v>3</v>
      </c>
      <c r="D41" s="9">
        <v>1</v>
      </c>
      <c r="E41" s="9" t="s">
        <v>128</v>
      </c>
    </row>
    <row r="42" spans="1:5" ht="15" customHeight="1">
      <c r="A42" s="6">
        <f t="shared" si="0"/>
        <v>41</v>
      </c>
      <c r="B42" s="9" t="s">
        <v>9</v>
      </c>
      <c r="C42" s="9">
        <v>4</v>
      </c>
      <c r="D42" s="9">
        <v>1</v>
      </c>
      <c r="E42" s="9" t="s">
        <v>58</v>
      </c>
    </row>
    <row r="43" spans="1:5" ht="15" customHeight="1">
      <c r="A43" s="6">
        <f t="shared" si="0"/>
        <v>42</v>
      </c>
      <c r="B43" s="9" t="s">
        <v>58</v>
      </c>
      <c r="C43" s="9">
        <v>3</v>
      </c>
      <c r="D43" s="9">
        <v>1</v>
      </c>
      <c r="E43" s="9" t="s">
        <v>65</v>
      </c>
    </row>
    <row r="44" spans="1:5" ht="15" customHeight="1">
      <c r="A44" s="6">
        <f t="shared" si="0"/>
        <v>43</v>
      </c>
      <c r="B44" s="9" t="s">
        <v>137</v>
      </c>
      <c r="C44" s="9">
        <v>3</v>
      </c>
      <c r="D44" s="9">
        <v>0</v>
      </c>
      <c r="E44" s="9" t="s">
        <v>130</v>
      </c>
    </row>
    <row r="45" spans="1:5" ht="15" customHeight="1">
      <c r="A45" s="6">
        <f t="shared" si="0"/>
        <v>44</v>
      </c>
      <c r="B45" s="9" t="s">
        <v>68</v>
      </c>
      <c r="C45" s="9">
        <v>2</v>
      </c>
      <c r="D45" s="9">
        <v>1</v>
      </c>
      <c r="E45" s="9" t="s">
        <v>52</v>
      </c>
    </row>
    <row r="46" spans="1:5" ht="15" customHeight="1">
      <c r="A46" s="6">
        <f t="shared" si="0"/>
        <v>45</v>
      </c>
      <c r="B46" s="9" t="s">
        <v>130</v>
      </c>
      <c r="C46" s="9">
        <v>1</v>
      </c>
      <c r="D46" s="9">
        <v>2</v>
      </c>
      <c r="E46" s="9" t="s">
        <v>55</v>
      </c>
    </row>
    <row r="47" spans="1:5" ht="15" customHeight="1">
      <c r="A47" s="6">
        <f t="shared" si="0"/>
        <v>46</v>
      </c>
      <c r="B47" s="9" t="s">
        <v>42</v>
      </c>
      <c r="C47" s="9">
        <v>2</v>
      </c>
      <c r="D47" s="9">
        <v>0</v>
      </c>
      <c r="E47" s="9" t="s">
        <v>68</v>
      </c>
    </row>
    <row r="48" spans="1:5" ht="15" customHeight="1">
      <c r="A48" s="6">
        <f t="shared" si="0"/>
        <v>47</v>
      </c>
      <c r="B48" s="9" t="s">
        <v>128</v>
      </c>
      <c r="C48" s="9">
        <v>0</v>
      </c>
      <c r="D48" s="9">
        <v>1</v>
      </c>
      <c r="E48" s="9" t="s">
        <v>84</v>
      </c>
    </row>
    <row r="49" spans="1:5" ht="15" customHeight="1">
      <c r="A49" s="6">
        <f t="shared" si="0"/>
        <v>48</v>
      </c>
      <c r="B49" s="9" t="s">
        <v>55</v>
      </c>
      <c r="C49" s="9">
        <v>0</v>
      </c>
      <c r="D49" s="9">
        <v>2</v>
      </c>
      <c r="E49" s="9" t="s">
        <v>9</v>
      </c>
    </row>
    <row r="50" spans="1:5" ht="15" customHeight="1">
      <c r="A50" s="6">
        <f t="shared" si="0"/>
        <v>49</v>
      </c>
      <c r="B50" s="9" t="s">
        <v>127</v>
      </c>
      <c r="C50" s="9">
        <v>0</v>
      </c>
      <c r="D50" s="9">
        <v>1</v>
      </c>
      <c r="E50" s="9" t="s">
        <v>84</v>
      </c>
    </row>
    <row r="51" spans="1:5" ht="15" customHeight="1">
      <c r="A51" s="6">
        <f t="shared" si="0"/>
        <v>50</v>
      </c>
      <c r="B51" s="9" t="s">
        <v>84</v>
      </c>
      <c r="C51" s="9">
        <v>0</v>
      </c>
      <c r="D51" s="9">
        <v>1</v>
      </c>
      <c r="E51" s="9" t="s">
        <v>42</v>
      </c>
    </row>
    <row r="52" spans="1:5" ht="15" customHeight="1">
      <c r="A52" s="6">
        <f t="shared" si="0"/>
        <v>51</v>
      </c>
      <c r="B52" s="9" t="s">
        <v>9</v>
      </c>
      <c r="C52" s="9"/>
      <c r="D52" s="9"/>
      <c r="E52" s="9" t="s">
        <v>42</v>
      </c>
    </row>
    <row r="53" spans="1:5" ht="15" customHeight="1">
      <c r="A53" s="6"/>
      <c r="B53" s="6"/>
      <c r="C53" s="6"/>
      <c r="D53" s="6"/>
      <c r="E53" s="6"/>
    </row>
    <row r="54" spans="1:5" ht="15" customHeight="1">
      <c r="A54" s="6"/>
      <c r="B54" s="6"/>
      <c r="C54" s="6"/>
      <c r="D54" s="6"/>
      <c r="E54" s="6"/>
    </row>
    <row r="55" spans="1:5" ht="15" customHeight="1">
      <c r="A55" s="6"/>
      <c r="B55" s="6"/>
      <c r="C55" s="6"/>
      <c r="D55" s="6"/>
      <c r="E55" s="6"/>
    </row>
    <row r="56" spans="1:5" ht="15" customHeight="1">
      <c r="A56" s="6"/>
      <c r="B56" s="6"/>
      <c r="C56" s="6"/>
      <c r="D56" s="6"/>
      <c r="E56" s="6"/>
    </row>
    <row r="57" spans="1:5" ht="15" customHeight="1">
      <c r="A57" s="6"/>
      <c r="B57" s="6"/>
      <c r="C57" s="6"/>
      <c r="D57" s="6"/>
      <c r="E57" s="6"/>
    </row>
    <row r="58" spans="1:5" ht="15" customHeight="1">
      <c r="A58" s="6"/>
      <c r="B58" s="6"/>
      <c r="C58" s="6"/>
      <c r="D58" s="6"/>
      <c r="E58" s="6"/>
    </row>
    <row r="59" spans="1:5" ht="15" customHeight="1">
      <c r="A59" s="6"/>
      <c r="B59" s="6"/>
      <c r="C59" s="6"/>
      <c r="D59" s="6"/>
      <c r="E59" s="6"/>
    </row>
    <row r="60" spans="1:5" ht="15" customHeight="1">
      <c r="A60" s="6"/>
      <c r="B60" s="6"/>
      <c r="C60" s="6"/>
      <c r="D60" s="6"/>
      <c r="E60" s="6"/>
    </row>
    <row r="61" spans="1:5" ht="15" customHeight="1">
      <c r="A61" s="6"/>
      <c r="B61" s="6"/>
      <c r="C61" s="6"/>
      <c r="D61" s="6"/>
      <c r="E61" s="6"/>
    </row>
    <row r="62" spans="1:5" ht="15" customHeight="1">
      <c r="A62" s="6"/>
      <c r="B62" s="6"/>
      <c r="C62" s="6"/>
      <c r="D62" s="6"/>
      <c r="E62" s="6"/>
    </row>
    <row r="63" spans="1:5" ht="15" customHeight="1">
      <c r="A63" s="6"/>
      <c r="B63" s="6"/>
      <c r="C63" s="6"/>
      <c r="D63" s="6"/>
      <c r="E63" s="6"/>
    </row>
    <row r="64" spans="1:5" ht="15" customHeight="1">
      <c r="A64" s="6"/>
      <c r="B64" s="6"/>
      <c r="C64" s="6"/>
      <c r="D64" s="6"/>
      <c r="E64" s="6"/>
    </row>
    <row r="65" spans="1:5" ht="15" customHeight="1">
      <c r="A65" s="6"/>
      <c r="B65" s="6"/>
      <c r="C65" s="6"/>
      <c r="D65" s="6"/>
      <c r="E65" s="6"/>
    </row>
    <row r="66" spans="1:5" ht="15" customHeight="1">
      <c r="A66" s="6"/>
      <c r="B66" s="6"/>
      <c r="C66" s="6"/>
      <c r="D66" s="6"/>
      <c r="E66" s="6"/>
    </row>
    <row r="67" spans="1:5" ht="15" customHeight="1">
      <c r="A67" s="6"/>
      <c r="B67" s="6"/>
      <c r="C67" s="6"/>
      <c r="D67" s="6"/>
      <c r="E67" s="6"/>
    </row>
    <row r="68" spans="1:5" ht="15" customHeight="1">
      <c r="A68" s="6"/>
      <c r="B68" s="6"/>
      <c r="C68" s="6"/>
      <c r="D68" s="6"/>
      <c r="E68" s="6"/>
    </row>
    <row r="69" spans="1:5" ht="15" customHeight="1">
      <c r="A69" s="6"/>
      <c r="B69" s="6"/>
      <c r="C69" s="6"/>
      <c r="D69" s="6"/>
      <c r="E69" s="6"/>
    </row>
    <row r="70" spans="1:5" ht="15" customHeight="1">
      <c r="A70" s="6"/>
      <c r="B70" s="6"/>
      <c r="C70" s="6"/>
      <c r="D70" s="6"/>
      <c r="E70" s="6"/>
    </row>
    <row r="71" spans="1:5" ht="15" customHeight="1">
      <c r="A71" s="6"/>
      <c r="B71" s="6"/>
      <c r="C71" s="6"/>
      <c r="D71" s="6"/>
      <c r="E71" s="6"/>
    </row>
    <row r="72" spans="1:5" ht="15" customHeight="1">
      <c r="A72" s="6"/>
      <c r="B72" s="6"/>
      <c r="C72" s="6"/>
      <c r="D72" s="6"/>
      <c r="E72" s="6"/>
    </row>
    <row r="73" spans="1:5" ht="15" customHeight="1">
      <c r="A73" s="6"/>
      <c r="B73" s="6"/>
      <c r="C73" s="6"/>
      <c r="D73" s="6"/>
      <c r="E73" s="6"/>
    </row>
    <row r="74" spans="1:5" ht="15" customHeight="1">
      <c r="A74" s="6"/>
      <c r="B74" s="6"/>
      <c r="C74" s="6"/>
      <c r="D74" s="6"/>
      <c r="E74" s="6"/>
    </row>
    <row r="75" spans="1:5" ht="15" customHeight="1">
      <c r="A75" s="6"/>
      <c r="B75" s="6"/>
      <c r="C75" s="6"/>
      <c r="D75" s="6"/>
      <c r="E75" s="6"/>
    </row>
    <row r="76" spans="1:5" ht="15" customHeight="1">
      <c r="A76" s="6"/>
      <c r="B76" s="6"/>
      <c r="C76" s="6"/>
      <c r="D76" s="6"/>
      <c r="E76" s="6"/>
    </row>
    <row r="77" spans="1:5" ht="15" customHeight="1">
      <c r="A77" s="6"/>
      <c r="B77" s="6"/>
      <c r="C77" s="6"/>
      <c r="D77" s="6"/>
      <c r="E77" s="6"/>
    </row>
    <row r="78" spans="1:5" ht="15" customHeight="1">
      <c r="A78" s="6"/>
      <c r="B78" s="6"/>
      <c r="C78" s="6"/>
      <c r="D78" s="6"/>
      <c r="E78" s="6"/>
    </row>
    <row r="79" spans="1:5" ht="15" customHeight="1">
      <c r="A79" s="6"/>
      <c r="B79" s="6"/>
      <c r="C79" s="6"/>
      <c r="D79" s="6"/>
      <c r="E79" s="6"/>
    </row>
    <row r="80" spans="1:5" ht="15" customHeight="1">
      <c r="A80" s="6"/>
      <c r="B80" s="6"/>
      <c r="C80" s="6"/>
      <c r="D80" s="6"/>
      <c r="E80" s="6"/>
    </row>
    <row r="81" spans="1:5" ht="15" customHeight="1">
      <c r="A81" s="6"/>
      <c r="B81" s="6"/>
      <c r="C81" s="6"/>
      <c r="D81" s="6"/>
      <c r="E81" s="6"/>
    </row>
    <row r="82" spans="1:5" ht="15" customHeight="1">
      <c r="A82" s="6"/>
      <c r="B82" s="6"/>
      <c r="C82" s="6"/>
      <c r="D82" s="6"/>
      <c r="E82" s="6"/>
    </row>
    <row r="83" spans="1:5" ht="15" customHeight="1">
      <c r="A83" s="6"/>
      <c r="B83" s="6"/>
      <c r="C83" s="6"/>
      <c r="D83" s="6"/>
      <c r="E83" s="6"/>
    </row>
    <row r="84" spans="1:5" ht="15" customHeight="1">
      <c r="A84" s="6"/>
      <c r="B84" s="6"/>
      <c r="C84" s="6"/>
      <c r="D84" s="6"/>
      <c r="E84" s="6"/>
    </row>
    <row r="85" spans="1:5" ht="15" customHeight="1">
      <c r="A85" s="6"/>
      <c r="B85" s="6"/>
      <c r="C85" s="6"/>
      <c r="D85" s="6"/>
      <c r="E85" s="6"/>
    </row>
    <row r="86" spans="1:5" ht="15" customHeight="1">
      <c r="A86" s="6"/>
      <c r="B86" s="6"/>
      <c r="C86" s="6"/>
      <c r="D86" s="6"/>
      <c r="E86" s="6"/>
    </row>
    <row r="87" spans="1:5" ht="15" customHeight="1">
      <c r="A87" s="6"/>
      <c r="B87" s="6"/>
      <c r="C87" s="6"/>
      <c r="D87" s="6"/>
      <c r="E87" s="6"/>
    </row>
    <row r="88" spans="1:5" ht="15" customHeight="1">
      <c r="A88" s="6"/>
      <c r="B88" s="6"/>
      <c r="C88" s="6"/>
      <c r="D88" s="6"/>
      <c r="E88" s="6"/>
    </row>
    <row r="89" spans="1:5" ht="15" customHeight="1">
      <c r="A89" s="6"/>
      <c r="B89" s="6"/>
      <c r="C89" s="6"/>
      <c r="D89" s="6"/>
      <c r="E89" s="6"/>
    </row>
    <row r="90" spans="1:5" ht="15" customHeight="1">
      <c r="A90" s="6"/>
      <c r="B90" s="6"/>
      <c r="C90" s="6"/>
      <c r="D90" s="6"/>
      <c r="E90" s="6"/>
    </row>
    <row r="91" spans="1:5" ht="15" customHeight="1">
      <c r="A91" s="6"/>
      <c r="B91" s="6"/>
      <c r="C91" s="6"/>
      <c r="D91" s="6"/>
      <c r="E91" s="6"/>
    </row>
    <row r="92" spans="1:5" ht="15" customHeight="1">
      <c r="A92" s="6"/>
      <c r="B92" s="6"/>
      <c r="C92" s="6"/>
      <c r="D92" s="6"/>
      <c r="E92" s="6"/>
    </row>
    <row r="93" spans="1:5" ht="15" customHeight="1">
      <c r="A93" s="6"/>
      <c r="B93" s="6"/>
      <c r="C93" s="6"/>
      <c r="D93" s="6"/>
      <c r="E93" s="6"/>
    </row>
    <row r="94" spans="1:5" ht="15" customHeight="1">
      <c r="A94" s="6"/>
      <c r="B94" s="6"/>
      <c r="C94" s="6"/>
      <c r="D94" s="6"/>
      <c r="E94" s="6"/>
    </row>
    <row r="95" spans="1:5" ht="15" customHeight="1">
      <c r="A95" s="6"/>
      <c r="B95" s="6"/>
      <c r="C95" s="6"/>
      <c r="D95" s="6"/>
      <c r="E95" s="6"/>
    </row>
    <row r="96" spans="1:5" ht="15" customHeight="1">
      <c r="A96" s="6"/>
      <c r="B96" s="6"/>
      <c r="C96" s="6"/>
      <c r="D96" s="6"/>
      <c r="E96" s="6"/>
    </row>
    <row r="97" spans="1:5" ht="15" customHeight="1">
      <c r="A97" s="6"/>
      <c r="B97" s="6"/>
      <c r="C97" s="6"/>
      <c r="D97" s="6"/>
      <c r="E97" s="6"/>
    </row>
    <row r="98" spans="1:5" ht="15" customHeight="1">
      <c r="A98" s="6"/>
      <c r="B98" s="6"/>
      <c r="C98" s="6"/>
      <c r="D98" s="6"/>
      <c r="E98" s="6"/>
    </row>
    <row r="99" spans="1:5" ht="15" customHeight="1">
      <c r="A99" s="6"/>
      <c r="B99" s="6"/>
      <c r="C99" s="6"/>
      <c r="D99" s="6"/>
      <c r="E99" s="6"/>
    </row>
    <row r="100" spans="1:5" ht="15" customHeight="1">
      <c r="A100" s="6"/>
      <c r="B100" s="6"/>
      <c r="C100" s="6"/>
      <c r="D100" s="6"/>
      <c r="E100" s="6"/>
    </row>
  </sheetData>
  <conditionalFormatting sqref="E2:E52">
    <cfRule type="expression" dxfId="275" priority="1">
      <formula>D2&gt;C2</formula>
    </cfRule>
  </conditionalFormatting>
  <conditionalFormatting sqref="E2:E52">
    <cfRule type="expression" dxfId="274" priority="2">
      <formula>D2=C2</formula>
    </cfRule>
  </conditionalFormatting>
  <conditionalFormatting sqref="E2:E52">
    <cfRule type="expression" dxfId="273" priority="3">
      <formula>D2&lt;C2</formula>
    </cfRule>
  </conditionalFormatting>
  <conditionalFormatting sqref="B2:B52">
    <cfRule type="expression" dxfId="272" priority="4">
      <formula>C2&gt;D2</formula>
    </cfRule>
  </conditionalFormatting>
  <conditionalFormatting sqref="B2:B52">
    <cfRule type="expression" dxfId="271" priority="5">
      <formula>C2=D2</formula>
    </cfRule>
  </conditionalFormatting>
  <conditionalFormatting sqref="B2:B52">
    <cfRule type="expression" dxfId="270" priority="6">
      <formula>C2&lt;D2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I26"/>
  <sheetViews>
    <sheetView workbookViewId="0">
      <selection activeCell="D7" sqref="D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8.5703125" customWidth="1"/>
    <col min="32" max="33" width="10.7109375" customWidth="1"/>
    <col min="34" max="34" width="17.5703125" customWidth="1"/>
    <col min="35"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143</v>
      </c>
      <c r="D3" s="42" t="s">
        <v>270</v>
      </c>
      <c r="E3" s="44">
        <v>7</v>
      </c>
      <c r="F3" s="192">
        <v>2</v>
      </c>
      <c r="G3" s="193">
        <v>3</v>
      </c>
      <c r="H3" s="50">
        <v>7</v>
      </c>
      <c r="I3" s="194" t="s">
        <v>144</v>
      </c>
      <c r="J3" s="195" t="s">
        <v>145</v>
      </c>
      <c r="K3" s="54">
        <f t="shared" ref="K3:K18" si="0">IF(X3&gt;175,6,IF(X3&gt;75,5,IF(X3&gt;50,4,IF(X3&gt;30,3,IF(X3&gt;15,2,IF(X3&gt;5,1,""))))))</f>
        <v>2</v>
      </c>
      <c r="L3" s="55"/>
      <c r="M3" s="57"/>
      <c r="N3" s="196"/>
      <c r="O3" s="197" t="s">
        <v>16</v>
      </c>
      <c r="P3" s="198"/>
      <c r="Q3" s="199"/>
      <c r="R3" s="63"/>
      <c r="S3" s="64">
        <v>13</v>
      </c>
      <c r="T3" s="66"/>
      <c r="U3" s="64"/>
      <c r="V3" s="68"/>
      <c r="W3" s="70">
        <v>1</v>
      </c>
      <c r="X3" s="72">
        <f t="shared" ref="X3:X18" si="1">2*R3+S3+3*T3+2*U3+5*W3</f>
        <v>18</v>
      </c>
      <c r="Y3" s="200">
        <v>110000</v>
      </c>
      <c r="Z3" s="7"/>
      <c r="AA3" s="81" t="s">
        <v>88</v>
      </c>
      <c r="AB3" s="107">
        <v>10000</v>
      </c>
      <c r="AC3" s="7"/>
      <c r="AD3" s="7"/>
      <c r="AE3" s="7"/>
      <c r="AF3" s="7"/>
      <c r="AG3" s="7"/>
      <c r="AH3" s="7"/>
      <c r="AI3" s="7"/>
    </row>
    <row r="4" spans="1:35" ht="18" customHeight="1">
      <c r="A4" s="1"/>
      <c r="B4" s="83">
        <v>2</v>
      </c>
      <c r="C4" s="191" t="s">
        <v>146</v>
      </c>
      <c r="D4" s="42" t="s">
        <v>147</v>
      </c>
      <c r="E4" s="201">
        <v>10</v>
      </c>
      <c r="F4" s="46">
        <v>2</v>
      </c>
      <c r="G4" s="48">
        <v>4</v>
      </c>
      <c r="H4" s="50">
        <v>7</v>
      </c>
      <c r="I4" s="194" t="s">
        <v>148</v>
      </c>
      <c r="J4" s="195" t="s">
        <v>149</v>
      </c>
      <c r="K4" s="54">
        <f t="shared" si="0"/>
        <v>3</v>
      </c>
      <c r="L4" s="85"/>
      <c r="M4" s="85"/>
      <c r="N4" s="87"/>
      <c r="O4" s="88"/>
      <c r="P4" s="89"/>
      <c r="Q4" s="90"/>
      <c r="R4" s="91"/>
      <c r="S4" s="202">
        <v>2</v>
      </c>
      <c r="T4" s="93">
        <v>7</v>
      </c>
      <c r="U4" s="92"/>
      <c r="V4" s="203"/>
      <c r="W4" s="95">
        <v>2</v>
      </c>
      <c r="X4" s="72">
        <f t="shared" si="1"/>
        <v>33</v>
      </c>
      <c r="Y4" s="200">
        <v>150000</v>
      </c>
      <c r="Z4" s="7"/>
      <c r="AA4" s="97"/>
      <c r="AB4" s="97"/>
      <c r="AC4" s="97"/>
      <c r="AD4" s="97"/>
      <c r="AE4" s="97"/>
      <c r="AF4" s="7"/>
      <c r="AG4" s="7"/>
      <c r="AH4" s="7"/>
      <c r="AI4" s="7"/>
    </row>
    <row r="5" spans="1:35" ht="18" customHeight="1">
      <c r="A5" s="1"/>
      <c r="B5" s="39">
        <v>3</v>
      </c>
      <c r="C5" s="191" t="s">
        <v>150</v>
      </c>
      <c r="D5" s="42" t="s">
        <v>147</v>
      </c>
      <c r="E5" s="44">
        <v>9</v>
      </c>
      <c r="F5" s="46">
        <v>2</v>
      </c>
      <c r="G5" s="48">
        <v>4</v>
      </c>
      <c r="H5" s="50">
        <v>7</v>
      </c>
      <c r="I5" s="194" t="s">
        <v>148</v>
      </c>
      <c r="J5" s="195" t="s">
        <v>151</v>
      </c>
      <c r="K5" s="54">
        <f t="shared" si="0"/>
        <v>2</v>
      </c>
      <c r="L5" s="204"/>
      <c r="M5" s="85"/>
      <c r="N5" s="87"/>
      <c r="O5" s="88"/>
      <c r="P5" s="89"/>
      <c r="Q5" s="90"/>
      <c r="R5" s="93">
        <v>0</v>
      </c>
      <c r="S5" s="202">
        <v>3</v>
      </c>
      <c r="T5" s="93">
        <v>5</v>
      </c>
      <c r="U5" s="92"/>
      <c r="V5" s="94"/>
      <c r="W5" s="95">
        <v>2</v>
      </c>
      <c r="X5" s="72">
        <f t="shared" si="1"/>
        <v>28</v>
      </c>
      <c r="Y5" s="200">
        <v>130000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155</v>
      </c>
      <c r="D6" s="42" t="s">
        <v>232</v>
      </c>
      <c r="E6" s="44">
        <v>7</v>
      </c>
      <c r="F6" s="46">
        <v>3</v>
      </c>
      <c r="G6" s="48">
        <v>3</v>
      </c>
      <c r="H6" s="50">
        <v>8</v>
      </c>
      <c r="I6" s="194" t="s">
        <v>156</v>
      </c>
      <c r="J6" s="195" t="s">
        <v>157</v>
      </c>
      <c r="K6" s="54">
        <f t="shared" si="0"/>
        <v>1</v>
      </c>
      <c r="L6" s="85"/>
      <c r="M6" s="85"/>
      <c r="N6" s="87"/>
      <c r="O6" s="88"/>
      <c r="P6" s="89"/>
      <c r="Q6" s="90"/>
      <c r="R6" s="91"/>
      <c r="S6" s="202"/>
      <c r="T6" s="93">
        <v>1</v>
      </c>
      <c r="U6" s="202">
        <v>3</v>
      </c>
      <c r="V6" s="94"/>
      <c r="W6" s="102"/>
      <c r="X6" s="72">
        <f t="shared" si="1"/>
        <v>9</v>
      </c>
      <c r="Y6" s="200">
        <v>110000</v>
      </c>
      <c r="Z6" s="7"/>
      <c r="AA6" s="98" t="s">
        <v>158</v>
      </c>
      <c r="AB6" s="207">
        <v>20000</v>
      </c>
      <c r="AC6" s="208"/>
      <c r="AD6" s="209">
        <v>0</v>
      </c>
      <c r="AE6" s="210" t="s">
        <v>9</v>
      </c>
      <c r="AF6" s="107" t="s">
        <v>11</v>
      </c>
      <c r="AG6" s="210" t="s">
        <v>159</v>
      </c>
      <c r="AH6" s="108"/>
      <c r="AI6" s="7"/>
    </row>
    <row r="7" spans="1:35" ht="18" customHeight="1">
      <c r="A7" s="1"/>
      <c r="B7" s="39">
        <v>5</v>
      </c>
      <c r="C7" s="191" t="s">
        <v>160</v>
      </c>
      <c r="D7" s="42" t="s">
        <v>232</v>
      </c>
      <c r="E7" s="44">
        <v>7</v>
      </c>
      <c r="F7" s="46">
        <v>3</v>
      </c>
      <c r="G7" s="48">
        <v>3</v>
      </c>
      <c r="H7" s="50">
        <v>8</v>
      </c>
      <c r="I7" s="194" t="s">
        <v>156</v>
      </c>
      <c r="J7" s="195" t="s">
        <v>161</v>
      </c>
      <c r="K7" s="54">
        <f t="shared" si="0"/>
        <v>1</v>
      </c>
      <c r="L7" s="85"/>
      <c r="M7" s="85"/>
      <c r="N7" s="87"/>
      <c r="O7" s="88"/>
      <c r="P7" s="89"/>
      <c r="Q7" s="90"/>
      <c r="R7" s="91"/>
      <c r="S7" s="202">
        <v>1</v>
      </c>
      <c r="T7" s="91"/>
      <c r="U7" s="202">
        <v>1</v>
      </c>
      <c r="V7" s="94"/>
      <c r="W7" s="95">
        <v>1</v>
      </c>
      <c r="X7" s="72">
        <f t="shared" si="1"/>
        <v>8</v>
      </c>
      <c r="Y7" s="200">
        <v>120000</v>
      </c>
      <c r="Z7" s="7"/>
      <c r="AA7" s="98" t="s">
        <v>162</v>
      </c>
      <c r="AB7" s="207">
        <v>50000</v>
      </c>
      <c r="AC7" s="208">
        <v>50000</v>
      </c>
      <c r="AD7" s="209">
        <v>0</v>
      </c>
      <c r="AE7" s="210" t="s">
        <v>55</v>
      </c>
      <c r="AF7" s="107" t="s">
        <v>163</v>
      </c>
      <c r="AG7" s="210" t="s">
        <v>164</v>
      </c>
      <c r="AH7" s="103" t="s">
        <v>165</v>
      </c>
      <c r="AI7" s="7"/>
    </row>
    <row r="8" spans="1:35" ht="18" customHeight="1">
      <c r="A8" s="1"/>
      <c r="B8" s="83">
        <v>6</v>
      </c>
      <c r="C8" s="191" t="s">
        <v>166</v>
      </c>
      <c r="D8" s="42" t="s">
        <v>167</v>
      </c>
      <c r="E8" s="44">
        <v>6</v>
      </c>
      <c r="F8" s="46">
        <v>5</v>
      </c>
      <c r="G8" s="48">
        <v>2</v>
      </c>
      <c r="H8" s="50">
        <v>8</v>
      </c>
      <c r="I8" s="211" t="s">
        <v>168</v>
      </c>
      <c r="J8" s="195" t="s">
        <v>169</v>
      </c>
      <c r="K8" s="54">
        <f t="shared" si="0"/>
        <v>2</v>
      </c>
      <c r="L8" s="204"/>
      <c r="M8" s="85"/>
      <c r="N8" s="87"/>
      <c r="O8" s="88"/>
      <c r="P8" s="89"/>
      <c r="Q8" s="90"/>
      <c r="R8" s="91"/>
      <c r="S8" s="92"/>
      <c r="T8" s="91"/>
      <c r="U8" s="202">
        <v>8</v>
      </c>
      <c r="V8" s="94"/>
      <c r="W8" s="95">
        <v>1</v>
      </c>
      <c r="X8" s="72">
        <f t="shared" si="1"/>
        <v>21</v>
      </c>
      <c r="Y8" s="200">
        <v>200000</v>
      </c>
      <c r="Z8" s="7"/>
      <c r="AA8" s="98" t="s">
        <v>170</v>
      </c>
      <c r="AB8" s="207">
        <v>30000</v>
      </c>
      <c r="AC8" s="208"/>
      <c r="AD8" s="209">
        <v>0</v>
      </c>
      <c r="AE8" s="210" t="s">
        <v>65</v>
      </c>
      <c r="AF8" s="107" t="s">
        <v>66</v>
      </c>
      <c r="AG8" s="210" t="s">
        <v>171</v>
      </c>
      <c r="AH8" s="108"/>
      <c r="AI8" s="7"/>
    </row>
    <row r="9" spans="1:35" ht="18" customHeight="1">
      <c r="A9" s="1"/>
      <c r="B9" s="39">
        <v>7</v>
      </c>
      <c r="C9" s="191" t="s">
        <v>172</v>
      </c>
      <c r="D9" s="42" t="s">
        <v>173</v>
      </c>
      <c r="E9" s="44">
        <v>7</v>
      </c>
      <c r="F9" s="46">
        <v>3</v>
      </c>
      <c r="G9" s="48">
        <v>3</v>
      </c>
      <c r="H9" s="50">
        <v>7</v>
      </c>
      <c r="I9" s="51"/>
      <c r="J9" s="195" t="s">
        <v>157</v>
      </c>
      <c r="K9" s="54">
        <f t="shared" si="0"/>
        <v>1</v>
      </c>
      <c r="L9" s="85"/>
      <c r="M9" s="85"/>
      <c r="N9" s="87"/>
      <c r="O9" s="88"/>
      <c r="P9" s="89"/>
      <c r="Q9" s="90"/>
      <c r="R9" s="91"/>
      <c r="S9" s="92"/>
      <c r="T9" s="93">
        <v>1</v>
      </c>
      <c r="U9" s="202">
        <v>1</v>
      </c>
      <c r="V9" s="94"/>
      <c r="W9" s="95">
        <v>1</v>
      </c>
      <c r="X9" s="72">
        <f t="shared" si="1"/>
        <v>10</v>
      </c>
      <c r="Y9" s="200">
        <v>70000</v>
      </c>
      <c r="Z9" s="7"/>
      <c r="AA9" s="98" t="s">
        <v>174</v>
      </c>
      <c r="AB9" s="207">
        <v>70000</v>
      </c>
      <c r="AC9" s="208">
        <v>80000</v>
      </c>
      <c r="AD9" s="209">
        <v>0</v>
      </c>
      <c r="AE9" s="210" t="s">
        <v>175</v>
      </c>
      <c r="AF9" s="107" t="s">
        <v>40</v>
      </c>
      <c r="AG9" s="210" t="s">
        <v>176</v>
      </c>
      <c r="AH9" s="103" t="s">
        <v>147</v>
      </c>
      <c r="AI9" s="7"/>
    </row>
    <row r="10" spans="1:35" ht="18" customHeight="1">
      <c r="A10" s="1"/>
      <c r="B10" s="83">
        <v>8</v>
      </c>
      <c r="C10" s="191" t="s">
        <v>177</v>
      </c>
      <c r="D10" s="42" t="s">
        <v>173</v>
      </c>
      <c r="E10" s="44">
        <v>7</v>
      </c>
      <c r="F10" s="46">
        <v>3</v>
      </c>
      <c r="G10" s="48">
        <v>3</v>
      </c>
      <c r="H10" s="50">
        <v>7</v>
      </c>
      <c r="I10" s="51"/>
      <c r="J10" s="195" t="s">
        <v>157</v>
      </c>
      <c r="K10" s="54">
        <f t="shared" si="0"/>
        <v>1</v>
      </c>
      <c r="L10" s="85"/>
      <c r="M10" s="85"/>
      <c r="N10" s="87"/>
      <c r="O10" s="88"/>
      <c r="P10" s="89"/>
      <c r="Q10" s="90"/>
      <c r="R10" s="91"/>
      <c r="S10" s="92"/>
      <c r="T10" s="93">
        <v>1</v>
      </c>
      <c r="U10" s="202">
        <v>1</v>
      </c>
      <c r="V10" s="94"/>
      <c r="W10" s="95">
        <v>1</v>
      </c>
      <c r="X10" s="72">
        <f t="shared" si="1"/>
        <v>10</v>
      </c>
      <c r="Y10" s="200">
        <v>70000</v>
      </c>
      <c r="Z10" s="7"/>
      <c r="AA10" s="98" t="s">
        <v>178</v>
      </c>
      <c r="AB10" s="207">
        <v>30000</v>
      </c>
      <c r="AC10" s="208"/>
      <c r="AD10" s="209">
        <v>0</v>
      </c>
      <c r="AE10" s="210" t="s">
        <v>179</v>
      </c>
      <c r="AF10" s="107" t="s">
        <v>180</v>
      </c>
      <c r="AG10" s="210" t="s">
        <v>181</v>
      </c>
      <c r="AH10" s="108"/>
      <c r="AI10" s="7"/>
    </row>
    <row r="11" spans="1:35" ht="18" customHeight="1">
      <c r="A11" s="1"/>
      <c r="B11" s="39">
        <v>9</v>
      </c>
      <c r="C11" s="191" t="s">
        <v>182</v>
      </c>
      <c r="D11" s="42" t="s">
        <v>173</v>
      </c>
      <c r="E11" s="44">
        <v>7</v>
      </c>
      <c r="F11" s="46">
        <v>3</v>
      </c>
      <c r="G11" s="48">
        <v>3</v>
      </c>
      <c r="H11" s="50">
        <v>7</v>
      </c>
      <c r="I11" s="51"/>
      <c r="J11" s="52"/>
      <c r="K11" s="54" t="str">
        <f t="shared" si="0"/>
        <v/>
      </c>
      <c r="L11" s="85"/>
      <c r="M11" s="85"/>
      <c r="N11" s="87"/>
      <c r="O11" s="88"/>
      <c r="P11" s="89"/>
      <c r="Q11" s="90"/>
      <c r="R11" s="91"/>
      <c r="S11" s="92"/>
      <c r="T11" s="93"/>
      <c r="U11" s="202">
        <v>2</v>
      </c>
      <c r="V11" s="94"/>
      <c r="W11" s="102"/>
      <c r="X11" s="72">
        <f t="shared" si="1"/>
        <v>4</v>
      </c>
      <c r="Y11" s="200">
        <v>50000</v>
      </c>
      <c r="Z11" s="7"/>
      <c r="AA11" s="98" t="s">
        <v>183</v>
      </c>
      <c r="AB11" s="207">
        <v>30000</v>
      </c>
      <c r="AC11" s="208">
        <v>10000</v>
      </c>
      <c r="AD11" s="209">
        <v>0</v>
      </c>
      <c r="AE11" s="210" t="s">
        <v>31</v>
      </c>
      <c r="AF11" s="107" t="s">
        <v>33</v>
      </c>
      <c r="AG11" s="210" t="s">
        <v>171</v>
      </c>
      <c r="AH11" s="103" t="s">
        <v>184</v>
      </c>
      <c r="AI11" s="7"/>
    </row>
    <row r="12" spans="1:35" ht="18" customHeight="1">
      <c r="A12" s="1"/>
      <c r="B12" s="83">
        <v>10</v>
      </c>
      <c r="C12" s="191" t="s">
        <v>185</v>
      </c>
      <c r="D12" s="42" t="s">
        <v>173</v>
      </c>
      <c r="E12" s="44">
        <v>7</v>
      </c>
      <c r="F12" s="46">
        <v>3</v>
      </c>
      <c r="G12" s="48">
        <v>3</v>
      </c>
      <c r="H12" s="50">
        <v>7</v>
      </c>
      <c r="I12" s="51"/>
      <c r="J12" s="195"/>
      <c r="K12" s="54" t="str">
        <f t="shared" si="0"/>
        <v/>
      </c>
      <c r="L12" s="85"/>
      <c r="M12" s="85"/>
      <c r="N12" s="87"/>
      <c r="O12" s="88"/>
      <c r="P12" s="89"/>
      <c r="Q12" s="90"/>
      <c r="R12" s="91"/>
      <c r="S12" s="92"/>
      <c r="T12" s="93"/>
      <c r="U12" s="92"/>
      <c r="V12" s="94"/>
      <c r="W12" s="102"/>
      <c r="X12" s="72">
        <f t="shared" si="1"/>
        <v>0</v>
      </c>
      <c r="Y12" s="200">
        <v>50000</v>
      </c>
      <c r="Z12" s="7"/>
      <c r="AA12" s="98" t="s">
        <v>186</v>
      </c>
      <c r="AB12" s="207">
        <v>60000</v>
      </c>
      <c r="AC12" s="208"/>
      <c r="AD12" s="209">
        <v>0</v>
      </c>
      <c r="AE12" s="210" t="s">
        <v>187</v>
      </c>
      <c r="AF12" s="107" t="s">
        <v>62</v>
      </c>
      <c r="AG12" s="210" t="s">
        <v>188</v>
      </c>
      <c r="AH12" s="108"/>
      <c r="AI12" s="7"/>
    </row>
    <row r="13" spans="1:35" ht="18" customHeight="1">
      <c r="A13" s="1"/>
      <c r="B13" s="39">
        <v>11</v>
      </c>
      <c r="C13" s="191" t="s">
        <v>189</v>
      </c>
      <c r="D13" s="42" t="s">
        <v>173</v>
      </c>
      <c r="E13" s="44">
        <v>7</v>
      </c>
      <c r="F13" s="46">
        <v>3</v>
      </c>
      <c r="G13" s="48">
        <v>3</v>
      </c>
      <c r="H13" s="212">
        <v>6</v>
      </c>
      <c r="I13" s="51"/>
      <c r="J13" s="195" t="s">
        <v>190</v>
      </c>
      <c r="K13" s="54">
        <f t="shared" si="0"/>
        <v>1</v>
      </c>
      <c r="L13" s="85"/>
      <c r="M13" s="204" t="s">
        <v>22</v>
      </c>
      <c r="N13" s="213"/>
      <c r="O13" s="88"/>
      <c r="P13" s="89"/>
      <c r="Q13" s="214" t="s">
        <v>18</v>
      </c>
      <c r="R13" s="91"/>
      <c r="S13" s="92"/>
      <c r="T13" s="91"/>
      <c r="U13" s="202">
        <v>1</v>
      </c>
      <c r="V13" s="94"/>
      <c r="W13" s="95">
        <v>1</v>
      </c>
      <c r="X13" s="72">
        <f t="shared" si="1"/>
        <v>7</v>
      </c>
      <c r="Y13" s="200">
        <v>80000</v>
      </c>
      <c r="Z13" s="7"/>
      <c r="AA13" s="98" t="s">
        <v>191</v>
      </c>
      <c r="AB13" s="207">
        <v>30000</v>
      </c>
      <c r="AC13" s="208"/>
      <c r="AD13" s="209">
        <v>0</v>
      </c>
      <c r="AE13" s="210" t="s">
        <v>68</v>
      </c>
      <c r="AF13" s="107" t="s">
        <v>192</v>
      </c>
      <c r="AG13" s="210" t="s">
        <v>193</v>
      </c>
      <c r="AH13" s="103"/>
      <c r="AI13" s="7"/>
    </row>
    <row r="14" spans="1:35" ht="18" customHeight="1">
      <c r="A14" s="1"/>
      <c r="B14" s="83">
        <v>12</v>
      </c>
      <c r="C14" s="191" t="s">
        <v>194</v>
      </c>
      <c r="D14" s="42" t="s">
        <v>147</v>
      </c>
      <c r="E14" s="215">
        <v>8</v>
      </c>
      <c r="F14" s="46">
        <v>2</v>
      </c>
      <c r="G14" s="48">
        <v>4</v>
      </c>
      <c r="H14" s="50">
        <v>7</v>
      </c>
      <c r="I14" s="194" t="s">
        <v>148</v>
      </c>
      <c r="J14" s="52"/>
      <c r="K14" s="54" t="str">
        <f t="shared" si="0"/>
        <v/>
      </c>
      <c r="L14" s="85"/>
      <c r="M14" s="85"/>
      <c r="N14" s="213" t="s">
        <v>14</v>
      </c>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191" t="s">
        <v>195</v>
      </c>
      <c r="D15" s="42" t="s">
        <v>173</v>
      </c>
      <c r="E15" s="44">
        <v>7</v>
      </c>
      <c r="F15" s="46">
        <v>3</v>
      </c>
      <c r="G15" s="48">
        <v>3</v>
      </c>
      <c r="H15" s="50">
        <v>7</v>
      </c>
      <c r="I15" s="51"/>
      <c r="J15" s="52"/>
      <c r="K15" s="54" t="str">
        <f t="shared" si="0"/>
        <v/>
      </c>
      <c r="L15" s="85"/>
      <c r="M15" s="85"/>
      <c r="N15" s="87"/>
      <c r="O15" s="88"/>
      <c r="P15" s="89"/>
      <c r="Q15" s="90"/>
      <c r="R15" s="91"/>
      <c r="S15" s="92"/>
      <c r="T15" s="91"/>
      <c r="U15" s="92"/>
      <c r="V15" s="94"/>
      <c r="W15" s="102"/>
      <c r="X15" s="72">
        <f t="shared" si="1"/>
        <v>0</v>
      </c>
      <c r="Y15" s="200">
        <v>50000</v>
      </c>
      <c r="Z15" s="7"/>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84" t="s">
        <v>196</v>
      </c>
      <c r="AB16" s="84" t="s">
        <v>97</v>
      </c>
      <c r="AC16" s="84" t="s">
        <v>98</v>
      </c>
      <c r="AD16" s="86" t="s">
        <v>99</v>
      </c>
      <c r="AE16" s="84" t="s">
        <v>152</v>
      </c>
      <c r="AF16" s="84" t="s">
        <v>1</v>
      </c>
      <c r="AG16" s="84" t="s">
        <v>153</v>
      </c>
      <c r="AH16" s="84" t="s">
        <v>154</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98" t="s">
        <v>197</v>
      </c>
      <c r="AB17" s="216">
        <v>60000</v>
      </c>
      <c r="AC17" s="217">
        <v>100000</v>
      </c>
      <c r="AD17" s="218">
        <v>0</v>
      </c>
      <c r="AE17" s="210" t="s">
        <v>65</v>
      </c>
      <c r="AF17" s="219" t="s">
        <v>66</v>
      </c>
      <c r="AG17" s="210" t="s">
        <v>188</v>
      </c>
      <c r="AH17" s="103" t="s">
        <v>198</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98" t="s">
        <v>199</v>
      </c>
      <c r="AB18" s="216">
        <v>50000</v>
      </c>
      <c r="AC18" s="220"/>
      <c r="AD18" s="218">
        <v>20000</v>
      </c>
      <c r="AE18" s="221" t="s">
        <v>9</v>
      </c>
      <c r="AF18" s="219" t="s">
        <v>11</v>
      </c>
      <c r="AG18" s="210" t="s">
        <v>200</v>
      </c>
      <c r="AH18" s="108"/>
      <c r="AI18" s="7"/>
    </row>
    <row r="19" spans="1:35" ht="18" customHeight="1">
      <c r="A19" s="1"/>
      <c r="B19" s="114"/>
      <c r="C19" s="532"/>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1270000</v>
      </c>
      <c r="Z19" s="97"/>
      <c r="AA19" s="222"/>
      <c r="AB19" s="223"/>
      <c r="AC19" s="220"/>
      <c r="AD19" s="224"/>
      <c r="AE19" s="225"/>
      <c r="AF19" s="226"/>
      <c r="AG19" s="227"/>
      <c r="AH19" s="108"/>
      <c r="AI19" s="7"/>
    </row>
    <row r="20" spans="1:35" ht="17.25" customHeight="1">
      <c r="A20" s="1"/>
      <c r="B20" s="121"/>
      <c r="C20" s="510"/>
      <c r="D20" s="511"/>
      <c r="E20" s="517" t="s">
        <v>113</v>
      </c>
      <c r="F20" s="518"/>
      <c r="G20" s="518"/>
      <c r="H20" s="518"/>
      <c r="I20" s="501" t="s">
        <v>58</v>
      </c>
      <c r="J20" s="502"/>
      <c r="K20" s="503"/>
      <c r="L20" s="525" t="s">
        <v>114</v>
      </c>
      <c r="M20" s="502"/>
      <c r="N20" s="502"/>
      <c r="O20" s="502"/>
      <c r="P20" s="502"/>
      <c r="Q20" s="502"/>
      <c r="R20" s="502"/>
      <c r="S20" s="526"/>
      <c r="T20" s="228">
        <v>3</v>
      </c>
      <c r="U20" s="123" t="s">
        <v>115</v>
      </c>
      <c r="V20" s="529">
        <v>60000</v>
      </c>
      <c r="W20" s="502"/>
      <c r="X20" s="126" t="s">
        <v>118</v>
      </c>
      <c r="Y20" s="128">
        <f>T20*V20</f>
        <v>180000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60</v>
      </c>
      <c r="J21" s="131"/>
      <c r="K21" s="132"/>
      <c r="L21" s="493" t="s">
        <v>124</v>
      </c>
      <c r="M21" s="494"/>
      <c r="N21" s="494"/>
      <c r="O21" s="494"/>
      <c r="P21" s="494"/>
      <c r="Q21" s="494"/>
      <c r="R21" s="494"/>
      <c r="S21" s="495"/>
      <c r="T21" s="230">
        <v>5</v>
      </c>
      <c r="U21" s="134" t="s">
        <v>115</v>
      </c>
      <c r="V21" s="527">
        <v>10000</v>
      </c>
      <c r="W21" s="494"/>
      <c r="X21" s="135" t="s">
        <v>117</v>
      </c>
      <c r="Y21" s="137">
        <f>T21*10000</f>
        <v>50000</v>
      </c>
      <c r="Z21" s="7"/>
      <c r="AB21" s="112" t="s">
        <v>201</v>
      </c>
      <c r="AC21" s="112" t="s">
        <v>202</v>
      </c>
      <c r="AD21" s="112" t="s">
        <v>203</v>
      </c>
      <c r="AE21" s="112" t="s">
        <v>204</v>
      </c>
      <c r="AF21" s="112" t="s">
        <v>108</v>
      </c>
      <c r="AG21" s="7"/>
      <c r="AH21" s="7"/>
      <c r="AI21" s="7"/>
    </row>
    <row r="22" spans="1:35" ht="17.25" customHeight="1">
      <c r="A22" s="1"/>
      <c r="B22" s="121"/>
      <c r="C22" s="510"/>
      <c r="D22" s="511"/>
      <c r="E22" s="507" t="s">
        <v>131</v>
      </c>
      <c r="F22" s="494"/>
      <c r="G22" s="494"/>
      <c r="H22" s="494"/>
      <c r="I22" s="504" t="s">
        <v>205</v>
      </c>
      <c r="J22" s="494"/>
      <c r="K22" s="505"/>
      <c r="L22" s="493" t="s">
        <v>206</v>
      </c>
      <c r="M22" s="494"/>
      <c r="N22" s="494"/>
      <c r="O22" s="494"/>
      <c r="P22" s="494"/>
      <c r="Q22" s="494"/>
      <c r="R22" s="494"/>
      <c r="S22" s="495"/>
      <c r="T22" s="230">
        <v>1</v>
      </c>
      <c r="U22" s="138" t="s">
        <v>115</v>
      </c>
      <c r="V22" s="527">
        <v>10000</v>
      </c>
      <c r="W22" s="494"/>
      <c r="X22" s="139" t="s">
        <v>118</v>
      </c>
      <c r="Y22" s="137">
        <f t="shared" ref="Y22:Y23" si="2">T22*10000</f>
        <v>10000</v>
      </c>
      <c r="AB22" s="223">
        <f>AB3+SUM(AB6:AB13,AB17:AB19)-SUM(AC6:AC13,AC17:AC19)-SUM(AD6:AD13,AD17:AD19)</f>
        <v>180000</v>
      </c>
      <c r="AC22" s="231">
        <f>SUM(T3:T18)*5000</f>
        <v>80000</v>
      </c>
      <c r="AD22" s="224">
        <f>SUM(U3:U18)*5000</f>
        <v>85000</v>
      </c>
      <c r="AE22" s="232">
        <f>COUNT(AB6:AB13,AB16:AB19)*10000</f>
        <v>100000</v>
      </c>
      <c r="AF22" s="223">
        <f>SUM(AB22,AC22,AD22,AE22)</f>
        <v>445000</v>
      </c>
      <c r="AG22" s="7"/>
      <c r="AH22" s="7"/>
      <c r="AI22" s="7"/>
    </row>
    <row r="23" spans="1:35" ht="17.25" customHeight="1">
      <c r="A23" s="1"/>
      <c r="B23" s="121"/>
      <c r="C23" s="510"/>
      <c r="D23" s="511"/>
      <c r="E23" s="507" t="s">
        <v>133</v>
      </c>
      <c r="F23" s="494"/>
      <c r="G23" s="494"/>
      <c r="H23" s="494"/>
      <c r="I23" s="140">
        <f>(Y19+Y25)/1000</f>
        <v>1560</v>
      </c>
      <c r="J23" s="141" t="s">
        <v>135</v>
      </c>
      <c r="K23" s="142"/>
      <c r="L23" s="493" t="s">
        <v>136</v>
      </c>
      <c r="M23" s="494"/>
      <c r="N23" s="494"/>
      <c r="O23" s="494"/>
      <c r="P23" s="494"/>
      <c r="Q23" s="494"/>
      <c r="R23" s="494"/>
      <c r="S23" s="495"/>
      <c r="T23" s="230">
        <v>0</v>
      </c>
      <c r="U23" s="138" t="s">
        <v>115</v>
      </c>
      <c r="V23" s="527">
        <v>10000</v>
      </c>
      <c r="W23" s="494"/>
      <c r="X23" s="139" t="s">
        <v>118</v>
      </c>
      <c r="Y23" s="137">
        <f t="shared" si="2"/>
        <v>0</v>
      </c>
      <c r="Z23" s="7"/>
      <c r="AB23" s="97"/>
      <c r="AI23" s="7"/>
    </row>
    <row r="24" spans="1:35" ht="17.25" customHeight="1">
      <c r="A24" s="1"/>
      <c r="B24" s="121"/>
      <c r="C24" s="510"/>
      <c r="D24" s="511"/>
      <c r="E24" s="514" t="s">
        <v>138</v>
      </c>
      <c r="F24" s="491"/>
      <c r="G24" s="491"/>
      <c r="H24" s="515"/>
      <c r="I24" s="143">
        <f>AB22/1000</f>
        <v>180</v>
      </c>
      <c r="J24" s="531" t="s">
        <v>135</v>
      </c>
      <c r="K24" s="491"/>
      <c r="L24" s="492" t="s">
        <v>139</v>
      </c>
      <c r="M24" s="491"/>
      <c r="N24" s="491"/>
      <c r="O24" s="491"/>
      <c r="P24" s="491"/>
      <c r="Q24" s="491"/>
      <c r="R24" s="491"/>
      <c r="S24" s="491"/>
      <c r="T24" s="230">
        <v>1</v>
      </c>
      <c r="U24" s="134" t="s">
        <v>115</v>
      </c>
      <c r="V24" s="530">
        <v>50000</v>
      </c>
      <c r="W24" s="491"/>
      <c r="X24" s="233" t="s">
        <v>117</v>
      </c>
      <c r="Y24" s="137">
        <f>T24*V24</f>
        <v>50000</v>
      </c>
      <c r="Z24" s="7"/>
      <c r="AI24" s="7"/>
    </row>
    <row r="25" spans="1:35" ht="17.25" customHeight="1">
      <c r="A25" s="1"/>
      <c r="B25" s="148"/>
      <c r="C25" s="512"/>
      <c r="D25" s="513"/>
      <c r="E25" s="149"/>
      <c r="F25" s="150"/>
      <c r="G25" s="150"/>
      <c r="H25" s="150"/>
      <c r="I25" s="151"/>
      <c r="J25" s="152"/>
      <c r="K25" s="150"/>
      <c r="L25" s="499"/>
      <c r="M25" s="497"/>
      <c r="N25" s="497"/>
      <c r="O25" s="497"/>
      <c r="P25" s="497"/>
      <c r="Q25" s="497"/>
      <c r="R25" s="497"/>
      <c r="S25" s="497"/>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5">
    <mergeCell ref="V20:W20"/>
    <mergeCell ref="V21:W21"/>
    <mergeCell ref="AB2:AC2"/>
    <mergeCell ref="L21:S21"/>
    <mergeCell ref="L20:S20"/>
    <mergeCell ref="N2:Q2"/>
    <mergeCell ref="J19:K19"/>
    <mergeCell ref="I20:K20"/>
    <mergeCell ref="L22:S22"/>
    <mergeCell ref="C19:D25"/>
    <mergeCell ref="L25:S25"/>
    <mergeCell ref="E23:H23"/>
    <mergeCell ref="E24:H24"/>
    <mergeCell ref="E22:H22"/>
    <mergeCell ref="E21:H21"/>
    <mergeCell ref="E20:H20"/>
    <mergeCell ref="E19:F19"/>
    <mergeCell ref="G19:H19"/>
    <mergeCell ref="V23:W23"/>
    <mergeCell ref="V24:W24"/>
    <mergeCell ref="I22:K22"/>
    <mergeCell ref="J24:K24"/>
    <mergeCell ref="L24:S24"/>
    <mergeCell ref="L23:S23"/>
    <mergeCell ref="V22:W22"/>
  </mergeCells>
  <conditionalFormatting sqref="E3:H18">
    <cfRule type="cellIs" dxfId="269" priority="1" stopIfTrue="1" operator="greaterThanOrEqual">
      <formula>#REF!+1</formula>
    </cfRule>
  </conditionalFormatting>
  <conditionalFormatting sqref="E3:H18">
    <cfRule type="cellIs" dxfId="268" priority="2" stopIfTrue="1" operator="lessThanOrEqual">
      <formula>#REF!-1</formula>
    </cfRule>
  </conditionalFormatting>
  <conditionalFormatting sqref="U19 R3:U18 W3:W18 U25">
    <cfRule type="cellIs" dxfId="267" priority="3" stopIfTrue="1" operator="equal">
      <formula>0</formula>
    </cfRule>
  </conditionalFormatting>
  <conditionalFormatting sqref="Y24:Y25">
    <cfRule type="cellIs" dxfId="266" priority="4" stopIfTrue="1" operator="equal">
      <formula>"0,0"</formula>
    </cfRule>
  </conditionalFormatting>
  <conditionalFormatting sqref="K3:K18">
    <cfRule type="cellIs" dxfId="265" priority="5" stopIfTrue="1" operator="equal">
      <formula>"n/a"</formula>
    </cfRule>
  </conditionalFormatting>
  <conditionalFormatting sqref="L19:T19">
    <cfRule type="cellIs" dxfId="264" priority="6" stopIfTrue="1" operator="equal">
      <formula>0</formula>
    </cfRule>
  </conditionalFormatting>
  <conditionalFormatting sqref="N3:Q18">
    <cfRule type="cellIs" dxfId="263" priority="7" stopIfTrue="1" operator="lessThanOrEqual">
      <formula>-1</formula>
    </cfRule>
  </conditionalFormatting>
  <conditionalFormatting sqref="V24:W24">
    <cfRule type="cellIs" dxfId="262" priority="8" stopIfTrue="1" operator="equal">
      <formula>-500</formula>
    </cfRule>
  </conditionalFormatting>
  <conditionalFormatting sqref="T24">
    <cfRule type="cellIs" dxfId="261" priority="9" stopIfTrue="1" operator="greaterThan">
      <formula>$V$24</formula>
    </cfRule>
  </conditionalFormatting>
  <conditionalFormatting sqref="X3:X18">
    <cfRule type="cellIs" dxfId="260" priority="10" stopIfTrue="1" operator="equal">
      <formula>"Star"</formula>
    </cfRule>
  </conditionalFormatting>
  <conditionalFormatting sqref="X3:X18">
    <cfRule type="cellIs" dxfId="259" priority="11" stopIfTrue="1" operator="equal">
      <formula>Y3</formula>
    </cfRule>
  </conditionalFormatting>
  <conditionalFormatting sqref="I3:I18">
    <cfRule type="cellIs" dxfId="258" priority="12" stopIfTrue="1" operator="equal">
      <formula>0</formula>
    </cfRule>
  </conditionalFormatting>
  <conditionalFormatting sqref="I3:I18">
    <cfRule type="cellIs" dxfId="257" priority="13" stopIfTrue="1" operator="equal">
      <formula>"Player type quantity surpassed"</formula>
    </cfRule>
  </conditionalFormatting>
  <conditionalFormatting sqref="Y3:Y18">
    <cfRule type="cellIs" dxfId="256" priority="14" stopIfTrue="1" operator="greaterThan">
      <formula>#REF!</formula>
    </cfRule>
  </conditionalFormatting>
  <conditionalFormatting sqref="Y3:Y18">
    <cfRule type="cellIs" dxfId="255" priority="15" stopIfTrue="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A4C2F4"/>
  </sheetPr>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207</v>
      </c>
      <c r="D3" s="42" t="s">
        <v>208</v>
      </c>
      <c r="E3" s="237">
        <v>5</v>
      </c>
      <c r="F3" s="46">
        <v>3</v>
      </c>
      <c r="G3" s="48">
        <v>3</v>
      </c>
      <c r="H3" s="50">
        <v>7</v>
      </c>
      <c r="I3" s="194" t="s">
        <v>209</v>
      </c>
      <c r="J3" s="195" t="s">
        <v>156</v>
      </c>
      <c r="K3" s="54">
        <f t="shared" ref="K3:K18" si="0">IF(X3&gt;175,6,IF(X3&gt;75,5,IF(X3&gt;50,4,IF(X3&gt;30,3,IF(X3&gt;15,2,IF(X3&gt;5,1,""))))))</f>
        <v>1</v>
      </c>
      <c r="L3" s="55"/>
      <c r="M3" s="57"/>
      <c r="N3" s="196"/>
      <c r="O3" s="238"/>
      <c r="P3" s="198"/>
      <c r="Q3" s="199"/>
      <c r="R3" s="63"/>
      <c r="S3" s="65"/>
      <c r="T3" s="66">
        <v>2</v>
      </c>
      <c r="U3" s="64"/>
      <c r="V3" s="68"/>
      <c r="W3" s="70">
        <v>1</v>
      </c>
      <c r="X3" s="72">
        <f t="shared" ref="X3:X18" si="1">2*R3+S3+3*T3+2*U3+5*W3</f>
        <v>11</v>
      </c>
      <c r="Y3" s="200">
        <v>70000</v>
      </c>
      <c r="Z3" s="7"/>
      <c r="AA3" s="81" t="s">
        <v>88</v>
      </c>
      <c r="AB3" s="82">
        <v>0</v>
      </c>
      <c r="AC3" s="7"/>
      <c r="AD3" s="7"/>
      <c r="AE3" s="7"/>
      <c r="AF3" s="7"/>
      <c r="AG3" s="7"/>
      <c r="AH3" s="7"/>
      <c r="AI3" s="7"/>
    </row>
    <row r="4" spans="1:35" ht="18" customHeight="1">
      <c r="A4" s="1"/>
      <c r="B4" s="83">
        <v>2</v>
      </c>
      <c r="C4" s="191" t="s">
        <v>210</v>
      </c>
      <c r="D4" s="42" t="s">
        <v>208</v>
      </c>
      <c r="E4" s="44">
        <v>6</v>
      </c>
      <c r="F4" s="46">
        <v>3</v>
      </c>
      <c r="G4" s="48">
        <v>3</v>
      </c>
      <c r="H4" s="50">
        <v>7</v>
      </c>
      <c r="I4" s="194" t="s">
        <v>209</v>
      </c>
      <c r="J4" s="195" t="s">
        <v>156</v>
      </c>
      <c r="K4" s="54">
        <f t="shared" si="0"/>
        <v>1</v>
      </c>
      <c r="L4" s="85"/>
      <c r="M4" s="85"/>
      <c r="N4" s="87"/>
      <c r="O4" s="88"/>
      <c r="P4" s="89"/>
      <c r="Q4" s="90"/>
      <c r="R4" s="91"/>
      <c r="S4" s="92"/>
      <c r="T4" s="93">
        <v>2</v>
      </c>
      <c r="U4" s="202">
        <v>1</v>
      </c>
      <c r="V4" s="94"/>
      <c r="W4" s="102"/>
      <c r="X4" s="72">
        <f t="shared" si="1"/>
        <v>8</v>
      </c>
      <c r="Y4" s="200">
        <v>70000</v>
      </c>
      <c r="Z4" s="7"/>
      <c r="AA4" s="97"/>
      <c r="AB4" s="97"/>
      <c r="AC4" s="97"/>
      <c r="AD4" s="97"/>
      <c r="AE4" s="97"/>
      <c r="AF4" s="7"/>
      <c r="AG4" s="7"/>
      <c r="AH4" s="7"/>
      <c r="AI4" s="7"/>
    </row>
    <row r="5" spans="1:35" ht="18" customHeight="1">
      <c r="A5" s="1"/>
      <c r="B5" s="39">
        <v>3</v>
      </c>
      <c r="C5" s="191" t="s">
        <v>211</v>
      </c>
      <c r="D5" s="42" t="s">
        <v>208</v>
      </c>
      <c r="E5" s="237">
        <v>5</v>
      </c>
      <c r="F5" s="46">
        <v>3</v>
      </c>
      <c r="G5" s="48">
        <v>3</v>
      </c>
      <c r="H5" s="50">
        <v>7</v>
      </c>
      <c r="I5" s="194" t="s">
        <v>209</v>
      </c>
      <c r="J5" s="52"/>
      <c r="K5" s="54" t="str">
        <f t="shared" si="0"/>
        <v/>
      </c>
      <c r="L5" s="204"/>
      <c r="M5" s="85"/>
      <c r="N5" s="213">
        <v>1</v>
      </c>
      <c r="O5" s="88"/>
      <c r="P5" s="89"/>
      <c r="Q5" s="90"/>
      <c r="R5" s="91"/>
      <c r="S5" s="92"/>
      <c r="T5" s="93">
        <v>1</v>
      </c>
      <c r="U5" s="92"/>
      <c r="V5" s="94"/>
      <c r="W5" s="102"/>
      <c r="X5" s="72">
        <f t="shared" si="1"/>
        <v>3</v>
      </c>
      <c r="Y5" s="200">
        <v>50000</v>
      </c>
      <c r="Z5" s="7"/>
      <c r="AA5" s="84" t="s">
        <v>89</v>
      </c>
      <c r="AB5" s="84" t="s">
        <v>97</v>
      </c>
      <c r="AC5" s="84" t="s">
        <v>98</v>
      </c>
      <c r="AD5" s="86" t="s">
        <v>99</v>
      </c>
      <c r="AE5" s="97"/>
      <c r="AG5" s="7"/>
      <c r="AH5" s="7"/>
      <c r="AI5" s="7"/>
    </row>
    <row r="6" spans="1:35" ht="18" customHeight="1">
      <c r="A6" s="1"/>
      <c r="B6" s="83">
        <v>4</v>
      </c>
      <c r="C6" s="191" t="s">
        <v>212</v>
      </c>
      <c r="D6" s="42" t="s">
        <v>208</v>
      </c>
      <c r="E6" s="44">
        <v>6</v>
      </c>
      <c r="F6" s="46">
        <v>3</v>
      </c>
      <c r="G6" s="239">
        <v>2</v>
      </c>
      <c r="H6" s="50">
        <v>7</v>
      </c>
      <c r="I6" s="194" t="s">
        <v>209</v>
      </c>
      <c r="J6" s="52"/>
      <c r="K6" s="54" t="str">
        <f t="shared" si="0"/>
        <v/>
      </c>
      <c r="L6" s="204"/>
      <c r="M6" s="85"/>
      <c r="N6" s="87"/>
      <c r="O6" s="88"/>
      <c r="P6" s="240">
        <v>1</v>
      </c>
      <c r="Q6" s="90"/>
      <c r="R6" s="91"/>
      <c r="S6" s="92"/>
      <c r="T6" s="91"/>
      <c r="U6" s="202">
        <v>1</v>
      </c>
      <c r="V6" s="94"/>
      <c r="W6" s="102"/>
      <c r="X6" s="72">
        <f t="shared" si="1"/>
        <v>2</v>
      </c>
      <c r="Y6" s="200">
        <v>50000</v>
      </c>
      <c r="Z6" s="7"/>
      <c r="AA6" s="98" t="s">
        <v>96</v>
      </c>
      <c r="AB6" s="107">
        <v>40000</v>
      </c>
      <c r="AC6" s="100"/>
      <c r="AD6" s="108"/>
      <c r="AE6" s="7"/>
      <c r="AF6" s="97"/>
      <c r="AG6" s="7"/>
      <c r="AH6" s="7"/>
      <c r="AI6" s="7"/>
    </row>
    <row r="7" spans="1:35" ht="18" customHeight="1">
      <c r="A7" s="1"/>
      <c r="B7" s="39">
        <v>5</v>
      </c>
      <c r="C7" s="40"/>
      <c r="D7" s="41"/>
      <c r="E7" s="43"/>
      <c r="F7" s="45"/>
      <c r="G7" s="47"/>
      <c r="H7" s="49"/>
      <c r="I7" s="51"/>
      <c r="J7" s="52"/>
      <c r="K7" s="54" t="str">
        <f t="shared" si="0"/>
        <v/>
      </c>
      <c r="L7" s="85"/>
      <c r="M7" s="85"/>
      <c r="N7" s="87"/>
      <c r="O7" s="88"/>
      <c r="P7" s="89"/>
      <c r="Q7" s="90"/>
      <c r="R7" s="91"/>
      <c r="S7" s="92"/>
      <c r="T7" s="91"/>
      <c r="U7" s="92"/>
      <c r="V7" s="94"/>
      <c r="W7" s="102"/>
      <c r="X7" s="72">
        <f t="shared" si="1"/>
        <v>0</v>
      </c>
      <c r="Y7" s="77"/>
      <c r="Z7" s="7"/>
      <c r="AA7" s="98" t="s">
        <v>100</v>
      </c>
      <c r="AB7" s="107">
        <v>20000</v>
      </c>
      <c r="AC7" s="100">
        <v>50000</v>
      </c>
      <c r="AD7" s="108"/>
      <c r="AE7" s="7"/>
      <c r="AF7" s="97"/>
      <c r="AG7" s="7"/>
      <c r="AH7" s="7"/>
      <c r="AI7" s="7"/>
    </row>
    <row r="8" spans="1:35" ht="18" customHeight="1">
      <c r="A8" s="1"/>
      <c r="B8" s="83">
        <v>6</v>
      </c>
      <c r="C8" s="40"/>
      <c r="D8" s="41"/>
      <c r="E8" s="43"/>
      <c r="F8" s="45"/>
      <c r="G8" s="47"/>
      <c r="H8" s="49"/>
      <c r="I8" s="51"/>
      <c r="J8" s="52"/>
      <c r="K8" s="54" t="str">
        <f t="shared" si="0"/>
        <v/>
      </c>
      <c r="L8" s="85"/>
      <c r="M8" s="85"/>
      <c r="N8" s="87"/>
      <c r="O8" s="88"/>
      <c r="P8" s="89"/>
      <c r="Q8" s="90"/>
      <c r="R8" s="91"/>
      <c r="S8" s="92"/>
      <c r="T8" s="91"/>
      <c r="U8" s="92"/>
      <c r="V8" s="94"/>
      <c r="W8" s="102"/>
      <c r="X8" s="72">
        <f t="shared" si="1"/>
        <v>0</v>
      </c>
      <c r="Y8" s="77"/>
      <c r="Z8" s="7"/>
      <c r="AA8" s="98" t="s">
        <v>101</v>
      </c>
      <c r="AB8" s="107">
        <v>40000</v>
      </c>
      <c r="AC8" s="110"/>
      <c r="AD8" s="108"/>
      <c r="AE8" s="7"/>
      <c r="AF8" s="97"/>
      <c r="AG8" s="7"/>
      <c r="AH8" s="7"/>
      <c r="AI8" s="7"/>
    </row>
    <row r="9" spans="1:35" ht="18" customHeight="1">
      <c r="A9" s="1"/>
      <c r="B9" s="39">
        <v>7</v>
      </c>
      <c r="C9" s="40"/>
      <c r="D9" s="41"/>
      <c r="E9" s="43"/>
      <c r="F9" s="45"/>
      <c r="G9" s="47"/>
      <c r="H9" s="49"/>
      <c r="I9" s="51"/>
      <c r="J9" s="52"/>
      <c r="K9" s="54" t="str">
        <f t="shared" si="0"/>
        <v/>
      </c>
      <c r="L9" s="85"/>
      <c r="M9" s="85"/>
      <c r="N9" s="87"/>
      <c r="O9" s="88"/>
      <c r="P9" s="89"/>
      <c r="Q9" s="90"/>
      <c r="R9" s="91"/>
      <c r="S9" s="92"/>
      <c r="T9" s="91"/>
      <c r="U9" s="92"/>
      <c r="V9" s="94"/>
      <c r="W9" s="102"/>
      <c r="X9" s="72">
        <f t="shared" si="1"/>
        <v>0</v>
      </c>
      <c r="Y9" s="77"/>
      <c r="Z9" s="7"/>
      <c r="AA9" s="98" t="s">
        <v>102</v>
      </c>
      <c r="AB9" s="107">
        <v>40000</v>
      </c>
      <c r="AC9" s="110"/>
      <c r="AD9" s="108"/>
      <c r="AE9" s="7"/>
      <c r="AF9" s="97"/>
      <c r="AG9" s="7"/>
      <c r="AH9" s="7"/>
      <c r="AI9" s="7"/>
    </row>
    <row r="10" spans="1:35" ht="18" customHeight="1">
      <c r="A10" s="1"/>
      <c r="B10" s="83">
        <v>8</v>
      </c>
      <c r="C10" s="191" t="s">
        <v>213</v>
      </c>
      <c r="D10" s="42" t="s">
        <v>214</v>
      </c>
      <c r="E10" s="44">
        <v>5</v>
      </c>
      <c r="F10" s="46">
        <v>3</v>
      </c>
      <c r="G10" s="48">
        <v>3</v>
      </c>
      <c r="H10" s="50">
        <v>8</v>
      </c>
      <c r="I10" s="194" t="s">
        <v>215</v>
      </c>
      <c r="J10" s="195" t="s">
        <v>156</v>
      </c>
      <c r="K10" s="54">
        <f t="shared" si="0"/>
        <v>1</v>
      </c>
      <c r="L10" s="85"/>
      <c r="M10" s="85"/>
      <c r="N10" s="87"/>
      <c r="O10" s="88"/>
      <c r="P10" s="89"/>
      <c r="Q10" s="90"/>
      <c r="R10" s="91"/>
      <c r="S10" s="202">
        <v>1</v>
      </c>
      <c r="T10" s="93">
        <v>2</v>
      </c>
      <c r="U10" s="202">
        <v>1</v>
      </c>
      <c r="V10" s="203">
        <v>1</v>
      </c>
      <c r="W10" s="102"/>
      <c r="X10" s="72">
        <f t="shared" si="1"/>
        <v>9</v>
      </c>
      <c r="Y10" s="200">
        <v>90000</v>
      </c>
      <c r="Z10" s="7"/>
      <c r="AA10" s="98" t="s">
        <v>103</v>
      </c>
      <c r="AB10" s="107">
        <v>40000</v>
      </c>
      <c r="AC10" s="110"/>
      <c r="AD10" s="108"/>
      <c r="AE10" s="7"/>
      <c r="AF10" s="97"/>
      <c r="AG10" s="7"/>
      <c r="AH10" s="7"/>
      <c r="AI10" s="7"/>
    </row>
    <row r="11" spans="1:35" ht="18" customHeight="1">
      <c r="A11" s="1"/>
      <c r="B11" s="39">
        <v>9</v>
      </c>
      <c r="C11" s="191" t="s">
        <v>216</v>
      </c>
      <c r="D11" s="42" t="s">
        <v>214</v>
      </c>
      <c r="E11" s="44">
        <v>5</v>
      </c>
      <c r="F11" s="46">
        <v>3</v>
      </c>
      <c r="G11" s="48">
        <v>3</v>
      </c>
      <c r="H11" s="50">
        <v>8</v>
      </c>
      <c r="I11" s="194" t="s">
        <v>215</v>
      </c>
      <c r="J11" s="195" t="s">
        <v>217</v>
      </c>
      <c r="K11" s="54">
        <f t="shared" si="0"/>
        <v>1</v>
      </c>
      <c r="L11" s="85"/>
      <c r="M11" s="85"/>
      <c r="N11" s="87"/>
      <c r="O11" s="88"/>
      <c r="P11" s="89"/>
      <c r="Q11" s="90"/>
      <c r="R11" s="91"/>
      <c r="S11" s="202">
        <v>4</v>
      </c>
      <c r="T11" s="91"/>
      <c r="U11" s="92"/>
      <c r="V11" s="94"/>
      <c r="W11" s="95">
        <v>1</v>
      </c>
      <c r="X11" s="72">
        <f t="shared" si="1"/>
        <v>9</v>
      </c>
      <c r="Y11" s="200">
        <v>90000</v>
      </c>
      <c r="Z11" s="7"/>
      <c r="AA11" s="98" t="s">
        <v>104</v>
      </c>
      <c r="AB11" s="107">
        <v>20000</v>
      </c>
      <c r="AC11" s="110"/>
      <c r="AD11" s="103">
        <v>30000</v>
      </c>
      <c r="AE11" s="7"/>
      <c r="AF11" s="97"/>
      <c r="AG11" s="7"/>
      <c r="AH11" s="7"/>
      <c r="AI11" s="7"/>
    </row>
    <row r="12" spans="1:35" ht="18" customHeight="1">
      <c r="A12" s="1"/>
      <c r="B12" s="83">
        <v>10</v>
      </c>
      <c r="C12" s="40"/>
      <c r="D12" s="41"/>
      <c r="E12" s="43"/>
      <c r="F12" s="45"/>
      <c r="G12" s="47"/>
      <c r="H12" s="49"/>
      <c r="I12" s="51"/>
      <c r="J12" s="52"/>
      <c r="K12" s="54" t="str">
        <f t="shared" si="0"/>
        <v/>
      </c>
      <c r="L12" s="85"/>
      <c r="M12" s="85"/>
      <c r="N12" s="87"/>
      <c r="O12" s="88"/>
      <c r="P12" s="89"/>
      <c r="Q12" s="90"/>
      <c r="R12" s="91"/>
      <c r="S12" s="92"/>
      <c r="T12" s="91"/>
      <c r="U12" s="92"/>
      <c r="V12" s="94"/>
      <c r="W12" s="102"/>
      <c r="X12" s="72">
        <f t="shared" si="1"/>
        <v>0</v>
      </c>
      <c r="Y12" s="77"/>
      <c r="Z12" s="7"/>
      <c r="AA12" s="98" t="s">
        <v>105</v>
      </c>
      <c r="AB12" s="107">
        <v>50000</v>
      </c>
      <c r="AC12" s="110"/>
      <c r="AD12" s="108"/>
      <c r="AE12" s="7"/>
      <c r="AF12" s="97"/>
      <c r="AG12" s="7"/>
      <c r="AH12" s="7"/>
      <c r="AI12" s="7"/>
    </row>
    <row r="13" spans="1:35" ht="18" customHeight="1">
      <c r="A13" s="1"/>
      <c r="B13" s="39">
        <v>11</v>
      </c>
      <c r="C13" s="191" t="s">
        <v>218</v>
      </c>
      <c r="D13" s="42" t="s">
        <v>219</v>
      </c>
      <c r="E13" s="241">
        <v>8</v>
      </c>
      <c r="F13" s="46">
        <v>3</v>
      </c>
      <c r="G13" s="48">
        <v>3</v>
      </c>
      <c r="H13" s="50">
        <v>7</v>
      </c>
      <c r="I13" s="194" t="s">
        <v>220</v>
      </c>
      <c r="J13" s="195" t="s">
        <v>221</v>
      </c>
      <c r="K13" s="54">
        <f t="shared" si="0"/>
        <v>2</v>
      </c>
      <c r="L13" s="85"/>
      <c r="M13" s="85"/>
      <c r="N13" s="87"/>
      <c r="O13" s="88"/>
      <c r="P13" s="89"/>
      <c r="Q13" s="90"/>
      <c r="R13" s="91"/>
      <c r="S13" s="92"/>
      <c r="T13" s="93">
        <v>4</v>
      </c>
      <c r="U13" s="92"/>
      <c r="V13" s="94"/>
      <c r="W13" s="95">
        <v>1</v>
      </c>
      <c r="X13" s="72">
        <f t="shared" si="1"/>
        <v>17</v>
      </c>
      <c r="Y13" s="200">
        <v>130000</v>
      </c>
      <c r="Z13" s="7"/>
      <c r="AA13" s="98" t="s">
        <v>106</v>
      </c>
      <c r="AB13" s="107">
        <v>40000</v>
      </c>
      <c r="AC13" s="100">
        <v>20000</v>
      </c>
      <c r="AD13" s="108"/>
      <c r="AE13" s="7"/>
      <c r="AF13" s="97"/>
      <c r="AG13" s="7"/>
      <c r="AH13" s="7"/>
      <c r="AI13" s="7"/>
    </row>
    <row r="14" spans="1:35" ht="18" customHeight="1">
      <c r="A14" s="1"/>
      <c r="B14" s="83">
        <v>12</v>
      </c>
      <c r="C14" s="191"/>
      <c r="D14" s="42"/>
      <c r="E14" s="44"/>
      <c r="F14" s="46"/>
      <c r="G14" s="48"/>
      <c r="H14" s="50"/>
      <c r="I14" s="194"/>
      <c r="J14" s="195"/>
      <c r="K14" s="54" t="str">
        <f t="shared" si="0"/>
        <v/>
      </c>
      <c r="L14" s="204"/>
      <c r="M14" s="85"/>
      <c r="N14" s="87"/>
      <c r="O14" s="88"/>
      <c r="P14" s="89"/>
      <c r="Q14" s="90"/>
      <c r="R14" s="91"/>
      <c r="S14" s="92"/>
      <c r="T14" s="91"/>
      <c r="U14" s="202"/>
      <c r="V14" s="94"/>
      <c r="W14" s="95"/>
      <c r="X14" s="72">
        <f t="shared" si="1"/>
        <v>0</v>
      </c>
      <c r="Y14" s="200"/>
      <c r="Z14" s="7"/>
      <c r="AA14" s="7"/>
      <c r="AB14" s="7"/>
      <c r="AC14" s="7"/>
      <c r="AD14" s="7"/>
      <c r="AE14" s="7"/>
      <c r="AF14" s="7"/>
      <c r="AG14" s="7"/>
      <c r="AH14" s="7"/>
      <c r="AI14" s="7"/>
    </row>
    <row r="15" spans="1:35" ht="18" customHeight="1">
      <c r="A15" s="1"/>
      <c r="B15" s="39">
        <v>13</v>
      </c>
      <c r="C15" s="191" t="s">
        <v>222</v>
      </c>
      <c r="D15" s="42" t="s">
        <v>223</v>
      </c>
      <c r="E15" s="44">
        <v>5</v>
      </c>
      <c r="F15" s="46">
        <v>4</v>
      </c>
      <c r="G15" s="48">
        <v>2</v>
      </c>
      <c r="H15" s="50">
        <v>8</v>
      </c>
      <c r="I15" s="194" t="s">
        <v>224</v>
      </c>
      <c r="J15" s="52"/>
      <c r="K15" s="54" t="str">
        <f t="shared" si="0"/>
        <v/>
      </c>
      <c r="L15" s="85"/>
      <c r="M15" s="85"/>
      <c r="N15" s="87"/>
      <c r="O15" s="88"/>
      <c r="P15" s="89"/>
      <c r="Q15" s="90"/>
      <c r="R15" s="91"/>
      <c r="S15" s="92"/>
      <c r="T15" s="91"/>
      <c r="U15" s="92"/>
      <c r="V15" s="94"/>
      <c r="W15" s="95">
        <v>1</v>
      </c>
      <c r="X15" s="72">
        <f t="shared" si="1"/>
        <v>5</v>
      </c>
      <c r="Y15" s="200">
        <v>100000</v>
      </c>
      <c r="Z15" s="7"/>
      <c r="AA15" s="112" t="s">
        <v>108</v>
      </c>
      <c r="AB15" s="101">
        <f>AB3+SUM(AB6:AB13)-SUM(AC6:AC13)-SUM(AD6:AD13)</f>
        <v>190000</v>
      </c>
      <c r="AC15" s="7"/>
      <c r="AD15" s="7"/>
      <c r="AE15" s="7"/>
      <c r="AF15" s="7"/>
      <c r="AG15" s="7"/>
      <c r="AH15" s="7"/>
      <c r="AI15" s="7"/>
    </row>
    <row r="16" spans="1:35" ht="18" customHeight="1">
      <c r="A16" s="1"/>
      <c r="B16" s="83">
        <v>14</v>
      </c>
      <c r="C16" s="191" t="s">
        <v>225</v>
      </c>
      <c r="D16" s="42" t="s">
        <v>223</v>
      </c>
      <c r="E16" s="44">
        <v>5</v>
      </c>
      <c r="F16" s="46">
        <v>4</v>
      </c>
      <c r="G16" s="48">
        <v>2</v>
      </c>
      <c r="H16" s="50">
        <v>8</v>
      </c>
      <c r="I16" s="194" t="s">
        <v>224</v>
      </c>
      <c r="J16" s="195" t="s">
        <v>226</v>
      </c>
      <c r="K16" s="54">
        <f t="shared" si="0"/>
        <v>1</v>
      </c>
      <c r="L16" s="85"/>
      <c r="M16" s="85"/>
      <c r="N16" s="87"/>
      <c r="O16" s="88"/>
      <c r="P16" s="89"/>
      <c r="Q16" s="90"/>
      <c r="R16" s="91"/>
      <c r="S16" s="92"/>
      <c r="T16" s="91"/>
      <c r="U16" s="202">
        <v>2</v>
      </c>
      <c r="V16" s="94"/>
      <c r="W16" s="95">
        <v>1</v>
      </c>
      <c r="X16" s="72">
        <f t="shared" si="1"/>
        <v>9</v>
      </c>
      <c r="Y16" s="200">
        <v>120000</v>
      </c>
      <c r="Z16" s="7"/>
      <c r="AA16" s="7"/>
      <c r="AB16" s="7"/>
      <c r="AC16" s="7"/>
      <c r="AD16" s="7"/>
      <c r="AE16" s="7"/>
      <c r="AF16" s="7"/>
      <c r="AG16" s="7"/>
      <c r="AH16" s="7"/>
      <c r="AI16" s="7"/>
    </row>
    <row r="17" spans="1:35" ht="18" customHeight="1">
      <c r="A17" s="1"/>
      <c r="B17" s="39">
        <v>15</v>
      </c>
      <c r="C17" s="191" t="s">
        <v>227</v>
      </c>
      <c r="D17" s="42" t="s">
        <v>223</v>
      </c>
      <c r="E17" s="44">
        <v>5</v>
      </c>
      <c r="F17" s="46">
        <v>4</v>
      </c>
      <c r="G17" s="48">
        <v>2</v>
      </c>
      <c r="H17" s="50">
        <v>8</v>
      </c>
      <c r="I17" s="194" t="s">
        <v>224</v>
      </c>
      <c r="J17" s="195" t="s">
        <v>226</v>
      </c>
      <c r="K17" s="54">
        <f t="shared" si="0"/>
        <v>1</v>
      </c>
      <c r="L17" s="85"/>
      <c r="M17" s="85"/>
      <c r="N17" s="87"/>
      <c r="O17" s="88"/>
      <c r="P17" s="89"/>
      <c r="Q17" s="90"/>
      <c r="R17" s="91"/>
      <c r="S17" s="92"/>
      <c r="T17" s="91"/>
      <c r="U17" s="92"/>
      <c r="V17" s="94"/>
      <c r="W17" s="95">
        <v>2</v>
      </c>
      <c r="X17" s="72">
        <f t="shared" si="1"/>
        <v>10</v>
      </c>
      <c r="Y17" s="200">
        <v>120000</v>
      </c>
      <c r="Z17" s="7"/>
      <c r="AA17" s="97" t="s">
        <v>228</v>
      </c>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3"/>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48</v>
      </c>
      <c r="J20" s="502"/>
      <c r="K20" s="503"/>
      <c r="L20" s="525" t="s">
        <v>114</v>
      </c>
      <c r="M20" s="502"/>
      <c r="N20" s="502"/>
      <c r="O20" s="502"/>
      <c r="P20" s="502"/>
      <c r="Q20" s="502"/>
      <c r="R20" s="502"/>
      <c r="S20" s="526"/>
      <c r="T20" s="228">
        <v>3</v>
      </c>
      <c r="U20" s="123" t="s">
        <v>115</v>
      </c>
      <c r="V20" s="529">
        <v>60000</v>
      </c>
      <c r="W20" s="502"/>
      <c r="X20" s="126" t="s">
        <v>118</v>
      </c>
      <c r="Y20" s="128">
        <f>T20*V20</f>
        <v>180000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229</v>
      </c>
      <c r="J21" s="131"/>
      <c r="K21" s="132"/>
      <c r="L21" s="493" t="s">
        <v>124</v>
      </c>
      <c r="M21" s="494"/>
      <c r="N21" s="494"/>
      <c r="O21" s="494"/>
      <c r="P21" s="494"/>
      <c r="Q21" s="494"/>
      <c r="R21" s="494"/>
      <c r="S21" s="495"/>
      <c r="T21" s="230">
        <v>3</v>
      </c>
      <c r="U21" s="134" t="s">
        <v>115</v>
      </c>
      <c r="V21" s="527">
        <v>10000</v>
      </c>
      <c r="W21" s="494"/>
      <c r="X21" s="135" t="s">
        <v>117</v>
      </c>
      <c r="Y21" s="137">
        <f>T21*10000</f>
        <v>30000</v>
      </c>
      <c r="Z21" s="7"/>
      <c r="AA21" s="7"/>
      <c r="AB21" s="7"/>
      <c r="AC21" s="7"/>
      <c r="AD21" s="7"/>
      <c r="AE21" s="7"/>
      <c r="AF21" s="7"/>
      <c r="AG21" s="7"/>
      <c r="AH21" s="7"/>
      <c r="AI21" s="7"/>
    </row>
    <row r="22" spans="1:35" ht="17.25" customHeight="1">
      <c r="A22" s="1"/>
      <c r="B22" s="121"/>
      <c r="C22" s="510"/>
      <c r="D22" s="511"/>
      <c r="E22" s="507" t="s">
        <v>131</v>
      </c>
      <c r="F22" s="494"/>
      <c r="G22" s="494"/>
      <c r="H22" s="494"/>
      <c r="I22" s="504" t="s">
        <v>230</v>
      </c>
      <c r="J22" s="494"/>
      <c r="K22" s="505"/>
      <c r="L22" s="493" t="s">
        <v>132</v>
      </c>
      <c r="M22" s="494"/>
      <c r="N22" s="494"/>
      <c r="O22" s="494"/>
      <c r="P22" s="494"/>
      <c r="Q22" s="494"/>
      <c r="R22" s="494"/>
      <c r="S22" s="495"/>
      <c r="T22" s="230">
        <v>1</v>
      </c>
      <c r="U22" s="138" t="s">
        <v>115</v>
      </c>
      <c r="V22" s="527">
        <v>10000</v>
      </c>
      <c r="W22" s="494"/>
      <c r="X22" s="139" t="s">
        <v>118</v>
      </c>
      <c r="Y22" s="137">
        <f t="shared" ref="Y22:Y23" si="2">T22*10000</f>
        <v>10000</v>
      </c>
      <c r="Z22" s="7"/>
      <c r="AA22" s="7"/>
      <c r="AB22" s="7"/>
      <c r="AC22" s="7"/>
      <c r="AD22" s="7"/>
      <c r="AE22" s="7"/>
      <c r="AF22" s="7"/>
      <c r="AG22" s="7"/>
      <c r="AH22" s="7"/>
      <c r="AI22" s="7"/>
    </row>
    <row r="23" spans="1:35" ht="17.25" customHeight="1">
      <c r="A23" s="1"/>
      <c r="B23" s="121"/>
      <c r="C23" s="510"/>
      <c r="D23" s="511"/>
      <c r="E23" s="507" t="s">
        <v>133</v>
      </c>
      <c r="F23" s="494"/>
      <c r="G23" s="494"/>
      <c r="H23" s="494"/>
      <c r="I23" s="140">
        <f>(Y19+Y25)/1000</f>
        <v>1170</v>
      </c>
      <c r="J23" s="141" t="s">
        <v>135</v>
      </c>
      <c r="K23" s="142"/>
      <c r="L23" s="493" t="s">
        <v>136</v>
      </c>
      <c r="M23" s="494"/>
      <c r="N23" s="494"/>
      <c r="O23" s="494"/>
      <c r="P23" s="494"/>
      <c r="Q23" s="494"/>
      <c r="R23" s="494"/>
      <c r="S23" s="495"/>
      <c r="T23" s="230">
        <v>1</v>
      </c>
      <c r="U23" s="138" t="s">
        <v>115</v>
      </c>
      <c r="V23" s="527">
        <v>10000</v>
      </c>
      <c r="W23" s="494"/>
      <c r="X23" s="139" t="s">
        <v>118</v>
      </c>
      <c r="Y23" s="137">
        <f t="shared" si="2"/>
        <v>10000</v>
      </c>
      <c r="Z23" s="7"/>
      <c r="AA23" s="7"/>
      <c r="AB23" s="7"/>
      <c r="AC23" s="7"/>
      <c r="AD23" s="7"/>
      <c r="AE23" s="7"/>
      <c r="AF23" s="7"/>
      <c r="AG23" s="7"/>
      <c r="AH23" s="7"/>
      <c r="AI23" s="7"/>
    </row>
    <row r="24" spans="1:35" ht="17.25" customHeight="1">
      <c r="A24" s="1"/>
      <c r="B24" s="121"/>
      <c r="C24" s="510"/>
      <c r="D24" s="511"/>
      <c r="E24" s="514" t="s">
        <v>138</v>
      </c>
      <c r="F24" s="491"/>
      <c r="G24" s="491"/>
      <c r="H24" s="515"/>
      <c r="I24" s="143">
        <f>AB15/1000</f>
        <v>190</v>
      </c>
      <c r="J24" s="144" t="s">
        <v>135</v>
      </c>
      <c r="K24" s="242"/>
      <c r="L24" s="534" t="s">
        <v>139</v>
      </c>
      <c r="M24" s="491"/>
      <c r="N24" s="491"/>
      <c r="O24" s="491"/>
      <c r="P24" s="491"/>
      <c r="Q24" s="491"/>
      <c r="R24" s="491"/>
      <c r="S24" s="491"/>
      <c r="T24" s="146">
        <v>1</v>
      </c>
      <c r="U24" s="134" t="s">
        <v>115</v>
      </c>
      <c r="V24" s="528">
        <v>50000</v>
      </c>
      <c r="W24" s="491"/>
      <c r="X24" s="135" t="s">
        <v>117</v>
      </c>
      <c r="Y24" s="147">
        <f>T24*V24</f>
        <v>50000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154"/>
      <c r="W25" s="234"/>
      <c r="X25" s="119" t="s">
        <v>142</v>
      </c>
      <c r="Y25" s="120">
        <f>SUM(Y20:Y24)</f>
        <v>280000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L22:S22"/>
    <mergeCell ref="I22:K22"/>
    <mergeCell ref="L21:S21"/>
    <mergeCell ref="V24:W24"/>
    <mergeCell ref="V23:W23"/>
    <mergeCell ref="L25:S25"/>
    <mergeCell ref="E19:F19"/>
    <mergeCell ref="G19:H19"/>
    <mergeCell ref="E22:H22"/>
    <mergeCell ref="C19:D25"/>
    <mergeCell ref="L23:S23"/>
    <mergeCell ref="L24:S24"/>
    <mergeCell ref="E24:H24"/>
    <mergeCell ref="E23:H23"/>
    <mergeCell ref="N2:Q2"/>
    <mergeCell ref="AB2:AC2"/>
    <mergeCell ref="E21:H21"/>
    <mergeCell ref="E20:H20"/>
    <mergeCell ref="I20:K20"/>
    <mergeCell ref="J19:K19"/>
    <mergeCell ref="V20:W20"/>
    <mergeCell ref="L20:S20"/>
    <mergeCell ref="V21:W21"/>
  </mergeCells>
  <conditionalFormatting sqref="E3:H18">
    <cfRule type="cellIs" dxfId="254" priority="1" stopIfTrue="1" operator="greaterThanOrEqual">
      <formula>#REF!+1</formula>
    </cfRule>
  </conditionalFormatting>
  <conditionalFormatting sqref="E3:H18">
    <cfRule type="cellIs" dxfId="253" priority="2" stopIfTrue="1" operator="lessThanOrEqual">
      <formula>#REF!-1</formula>
    </cfRule>
  </conditionalFormatting>
  <conditionalFormatting sqref="U19 R3:U18 W3:W18 U25">
    <cfRule type="cellIs" dxfId="252" priority="3" stopIfTrue="1" operator="equal">
      <formula>0</formula>
    </cfRule>
  </conditionalFormatting>
  <conditionalFormatting sqref="Y24:Y25">
    <cfRule type="cellIs" dxfId="251" priority="4" stopIfTrue="1" operator="equal">
      <formula>"0,0"</formula>
    </cfRule>
  </conditionalFormatting>
  <conditionalFormatting sqref="K3:K18">
    <cfRule type="cellIs" dxfId="250" priority="5" stopIfTrue="1" operator="equal">
      <formula>"n/a"</formula>
    </cfRule>
  </conditionalFormatting>
  <conditionalFormatting sqref="L19:T19">
    <cfRule type="cellIs" dxfId="249" priority="6" stopIfTrue="1" operator="equal">
      <formula>0</formula>
    </cfRule>
  </conditionalFormatting>
  <conditionalFormatting sqref="N3:Q18">
    <cfRule type="cellIs" dxfId="248" priority="7" stopIfTrue="1" operator="lessThanOrEqual">
      <formula>-1</formula>
    </cfRule>
  </conditionalFormatting>
  <conditionalFormatting sqref="V24:W24">
    <cfRule type="cellIs" dxfId="247" priority="8" stopIfTrue="1" operator="equal">
      <formula>-500</formula>
    </cfRule>
  </conditionalFormatting>
  <conditionalFormatting sqref="T24">
    <cfRule type="cellIs" dxfId="246" priority="9" stopIfTrue="1" operator="greaterThan">
      <formula>$V$24</formula>
    </cfRule>
  </conditionalFormatting>
  <conditionalFormatting sqref="X3:X18">
    <cfRule type="cellIs" dxfId="245" priority="10" stopIfTrue="1" operator="equal">
      <formula>"Star"</formula>
    </cfRule>
  </conditionalFormatting>
  <conditionalFormatting sqref="X3:X18">
    <cfRule type="cellIs" dxfId="244" priority="11" stopIfTrue="1" operator="equal">
      <formula>Y3</formula>
    </cfRule>
  </conditionalFormatting>
  <conditionalFormatting sqref="I3:I18">
    <cfRule type="cellIs" dxfId="243" priority="12" stopIfTrue="1" operator="equal">
      <formula>0</formula>
    </cfRule>
  </conditionalFormatting>
  <conditionalFormatting sqref="I3:I18">
    <cfRule type="cellIs" dxfId="242" priority="13" stopIfTrue="1" operator="equal">
      <formula>"Player type quantity surpassed"</formula>
    </cfRule>
  </conditionalFormatting>
  <conditionalFormatting sqref="Y3:Y18">
    <cfRule type="cellIs" dxfId="241" priority="14" stopIfTrue="1" operator="greaterThan">
      <formula>#REF!</formula>
    </cfRule>
  </conditionalFormatting>
  <conditionalFormatting sqref="Y3:Y18">
    <cfRule type="cellIs" dxfId="240" priority="15" stopIfTrue="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231</v>
      </c>
      <c r="D3" s="42" t="s">
        <v>232</v>
      </c>
      <c r="E3" s="44">
        <v>7</v>
      </c>
      <c r="F3" s="46">
        <v>3</v>
      </c>
      <c r="G3" s="243">
        <v>4</v>
      </c>
      <c r="H3" s="50">
        <v>8</v>
      </c>
      <c r="I3" s="194" t="s">
        <v>233</v>
      </c>
      <c r="J3" s="195" t="s">
        <v>234</v>
      </c>
      <c r="K3" s="54">
        <f>IF(X3&gt;175,6,IF(X3&gt;75,5,IF(X3&gt;50,4,IF(X3&gt;30,3,IF(X3&gt;15,2,IF(X3&gt;5,1,""))))))</f>
        <v>3</v>
      </c>
      <c r="L3" s="57"/>
      <c r="M3" s="57"/>
      <c r="N3" s="196"/>
      <c r="O3" s="238"/>
      <c r="P3" s="198"/>
      <c r="Q3" s="199"/>
      <c r="R3" s="63"/>
      <c r="S3" s="64">
        <v>4</v>
      </c>
      <c r="T3" s="66">
        <v>6</v>
      </c>
      <c r="U3" s="64">
        <v>2</v>
      </c>
      <c r="V3" s="244">
        <v>1</v>
      </c>
      <c r="W3" s="70">
        <v>2</v>
      </c>
      <c r="X3" s="72">
        <f t="shared" ref="X3:X18" si="0">2*R3+S3+3*T3+2*U3+5*W3</f>
        <v>36</v>
      </c>
      <c r="Y3" s="200">
        <v>190000</v>
      </c>
      <c r="Z3" s="7"/>
      <c r="AA3" s="81" t="s">
        <v>88</v>
      </c>
      <c r="AB3" s="82">
        <v>0</v>
      </c>
      <c r="AC3" s="7"/>
      <c r="AD3" s="7"/>
      <c r="AE3" s="7"/>
      <c r="AF3" s="7"/>
      <c r="AG3" s="7"/>
      <c r="AH3" s="7"/>
      <c r="AI3" s="7"/>
    </row>
    <row r="4" spans="1:35" ht="18" customHeight="1">
      <c r="A4" s="1"/>
      <c r="B4" s="83">
        <v>2</v>
      </c>
      <c r="C4" s="191" t="s">
        <v>235</v>
      </c>
      <c r="D4" s="42" t="s">
        <v>232</v>
      </c>
      <c r="E4" s="44">
        <v>7</v>
      </c>
      <c r="F4" s="46">
        <v>3</v>
      </c>
      <c r="G4" s="243">
        <v>4</v>
      </c>
      <c r="H4" s="50">
        <v>8</v>
      </c>
      <c r="I4" s="194" t="s">
        <v>233</v>
      </c>
      <c r="J4" s="195" t="s">
        <v>236</v>
      </c>
      <c r="K4" s="54">
        <v>3</v>
      </c>
      <c r="L4" s="85"/>
      <c r="M4" s="85"/>
      <c r="N4" s="87"/>
      <c r="O4" s="88"/>
      <c r="P4" s="89"/>
      <c r="Q4" s="90"/>
      <c r="R4" s="91"/>
      <c r="S4" s="202">
        <v>4</v>
      </c>
      <c r="T4" s="93">
        <v>4</v>
      </c>
      <c r="U4" s="202">
        <v>1</v>
      </c>
      <c r="V4" s="94"/>
      <c r="W4" s="95">
        <v>3</v>
      </c>
      <c r="X4" s="72">
        <f t="shared" si="0"/>
        <v>33</v>
      </c>
      <c r="Y4" s="200">
        <v>190000</v>
      </c>
      <c r="Z4" s="7"/>
      <c r="AA4" s="97"/>
      <c r="AB4" s="97"/>
      <c r="AC4" s="97"/>
      <c r="AD4" s="97"/>
      <c r="AE4" s="97"/>
      <c r="AF4" s="7"/>
      <c r="AG4" s="7"/>
      <c r="AH4" s="7"/>
      <c r="AI4" s="7"/>
    </row>
    <row r="5" spans="1:35" ht="18" customHeight="1">
      <c r="A5" s="1"/>
      <c r="B5" s="39">
        <v>3</v>
      </c>
      <c r="C5" s="40"/>
      <c r="D5" s="42" t="s">
        <v>232</v>
      </c>
      <c r="E5" s="44">
        <v>7</v>
      </c>
      <c r="F5" s="46">
        <v>3</v>
      </c>
      <c r="G5" s="48">
        <v>3</v>
      </c>
      <c r="H5" s="50">
        <v>8</v>
      </c>
      <c r="I5" s="194" t="s">
        <v>233</v>
      </c>
      <c r="J5" s="52"/>
      <c r="K5" s="54" t="str">
        <f t="shared" ref="K5:K18" si="1">IF(X5&gt;175,6,IF(X5&gt;75,5,IF(X5&gt;50,4,IF(X5&gt;30,3,IF(X5&gt;15,2,IF(X5&gt;5,1,""))))))</f>
        <v/>
      </c>
      <c r="L5" s="85"/>
      <c r="M5" s="85"/>
      <c r="N5" s="87"/>
      <c r="O5" s="88"/>
      <c r="P5" s="89"/>
      <c r="Q5" s="90"/>
      <c r="R5" s="91"/>
      <c r="S5" s="92"/>
      <c r="T5" s="91"/>
      <c r="U5" s="202">
        <v>1</v>
      </c>
      <c r="V5" s="94"/>
      <c r="W5" s="102"/>
      <c r="X5" s="72">
        <f t="shared" si="0"/>
        <v>2</v>
      </c>
      <c r="Y5" s="200">
        <v>110000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237</v>
      </c>
      <c r="D6" s="42" t="s">
        <v>238</v>
      </c>
      <c r="E6" s="44">
        <v>6</v>
      </c>
      <c r="F6" s="46">
        <v>3</v>
      </c>
      <c r="G6" s="48">
        <v>3</v>
      </c>
      <c r="H6" s="50">
        <v>8</v>
      </c>
      <c r="I6" s="194" t="s">
        <v>239</v>
      </c>
      <c r="J6" s="195" t="s">
        <v>240</v>
      </c>
      <c r="K6" s="54">
        <f t="shared" si="1"/>
        <v>1</v>
      </c>
      <c r="L6" s="85"/>
      <c r="M6" s="85"/>
      <c r="N6" s="87"/>
      <c r="O6" s="88"/>
      <c r="P6" s="89"/>
      <c r="Q6" s="90"/>
      <c r="R6" s="91"/>
      <c r="S6" s="202">
        <v>1</v>
      </c>
      <c r="T6" s="93">
        <v>1</v>
      </c>
      <c r="U6" s="202">
        <v>1</v>
      </c>
      <c r="V6" s="94"/>
      <c r="W6" s="95">
        <v>1</v>
      </c>
      <c r="X6" s="72">
        <f t="shared" si="0"/>
        <v>11</v>
      </c>
      <c r="Y6" s="200">
        <v>90000</v>
      </c>
      <c r="Z6" s="7"/>
      <c r="AA6" s="98" t="s">
        <v>96</v>
      </c>
      <c r="AB6" s="107"/>
      <c r="AC6" s="100"/>
      <c r="AD6" s="245"/>
      <c r="AE6" s="246" t="s">
        <v>48</v>
      </c>
      <c r="AF6" s="107"/>
      <c r="AG6" s="210" t="s">
        <v>241</v>
      </c>
      <c r="AH6" s="108"/>
      <c r="AI6" s="7"/>
    </row>
    <row r="7" spans="1:35" ht="18" customHeight="1">
      <c r="A7" s="1"/>
      <c r="B7" s="39">
        <v>5</v>
      </c>
      <c r="C7" s="40"/>
      <c r="D7" s="42" t="s">
        <v>238</v>
      </c>
      <c r="E7" s="44">
        <v>6</v>
      </c>
      <c r="F7" s="46">
        <v>3</v>
      </c>
      <c r="G7" s="48">
        <v>3</v>
      </c>
      <c r="H7" s="50">
        <v>8</v>
      </c>
      <c r="I7" s="194" t="s">
        <v>239</v>
      </c>
      <c r="J7" s="52"/>
      <c r="K7" s="54" t="str">
        <f t="shared" si="1"/>
        <v/>
      </c>
      <c r="L7" s="85"/>
      <c r="M7" s="85"/>
      <c r="N7" s="87"/>
      <c r="O7" s="88"/>
      <c r="P7" s="89"/>
      <c r="Q7" s="90"/>
      <c r="R7" s="91"/>
      <c r="S7" s="92"/>
      <c r="T7" s="91"/>
      <c r="U7" s="92"/>
      <c r="V7" s="94"/>
      <c r="W7" s="95">
        <v>1</v>
      </c>
      <c r="X7" s="72">
        <f t="shared" si="0"/>
        <v>5</v>
      </c>
      <c r="Y7" s="200">
        <v>70000</v>
      </c>
      <c r="Z7" s="7"/>
      <c r="AA7" s="98" t="s">
        <v>100</v>
      </c>
      <c r="AB7" s="107"/>
      <c r="AC7" s="100"/>
      <c r="AD7" s="245"/>
      <c r="AE7" s="210" t="s">
        <v>71</v>
      </c>
      <c r="AF7" s="107"/>
      <c r="AG7" s="210" t="s">
        <v>242</v>
      </c>
      <c r="AH7" s="103"/>
      <c r="AI7" s="7"/>
    </row>
    <row r="8" spans="1:35" ht="18" customHeight="1">
      <c r="A8" s="1"/>
      <c r="B8" s="83">
        <v>6</v>
      </c>
      <c r="C8" s="191" t="s">
        <v>243</v>
      </c>
      <c r="D8" s="42" t="s">
        <v>173</v>
      </c>
      <c r="E8" s="44">
        <v>6</v>
      </c>
      <c r="F8" s="46">
        <v>3</v>
      </c>
      <c r="G8" s="48">
        <v>2</v>
      </c>
      <c r="H8" s="50">
        <v>7</v>
      </c>
      <c r="I8" s="194" t="s">
        <v>157</v>
      </c>
      <c r="J8" s="195" t="s">
        <v>244</v>
      </c>
      <c r="K8" s="54">
        <f t="shared" si="1"/>
        <v>1</v>
      </c>
      <c r="L8" s="204" t="s">
        <v>245</v>
      </c>
      <c r="M8" s="85"/>
      <c r="N8" s="87"/>
      <c r="O8" s="88"/>
      <c r="P8" s="89"/>
      <c r="Q8" s="90"/>
      <c r="R8" s="91"/>
      <c r="S8" s="92"/>
      <c r="T8" s="93"/>
      <c r="U8" s="202">
        <v>3</v>
      </c>
      <c r="V8" s="94"/>
      <c r="W8" s="102"/>
      <c r="X8" s="72">
        <f t="shared" si="0"/>
        <v>6</v>
      </c>
      <c r="Y8" s="200">
        <v>60000</v>
      </c>
      <c r="Z8" s="7"/>
      <c r="AA8" s="98" t="s">
        <v>101</v>
      </c>
      <c r="AB8" s="107"/>
      <c r="AC8" s="110"/>
      <c r="AD8" s="245"/>
      <c r="AE8" s="210" t="s">
        <v>55</v>
      </c>
      <c r="AF8" s="107"/>
      <c r="AG8" s="210" t="s">
        <v>176</v>
      </c>
      <c r="AH8" s="108"/>
      <c r="AI8" s="7"/>
    </row>
    <row r="9" spans="1:35" ht="18" customHeight="1">
      <c r="A9" s="1"/>
      <c r="B9" s="39">
        <v>7</v>
      </c>
      <c r="C9" s="191" t="s">
        <v>246</v>
      </c>
      <c r="D9" s="42" t="s">
        <v>173</v>
      </c>
      <c r="E9" s="44">
        <v>6</v>
      </c>
      <c r="F9" s="46">
        <v>3</v>
      </c>
      <c r="G9" s="48">
        <v>2</v>
      </c>
      <c r="H9" s="50">
        <v>7</v>
      </c>
      <c r="I9" s="194" t="s">
        <v>157</v>
      </c>
      <c r="J9" s="247" t="s">
        <v>244</v>
      </c>
      <c r="K9" s="54">
        <f t="shared" si="1"/>
        <v>1</v>
      </c>
      <c r="L9" s="85"/>
      <c r="M9" s="85"/>
      <c r="N9" s="87"/>
      <c r="O9" s="88"/>
      <c r="P9" s="89"/>
      <c r="Q9" s="90"/>
      <c r="R9" s="91"/>
      <c r="S9" s="92"/>
      <c r="T9" s="93"/>
      <c r="U9" s="202">
        <v>1</v>
      </c>
      <c r="V9" s="94"/>
      <c r="W9" s="95">
        <v>1</v>
      </c>
      <c r="X9" s="72">
        <f t="shared" si="0"/>
        <v>7</v>
      </c>
      <c r="Y9" s="200">
        <v>60000</v>
      </c>
      <c r="Z9" s="7"/>
      <c r="AA9" s="98" t="s">
        <v>102</v>
      </c>
      <c r="AB9" s="107">
        <v>20000</v>
      </c>
      <c r="AC9" s="100"/>
      <c r="AD9" s="245"/>
      <c r="AE9" s="210" t="s">
        <v>9</v>
      </c>
      <c r="AF9" s="107"/>
      <c r="AG9" s="210" t="s">
        <v>247</v>
      </c>
      <c r="AH9" s="103"/>
      <c r="AI9" s="7"/>
    </row>
    <row r="10" spans="1:35" ht="18" customHeight="1">
      <c r="A10" s="1"/>
      <c r="B10" s="248">
        <v>8</v>
      </c>
      <c r="C10" s="191" t="s">
        <v>248</v>
      </c>
      <c r="D10" s="42" t="s">
        <v>238</v>
      </c>
      <c r="E10" s="44">
        <v>6</v>
      </c>
      <c r="F10" s="46">
        <v>3</v>
      </c>
      <c r="G10" s="48">
        <v>3</v>
      </c>
      <c r="H10" s="50">
        <v>8</v>
      </c>
      <c r="I10" s="194" t="s">
        <v>239</v>
      </c>
      <c r="J10" s="195"/>
      <c r="K10" s="54" t="str">
        <f t="shared" si="1"/>
        <v/>
      </c>
      <c r="L10" s="85"/>
      <c r="M10" s="85"/>
      <c r="N10" s="87"/>
      <c r="O10" s="88"/>
      <c r="P10" s="89"/>
      <c r="Q10" s="90"/>
      <c r="R10" s="91"/>
      <c r="S10" s="92"/>
      <c r="T10" s="93"/>
      <c r="U10" s="202"/>
      <c r="V10" s="94"/>
      <c r="W10" s="102"/>
      <c r="X10" s="72">
        <f t="shared" si="0"/>
        <v>0</v>
      </c>
      <c r="Y10" s="200">
        <v>70000</v>
      </c>
      <c r="Z10" s="7"/>
      <c r="AA10" s="98" t="s">
        <v>103</v>
      </c>
      <c r="AB10" s="107">
        <v>30000</v>
      </c>
      <c r="AC10" s="110"/>
      <c r="AD10" s="245"/>
      <c r="AE10" s="210" t="s">
        <v>65</v>
      </c>
      <c r="AF10" s="107"/>
      <c r="AG10" s="210" t="s">
        <v>164</v>
      </c>
      <c r="AH10" s="108"/>
      <c r="AI10" s="7"/>
    </row>
    <row r="11" spans="1:35" ht="18" customHeight="1">
      <c r="A11" s="1"/>
      <c r="B11" s="39">
        <v>9</v>
      </c>
      <c r="C11" s="191" t="s">
        <v>249</v>
      </c>
      <c r="D11" s="42" t="s">
        <v>173</v>
      </c>
      <c r="E11" s="44">
        <v>6</v>
      </c>
      <c r="F11" s="46">
        <v>3</v>
      </c>
      <c r="G11" s="48">
        <v>2</v>
      </c>
      <c r="H11" s="50">
        <v>7</v>
      </c>
      <c r="I11" s="194" t="s">
        <v>157</v>
      </c>
      <c r="J11" s="195" t="s">
        <v>250</v>
      </c>
      <c r="K11" s="54">
        <f t="shared" si="1"/>
        <v>1</v>
      </c>
      <c r="L11" s="204" t="s">
        <v>245</v>
      </c>
      <c r="M11" s="204"/>
      <c r="N11" s="87"/>
      <c r="O11" s="88"/>
      <c r="P11" s="89"/>
      <c r="Q11" s="90"/>
      <c r="R11" s="91"/>
      <c r="S11" s="92"/>
      <c r="T11" s="93"/>
      <c r="U11" s="202">
        <v>2</v>
      </c>
      <c r="V11" s="94"/>
      <c r="W11" s="95">
        <v>1</v>
      </c>
      <c r="X11" s="72">
        <f t="shared" si="0"/>
        <v>9</v>
      </c>
      <c r="Y11" s="200">
        <v>60000</v>
      </c>
      <c r="Z11" s="7"/>
      <c r="AA11" s="98" t="s">
        <v>104</v>
      </c>
      <c r="AB11" s="107">
        <v>70000</v>
      </c>
      <c r="AC11" s="100"/>
      <c r="AD11" s="245"/>
      <c r="AE11" s="210" t="s">
        <v>251</v>
      </c>
      <c r="AF11" s="107"/>
      <c r="AG11" s="210" t="s">
        <v>242</v>
      </c>
      <c r="AH11" s="103" t="s">
        <v>232</v>
      </c>
      <c r="AI11" s="7"/>
    </row>
    <row r="12" spans="1:35" ht="18" customHeight="1">
      <c r="A12" s="1"/>
      <c r="B12" s="83">
        <v>10</v>
      </c>
      <c r="C12" s="191" t="s">
        <v>252</v>
      </c>
      <c r="D12" s="42" t="s">
        <v>173</v>
      </c>
      <c r="E12" s="44">
        <v>6</v>
      </c>
      <c r="F12" s="46">
        <v>3</v>
      </c>
      <c r="G12" s="48">
        <v>2</v>
      </c>
      <c r="H12" s="50">
        <v>7</v>
      </c>
      <c r="I12" s="194" t="s">
        <v>157</v>
      </c>
      <c r="J12" s="52"/>
      <c r="K12" s="54" t="str">
        <f t="shared" si="1"/>
        <v/>
      </c>
      <c r="L12" s="85"/>
      <c r="M12" s="85"/>
      <c r="N12" s="87"/>
      <c r="O12" s="88"/>
      <c r="P12" s="89"/>
      <c r="Q12" s="90"/>
      <c r="R12" s="91"/>
      <c r="S12" s="92"/>
      <c r="T12" s="91"/>
      <c r="U12" s="92"/>
      <c r="V12" s="94"/>
      <c r="W12" s="102"/>
      <c r="X12" s="72">
        <f t="shared" si="0"/>
        <v>0</v>
      </c>
      <c r="Y12" s="200">
        <v>40000</v>
      </c>
      <c r="Z12" s="7"/>
      <c r="AA12" s="98" t="s">
        <v>105</v>
      </c>
      <c r="AB12" s="107">
        <v>60000</v>
      </c>
      <c r="AC12" s="110"/>
      <c r="AD12" s="245"/>
      <c r="AE12" s="210" t="s">
        <v>42</v>
      </c>
      <c r="AF12" s="107"/>
      <c r="AG12" s="210" t="s">
        <v>241</v>
      </c>
      <c r="AH12" s="103" t="s">
        <v>238</v>
      </c>
      <c r="AI12" s="7"/>
    </row>
    <row r="13" spans="1:35" ht="18" customHeight="1">
      <c r="A13" s="1"/>
      <c r="B13" s="39">
        <v>11</v>
      </c>
      <c r="C13" s="191" t="s">
        <v>253</v>
      </c>
      <c r="D13" s="42" t="s">
        <v>173</v>
      </c>
      <c r="E13" s="44">
        <v>6</v>
      </c>
      <c r="F13" s="46">
        <v>3</v>
      </c>
      <c r="G13" s="48">
        <v>2</v>
      </c>
      <c r="H13" s="50">
        <v>7</v>
      </c>
      <c r="I13" s="194" t="s">
        <v>157</v>
      </c>
      <c r="J13" s="52"/>
      <c r="K13" s="54" t="str">
        <f t="shared" si="1"/>
        <v/>
      </c>
      <c r="L13" s="85"/>
      <c r="M13" s="85"/>
      <c r="N13" s="87"/>
      <c r="O13" s="88"/>
      <c r="P13" s="89"/>
      <c r="Q13" s="90"/>
      <c r="R13" s="91"/>
      <c r="S13" s="92"/>
      <c r="T13" s="91"/>
      <c r="U13" s="202">
        <v>1</v>
      </c>
      <c r="V13" s="94"/>
      <c r="W13" s="102"/>
      <c r="X13" s="72">
        <f t="shared" si="0"/>
        <v>2</v>
      </c>
      <c r="Y13" s="200">
        <v>40000</v>
      </c>
      <c r="Z13" s="7"/>
      <c r="AA13" s="98" t="s">
        <v>106</v>
      </c>
      <c r="AB13" s="107">
        <v>80000</v>
      </c>
      <c r="AC13" s="110"/>
      <c r="AD13" s="245"/>
      <c r="AE13" s="210" t="s">
        <v>254</v>
      </c>
      <c r="AF13" s="101"/>
      <c r="AG13" s="210" t="s">
        <v>255</v>
      </c>
      <c r="AH13" s="108"/>
      <c r="AI13" s="7"/>
    </row>
    <row r="14" spans="1:35" ht="18" customHeight="1">
      <c r="A14" s="1"/>
      <c r="B14" s="83">
        <v>12</v>
      </c>
      <c r="C14" s="40"/>
      <c r="D14" s="42" t="s">
        <v>173</v>
      </c>
      <c r="E14" s="44">
        <v>6</v>
      </c>
      <c r="F14" s="46">
        <v>3</v>
      </c>
      <c r="G14" s="48">
        <v>2</v>
      </c>
      <c r="H14" s="50">
        <v>7</v>
      </c>
      <c r="I14" s="194" t="s">
        <v>157</v>
      </c>
      <c r="J14" s="52"/>
      <c r="K14" s="54" t="str">
        <f t="shared" si="1"/>
        <v/>
      </c>
      <c r="L14" s="85"/>
      <c r="M14" s="85"/>
      <c r="N14" s="87"/>
      <c r="O14" s="88"/>
      <c r="P14" s="89"/>
      <c r="Q14" s="90"/>
      <c r="R14" s="91"/>
      <c r="S14" s="92"/>
      <c r="T14" s="91"/>
      <c r="U14" s="92"/>
      <c r="V14" s="94"/>
      <c r="W14" s="102"/>
      <c r="X14" s="72">
        <f t="shared" si="0"/>
        <v>0</v>
      </c>
      <c r="Y14" s="200">
        <v>40000</v>
      </c>
      <c r="Z14" s="7"/>
      <c r="AA14" s="7"/>
      <c r="AB14" s="7"/>
      <c r="AC14" s="7"/>
      <c r="AD14" s="7"/>
      <c r="AE14" s="7"/>
      <c r="AF14" s="7"/>
      <c r="AG14" s="7"/>
      <c r="AH14" s="7"/>
      <c r="AI14" s="7"/>
    </row>
    <row r="15" spans="1:35" ht="18" customHeight="1">
      <c r="A15" s="1"/>
      <c r="B15" s="39">
        <v>13</v>
      </c>
      <c r="C15" s="40"/>
      <c r="D15" s="42" t="s">
        <v>173</v>
      </c>
      <c r="E15" s="44">
        <v>6</v>
      </c>
      <c r="F15" s="46">
        <v>3</v>
      </c>
      <c r="G15" s="48">
        <v>2</v>
      </c>
      <c r="H15" s="50">
        <v>7</v>
      </c>
      <c r="I15" s="194" t="s">
        <v>157</v>
      </c>
      <c r="J15" s="52"/>
      <c r="K15" s="54" t="str">
        <f t="shared" si="1"/>
        <v/>
      </c>
      <c r="L15" s="85"/>
      <c r="M15" s="85"/>
      <c r="N15" s="87"/>
      <c r="O15" s="88"/>
      <c r="P15" s="89"/>
      <c r="Q15" s="90"/>
      <c r="R15" s="91"/>
      <c r="S15" s="92"/>
      <c r="T15" s="91"/>
      <c r="U15" s="92"/>
      <c r="V15" s="94"/>
      <c r="W15" s="102"/>
      <c r="X15" s="72">
        <f t="shared" si="0"/>
        <v>0</v>
      </c>
      <c r="Y15" s="200">
        <v>40000</v>
      </c>
      <c r="Z15" s="7"/>
      <c r="AA15" s="112" t="s">
        <v>108</v>
      </c>
      <c r="AB15" s="101">
        <f>AB3+SUM(AB6:AB13)-SUM(AC6:AC13)-SUM(AD6:AD13)</f>
        <v>260000</v>
      </c>
      <c r="AC15" s="7"/>
      <c r="AD15" s="7"/>
      <c r="AE15" s="7"/>
      <c r="AF15" s="7"/>
      <c r="AG15" s="7"/>
      <c r="AH15" s="7"/>
      <c r="AI15" s="7"/>
    </row>
    <row r="16" spans="1:35" ht="18" customHeight="1">
      <c r="A16" s="1"/>
      <c r="B16" s="83">
        <v>14</v>
      </c>
      <c r="C16" s="191" t="s">
        <v>256</v>
      </c>
      <c r="D16" s="42" t="s">
        <v>232</v>
      </c>
      <c r="E16" s="44">
        <v>7</v>
      </c>
      <c r="F16" s="46">
        <v>3</v>
      </c>
      <c r="G16" s="48">
        <v>3</v>
      </c>
      <c r="H16" s="50">
        <v>8</v>
      </c>
      <c r="I16" s="194" t="s">
        <v>233</v>
      </c>
      <c r="J16" s="52"/>
      <c r="K16" s="54" t="str">
        <f t="shared" si="1"/>
        <v/>
      </c>
      <c r="L16" s="85"/>
      <c r="M16" s="85"/>
      <c r="N16" s="87"/>
      <c r="O16" s="88"/>
      <c r="P16" s="89"/>
      <c r="Q16" s="90"/>
      <c r="R16" s="91"/>
      <c r="S16" s="92"/>
      <c r="T16" s="91"/>
      <c r="U16" s="92"/>
      <c r="V16" s="94"/>
      <c r="W16" s="102"/>
      <c r="X16" s="72">
        <f t="shared" si="0"/>
        <v>0</v>
      </c>
      <c r="Y16" s="200">
        <v>110000</v>
      </c>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1"/>
        <v/>
      </c>
      <c r="L17" s="85"/>
      <c r="M17" s="85"/>
      <c r="N17" s="87"/>
      <c r="O17" s="88"/>
      <c r="P17" s="89"/>
      <c r="Q17" s="90"/>
      <c r="R17" s="91"/>
      <c r="S17" s="92"/>
      <c r="T17" s="91"/>
      <c r="U17" s="92"/>
      <c r="V17" s="94"/>
      <c r="W17" s="102"/>
      <c r="X17" s="72">
        <f t="shared" si="0"/>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1"/>
        <v/>
      </c>
      <c r="L18" s="85"/>
      <c r="M18" s="85"/>
      <c r="N18" s="87"/>
      <c r="O18" s="88"/>
      <c r="P18" s="89"/>
      <c r="Q18" s="90"/>
      <c r="R18" s="91"/>
      <c r="S18" s="92"/>
      <c r="T18" s="91"/>
      <c r="U18" s="92"/>
      <c r="V18" s="94"/>
      <c r="W18" s="102"/>
      <c r="X18" s="72">
        <f t="shared" si="0"/>
        <v>0</v>
      </c>
      <c r="Y18" s="77"/>
      <c r="Z18" s="7"/>
      <c r="AA18" s="7"/>
      <c r="AB18" s="7"/>
      <c r="AC18" s="7"/>
      <c r="AD18" s="7"/>
      <c r="AE18" s="7"/>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1170000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52</v>
      </c>
      <c r="J20" s="502"/>
      <c r="K20" s="503"/>
      <c r="L20" s="525" t="s">
        <v>114</v>
      </c>
      <c r="M20" s="502"/>
      <c r="N20" s="502"/>
      <c r="O20" s="502"/>
      <c r="P20" s="502"/>
      <c r="Q20" s="502"/>
      <c r="R20" s="502"/>
      <c r="S20" s="526"/>
      <c r="T20" s="228">
        <v>3</v>
      </c>
      <c r="U20" s="123" t="s">
        <v>115</v>
      </c>
      <c r="V20" s="529">
        <v>70000</v>
      </c>
      <c r="W20" s="502"/>
      <c r="X20" s="126" t="s">
        <v>118</v>
      </c>
      <c r="Y20" s="128">
        <f>T20*V20</f>
        <v>210000</v>
      </c>
      <c r="Z20" s="7"/>
      <c r="AA20" s="7"/>
      <c r="AB20" s="7"/>
      <c r="AC20" s="7"/>
      <c r="AD20" s="7"/>
      <c r="AE20" s="7"/>
      <c r="AF20" s="7"/>
      <c r="AG20" s="7"/>
      <c r="AH20" s="7"/>
      <c r="AI20" s="7"/>
    </row>
    <row r="21" spans="1:35" ht="17.25" customHeight="1">
      <c r="A21" s="1"/>
      <c r="B21" s="121"/>
      <c r="C21" s="510"/>
      <c r="D21" s="511"/>
      <c r="E21" s="507" t="s">
        <v>119</v>
      </c>
      <c r="F21" s="494"/>
      <c r="G21" s="494"/>
      <c r="H21" s="494"/>
      <c r="I21" s="229" t="s">
        <v>257</v>
      </c>
      <c r="J21" s="131"/>
      <c r="K21" s="132"/>
      <c r="L21" s="493" t="s">
        <v>124</v>
      </c>
      <c r="M21" s="494"/>
      <c r="N21" s="494"/>
      <c r="O21" s="494"/>
      <c r="P21" s="494"/>
      <c r="Q21" s="494"/>
      <c r="R21" s="494"/>
      <c r="S21" s="495"/>
      <c r="T21" s="230">
        <v>4</v>
      </c>
      <c r="U21" s="134" t="s">
        <v>115</v>
      </c>
      <c r="V21" s="527">
        <v>10000</v>
      </c>
      <c r="W21" s="494"/>
      <c r="X21" s="135" t="s">
        <v>117</v>
      </c>
      <c r="Y21" s="137">
        <f>T21*10000</f>
        <v>40000</v>
      </c>
      <c r="Z21" s="7"/>
      <c r="AA21" s="7"/>
      <c r="AB21" s="7"/>
      <c r="AC21" s="7"/>
      <c r="AD21" s="7"/>
      <c r="AE21" s="7"/>
      <c r="AF21" s="7"/>
      <c r="AG21" s="7"/>
      <c r="AH21" s="7"/>
      <c r="AI21" s="7"/>
    </row>
    <row r="22" spans="1:35" ht="17.25" customHeight="1">
      <c r="A22" s="1"/>
      <c r="B22" s="121"/>
      <c r="C22" s="510"/>
      <c r="D22" s="511"/>
      <c r="E22" s="507" t="s">
        <v>131</v>
      </c>
      <c r="F22" s="494"/>
      <c r="G22" s="494"/>
      <c r="H22" s="494"/>
      <c r="I22" s="504" t="s">
        <v>258</v>
      </c>
      <c r="J22" s="494"/>
      <c r="K22" s="505"/>
      <c r="L22" s="493" t="s">
        <v>132</v>
      </c>
      <c r="M22" s="494"/>
      <c r="N22" s="494"/>
      <c r="O22" s="494"/>
      <c r="P22" s="494"/>
      <c r="Q22" s="494"/>
      <c r="R22" s="494"/>
      <c r="S22" s="495"/>
      <c r="T22" s="133">
        <v>0</v>
      </c>
      <c r="U22" s="138" t="s">
        <v>115</v>
      </c>
      <c r="V22" s="527">
        <v>10000</v>
      </c>
      <c r="W22" s="494"/>
      <c r="X22" s="139" t="s">
        <v>118</v>
      </c>
      <c r="Y22" s="137">
        <f t="shared" ref="Y22:Y23" si="2">T22*10000</f>
        <v>0</v>
      </c>
      <c r="Z22" s="7"/>
      <c r="AA22" s="7"/>
      <c r="AB22" s="7"/>
      <c r="AC22" s="7"/>
      <c r="AD22" s="7"/>
      <c r="AE22" s="7"/>
      <c r="AF22" s="7"/>
      <c r="AG22" s="7"/>
      <c r="AH22" s="7"/>
      <c r="AI22" s="7"/>
    </row>
    <row r="23" spans="1:35" ht="17.25" customHeight="1">
      <c r="A23" s="1"/>
      <c r="B23" s="121"/>
      <c r="C23" s="510"/>
      <c r="D23" s="511"/>
      <c r="E23" s="507" t="s">
        <v>133</v>
      </c>
      <c r="F23" s="494"/>
      <c r="G23" s="494"/>
      <c r="H23" s="494"/>
      <c r="I23" s="249">
        <f>(Y19+Y25)/1000</f>
        <v>1470</v>
      </c>
      <c r="J23" s="141" t="s">
        <v>135</v>
      </c>
      <c r="K23" s="142"/>
      <c r="L23" s="493" t="s">
        <v>136</v>
      </c>
      <c r="M23" s="494"/>
      <c r="N23" s="494"/>
      <c r="O23" s="494"/>
      <c r="P23" s="494"/>
      <c r="Q23" s="494"/>
      <c r="R23" s="494"/>
      <c r="S23" s="495"/>
      <c r="T23" s="133">
        <v>0</v>
      </c>
      <c r="U23" s="138" t="s">
        <v>115</v>
      </c>
      <c r="V23" s="527">
        <v>10000</v>
      </c>
      <c r="W23" s="494"/>
      <c r="X23" s="139" t="s">
        <v>118</v>
      </c>
      <c r="Y23" s="137">
        <f t="shared" si="2"/>
        <v>0</v>
      </c>
      <c r="Z23" s="7"/>
      <c r="AA23" s="7"/>
      <c r="AB23" s="7"/>
      <c r="AC23" s="7"/>
      <c r="AD23" s="7"/>
      <c r="AE23" s="7"/>
      <c r="AF23" s="7"/>
      <c r="AG23" s="7"/>
      <c r="AH23" s="7"/>
      <c r="AI23" s="7"/>
    </row>
    <row r="24" spans="1:35" ht="17.25" customHeight="1">
      <c r="A24" s="1"/>
      <c r="B24" s="121"/>
      <c r="C24" s="510"/>
      <c r="D24" s="511"/>
      <c r="E24" s="514" t="s">
        <v>138</v>
      </c>
      <c r="F24" s="491"/>
      <c r="G24" s="491"/>
      <c r="H24" s="515"/>
      <c r="I24" s="250">
        <v>1100</v>
      </c>
      <c r="J24" s="251" t="s">
        <v>259</v>
      </c>
      <c r="K24" s="242"/>
      <c r="L24" s="534" t="s">
        <v>139</v>
      </c>
      <c r="M24" s="491"/>
      <c r="N24" s="491"/>
      <c r="O24" s="491"/>
      <c r="P24" s="491"/>
      <c r="Q24" s="491"/>
      <c r="R24" s="491"/>
      <c r="S24" s="491"/>
      <c r="T24" s="146">
        <v>1</v>
      </c>
      <c r="U24" s="134" t="s">
        <v>115</v>
      </c>
      <c r="V24" s="527">
        <v>50000</v>
      </c>
      <c r="W24" s="494"/>
      <c r="X24" s="135" t="s">
        <v>117</v>
      </c>
      <c r="Y24" s="147">
        <f>T24*V24</f>
        <v>50000</v>
      </c>
      <c r="Z24" s="7"/>
      <c r="AA24" s="7"/>
      <c r="AB24" s="7"/>
      <c r="AC24" s="7"/>
      <c r="AD24" s="7"/>
      <c r="AE24" s="7"/>
      <c r="AF24" s="7"/>
      <c r="AG24" s="7"/>
      <c r="AH24" s="7"/>
      <c r="AI24" s="7"/>
    </row>
    <row r="25" spans="1:35" ht="17.25" customHeight="1">
      <c r="A25" s="1"/>
      <c r="B25" s="148"/>
      <c r="C25" s="512"/>
      <c r="D25" s="513"/>
      <c r="E25" s="149" t="s">
        <v>140</v>
      </c>
      <c r="F25" s="150"/>
      <c r="G25" s="150"/>
      <c r="H25" s="150"/>
      <c r="I25" s="151" t="s">
        <v>141</v>
      </c>
      <c r="J25" s="152" t="str">
        <f>HYPERLINK("http://www.arosbb.dk/","www.arosbb.dk")</f>
        <v>www.arosbb.dk</v>
      </c>
      <c r="K25" s="150"/>
      <c r="L25" s="499"/>
      <c r="M25" s="497"/>
      <c r="N25" s="497"/>
      <c r="O25" s="497"/>
      <c r="P25" s="497"/>
      <c r="Q25" s="497"/>
      <c r="R25" s="497"/>
      <c r="S25" s="497"/>
      <c r="T25" s="153"/>
      <c r="U25" s="118"/>
      <c r="V25" s="28"/>
      <c r="W25" s="117"/>
      <c r="X25" s="119" t="s">
        <v>142</v>
      </c>
      <c r="Y25" s="120">
        <f>SUM(Y20:Y24)</f>
        <v>300000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4:W24"/>
    <mergeCell ref="V23:W23"/>
    <mergeCell ref="V20:W20"/>
    <mergeCell ref="AB2:AC2"/>
    <mergeCell ref="V21:W21"/>
    <mergeCell ref="N2:Q2"/>
    <mergeCell ref="V22:W22"/>
    <mergeCell ref="I20:K20"/>
    <mergeCell ref="L20:S20"/>
    <mergeCell ref="J19:K19"/>
    <mergeCell ref="C19:D25"/>
    <mergeCell ref="E19:F19"/>
    <mergeCell ref="G19:H19"/>
    <mergeCell ref="L24:S24"/>
    <mergeCell ref="L25:S25"/>
    <mergeCell ref="L22:S22"/>
    <mergeCell ref="L23:S23"/>
    <mergeCell ref="L21:S21"/>
    <mergeCell ref="E22:H22"/>
    <mergeCell ref="I22:K22"/>
    <mergeCell ref="E20:H20"/>
    <mergeCell ref="E21:H21"/>
    <mergeCell ref="E23:H23"/>
    <mergeCell ref="E24:H24"/>
  </mergeCells>
  <conditionalFormatting sqref="E3:H18">
    <cfRule type="cellIs" dxfId="239" priority="1" stopIfTrue="1" operator="greaterThanOrEqual">
      <formula>#REF!+1</formula>
    </cfRule>
  </conditionalFormatting>
  <conditionalFormatting sqref="E3:H18">
    <cfRule type="cellIs" dxfId="238" priority="2" stopIfTrue="1" operator="lessThanOrEqual">
      <formula>#REF!-1</formula>
    </cfRule>
  </conditionalFormatting>
  <conditionalFormatting sqref="U19 R3:U18 W3:W18 U25">
    <cfRule type="cellIs" dxfId="237" priority="3" stopIfTrue="1" operator="equal">
      <formula>0</formula>
    </cfRule>
  </conditionalFormatting>
  <conditionalFormatting sqref="Y24:Y25">
    <cfRule type="cellIs" dxfId="236" priority="4" stopIfTrue="1" operator="equal">
      <formula>"0,0"</formula>
    </cfRule>
  </conditionalFormatting>
  <conditionalFormatting sqref="K3:K18">
    <cfRule type="cellIs" dxfId="235" priority="5" stopIfTrue="1" operator="equal">
      <formula>"n/a"</formula>
    </cfRule>
  </conditionalFormatting>
  <conditionalFormatting sqref="L19:T19">
    <cfRule type="cellIs" dxfId="234" priority="6" stopIfTrue="1" operator="equal">
      <formula>0</formula>
    </cfRule>
  </conditionalFormatting>
  <conditionalFormatting sqref="N3:Q18">
    <cfRule type="cellIs" dxfId="233" priority="7" stopIfTrue="1" operator="lessThanOrEqual">
      <formula>-1</formula>
    </cfRule>
  </conditionalFormatting>
  <conditionalFormatting sqref="V24:W24">
    <cfRule type="cellIs" dxfId="232" priority="8" stopIfTrue="1" operator="equal">
      <formula>-500</formula>
    </cfRule>
  </conditionalFormatting>
  <conditionalFormatting sqref="T24">
    <cfRule type="cellIs" dxfId="231" priority="9" stopIfTrue="1" operator="greaterThan">
      <formula>$V$24</formula>
    </cfRule>
  </conditionalFormatting>
  <conditionalFormatting sqref="X3:X18">
    <cfRule type="cellIs" dxfId="230" priority="10" stopIfTrue="1" operator="equal">
      <formula>"Star"</formula>
    </cfRule>
  </conditionalFormatting>
  <conditionalFormatting sqref="X3:X18">
    <cfRule type="cellIs" dxfId="229" priority="11" stopIfTrue="1" operator="equal">
      <formula>Y3</formula>
    </cfRule>
  </conditionalFormatting>
  <conditionalFormatting sqref="I3:I18">
    <cfRule type="cellIs" dxfId="228" priority="12" stopIfTrue="1" operator="equal">
      <formula>0</formula>
    </cfRule>
  </conditionalFormatting>
  <conditionalFormatting sqref="I3:I18">
    <cfRule type="cellIs" dxfId="227" priority="13" stopIfTrue="1" operator="equal">
      <formula>"Player type quantity surpassed"</formula>
    </cfRule>
  </conditionalFormatting>
  <conditionalFormatting sqref="Y3:Y18">
    <cfRule type="cellIs" dxfId="226" priority="14" stopIfTrue="1" operator="greaterThan">
      <formula>#REF!</formula>
    </cfRule>
  </conditionalFormatting>
  <conditionalFormatting sqref="Y3:Y18">
    <cfRule type="cellIs" dxfId="225" priority="15" stopIfTrue="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26"/>
  <sheetViews>
    <sheetView workbookViewId="0">
      <selection activeCell="D12" sqref="D1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2" t="s">
        <v>23</v>
      </c>
      <c r="O2" s="497"/>
      <c r="P2" s="497"/>
      <c r="Q2" s="498"/>
      <c r="R2" s="25" t="s">
        <v>26</v>
      </c>
      <c r="S2" s="26" t="s">
        <v>27</v>
      </c>
      <c r="T2" s="26" t="s">
        <v>28</v>
      </c>
      <c r="U2" s="26" t="s">
        <v>29</v>
      </c>
      <c r="V2" s="28" t="s">
        <v>30</v>
      </c>
      <c r="W2" s="31" t="s">
        <v>32</v>
      </c>
      <c r="X2" s="11" t="s">
        <v>35</v>
      </c>
      <c r="Y2" s="11" t="s">
        <v>36</v>
      </c>
      <c r="Z2" s="33"/>
      <c r="AA2" s="38"/>
      <c r="AB2" s="520" t="s">
        <v>46</v>
      </c>
      <c r="AC2" s="521"/>
      <c r="AD2" s="33"/>
      <c r="AE2" s="33"/>
      <c r="AF2" s="33"/>
      <c r="AG2" s="33"/>
      <c r="AH2" s="33"/>
      <c r="AI2" s="33"/>
    </row>
    <row r="3" spans="1:35" ht="18" customHeight="1">
      <c r="A3" s="1"/>
      <c r="B3" s="39">
        <v>1</v>
      </c>
      <c r="C3" s="191" t="s">
        <v>260</v>
      </c>
      <c r="D3" s="42" t="s">
        <v>261</v>
      </c>
      <c r="E3" s="44">
        <v>8</v>
      </c>
      <c r="F3" s="46">
        <v>3</v>
      </c>
      <c r="G3" s="48">
        <v>4</v>
      </c>
      <c r="H3" s="50">
        <v>7</v>
      </c>
      <c r="I3" s="194" t="s">
        <v>262</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c r="AC3" s="7"/>
      <c r="AD3" s="7"/>
      <c r="AE3" s="7"/>
      <c r="AF3" s="7"/>
      <c r="AG3" s="7"/>
      <c r="AH3" s="7"/>
      <c r="AI3" s="7"/>
    </row>
    <row r="4" spans="1:35" ht="18" customHeight="1">
      <c r="A4" s="1"/>
      <c r="B4" s="83">
        <v>2</v>
      </c>
      <c r="C4" s="191" t="s">
        <v>263</v>
      </c>
      <c r="D4" s="42" t="s">
        <v>261</v>
      </c>
      <c r="E4" s="44">
        <v>8</v>
      </c>
      <c r="F4" s="46">
        <v>3</v>
      </c>
      <c r="G4" s="48">
        <v>4</v>
      </c>
      <c r="H4" s="50">
        <v>7</v>
      </c>
      <c r="I4" s="194" t="s">
        <v>264</v>
      </c>
      <c r="J4" s="52"/>
      <c r="K4" s="54" t="str">
        <f t="shared" si="0"/>
        <v/>
      </c>
      <c r="L4" s="85"/>
      <c r="M4" s="85"/>
      <c r="N4" s="87"/>
      <c r="O4" s="88"/>
      <c r="P4" s="89"/>
      <c r="Q4" s="90"/>
      <c r="R4" s="91"/>
      <c r="S4" s="92"/>
      <c r="T4" s="91"/>
      <c r="U4" s="92"/>
      <c r="V4" s="94"/>
      <c r="W4" s="102"/>
      <c r="X4" s="72">
        <f t="shared" si="1"/>
        <v>0</v>
      </c>
      <c r="Y4" s="200">
        <v>120000</v>
      </c>
      <c r="Z4" s="7"/>
      <c r="AA4" s="97"/>
      <c r="AB4" s="97"/>
      <c r="AC4" s="97"/>
      <c r="AD4" s="97"/>
      <c r="AE4" s="97"/>
      <c r="AF4" s="7"/>
      <c r="AG4" s="7"/>
      <c r="AH4" s="7"/>
      <c r="AI4" s="7"/>
    </row>
    <row r="5" spans="1:35" ht="18" customHeight="1">
      <c r="A5" s="1"/>
      <c r="B5" s="39">
        <v>3</v>
      </c>
      <c r="C5" s="40"/>
      <c r="D5" s="42" t="s">
        <v>173</v>
      </c>
      <c r="E5" s="44">
        <v>7</v>
      </c>
      <c r="F5" s="46">
        <v>3</v>
      </c>
      <c r="G5" s="48">
        <v>4</v>
      </c>
      <c r="H5" s="50">
        <v>7</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97"/>
      <c r="AF5" s="7"/>
      <c r="AG5" s="7"/>
      <c r="AH5" s="7"/>
      <c r="AI5" s="7"/>
    </row>
    <row r="6" spans="1:35" ht="18" customHeight="1">
      <c r="A6" s="1"/>
      <c r="B6" s="83">
        <v>4</v>
      </c>
      <c r="C6" s="40"/>
      <c r="D6" s="42" t="s">
        <v>173</v>
      </c>
      <c r="E6" s="44">
        <v>7</v>
      </c>
      <c r="F6" s="46">
        <v>3</v>
      </c>
      <c r="G6" s="48">
        <v>4</v>
      </c>
      <c r="H6" s="50">
        <v>7</v>
      </c>
      <c r="I6" s="51"/>
      <c r="J6" s="52"/>
      <c r="K6" s="54" t="str">
        <f t="shared" si="0"/>
        <v/>
      </c>
      <c r="L6" s="85"/>
      <c r="M6" s="85"/>
      <c r="N6" s="87"/>
      <c r="O6" s="88"/>
      <c r="P6" s="89"/>
      <c r="Q6" s="90"/>
      <c r="R6" s="91"/>
      <c r="S6" s="92"/>
      <c r="T6" s="91"/>
      <c r="U6" s="92"/>
      <c r="V6" s="94"/>
      <c r="W6" s="102"/>
      <c r="X6" s="72">
        <f t="shared" si="1"/>
        <v>0</v>
      </c>
      <c r="Y6" s="200">
        <v>70000</v>
      </c>
      <c r="Z6" s="7"/>
      <c r="AA6" s="98" t="s">
        <v>96</v>
      </c>
      <c r="AB6" s="107"/>
      <c r="AC6" s="100"/>
      <c r="AD6" s="108"/>
      <c r="AE6" s="7"/>
      <c r="AF6" s="7"/>
      <c r="AG6" s="7"/>
      <c r="AH6" s="7"/>
      <c r="AI6" s="7"/>
    </row>
    <row r="7" spans="1:35" ht="18" customHeight="1">
      <c r="A7" s="1"/>
      <c r="B7" s="39">
        <v>5</v>
      </c>
      <c r="C7" s="40"/>
      <c r="D7" s="42" t="s">
        <v>173</v>
      </c>
      <c r="E7" s="44">
        <v>7</v>
      </c>
      <c r="F7" s="46">
        <v>3</v>
      </c>
      <c r="G7" s="48">
        <v>4</v>
      </c>
      <c r="H7" s="50">
        <v>7</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7"/>
      <c r="AF7" s="7"/>
      <c r="AG7" s="7"/>
      <c r="AH7" s="7"/>
      <c r="AI7" s="7"/>
    </row>
    <row r="8" spans="1:35" ht="18" customHeight="1">
      <c r="A8" s="1"/>
      <c r="B8" s="83">
        <v>6</v>
      </c>
      <c r="C8" s="40"/>
      <c r="D8" s="42" t="s">
        <v>173</v>
      </c>
      <c r="E8" s="44">
        <v>7</v>
      </c>
      <c r="F8" s="46">
        <v>3</v>
      </c>
      <c r="G8" s="48">
        <v>4</v>
      </c>
      <c r="H8" s="50">
        <v>7</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40"/>
      <c r="D9" s="42" t="s">
        <v>173</v>
      </c>
      <c r="E9" s="44">
        <v>7</v>
      </c>
      <c r="F9" s="46">
        <v>3</v>
      </c>
      <c r="G9" s="48">
        <v>4</v>
      </c>
      <c r="H9" s="50">
        <v>7</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7"/>
      <c r="AF9" s="7"/>
      <c r="AG9" s="7"/>
      <c r="AH9" s="7"/>
      <c r="AI9" s="7"/>
    </row>
    <row r="10" spans="1:35" ht="18" customHeight="1">
      <c r="A10" s="1"/>
      <c r="B10" s="83">
        <v>8</v>
      </c>
      <c r="C10" s="40"/>
      <c r="D10" s="42" t="s">
        <v>173</v>
      </c>
      <c r="E10" s="44">
        <v>7</v>
      </c>
      <c r="F10" s="46">
        <v>3</v>
      </c>
      <c r="G10" s="48">
        <v>4</v>
      </c>
      <c r="H10" s="50">
        <v>7</v>
      </c>
      <c r="I10" s="51"/>
      <c r="J10" s="52"/>
      <c r="K10" s="54" t="str">
        <f t="shared" si="0"/>
        <v/>
      </c>
      <c r="L10" s="85"/>
      <c r="M10" s="85"/>
      <c r="N10" s="87"/>
      <c r="O10" s="88"/>
      <c r="P10" s="89"/>
      <c r="Q10" s="90"/>
      <c r="R10" s="91"/>
      <c r="S10" s="92"/>
      <c r="T10" s="91"/>
      <c r="U10" s="92"/>
      <c r="V10" s="94"/>
      <c r="W10" s="102"/>
      <c r="X10" s="72">
        <f t="shared" si="1"/>
        <v>0</v>
      </c>
      <c r="Y10" s="200">
        <v>70000</v>
      </c>
      <c r="Z10" s="7"/>
      <c r="AA10" s="98" t="s">
        <v>103</v>
      </c>
      <c r="AB10" s="101"/>
      <c r="AC10" s="110"/>
      <c r="AD10" s="108"/>
      <c r="AE10" s="7"/>
      <c r="AF10" s="7"/>
      <c r="AG10" s="7"/>
      <c r="AH10" s="7"/>
      <c r="AI10" s="7"/>
    </row>
    <row r="11" spans="1:35" ht="18" customHeight="1">
      <c r="A11" s="1"/>
      <c r="B11" s="39">
        <v>9</v>
      </c>
      <c r="C11" s="40"/>
      <c r="D11" s="42" t="s">
        <v>173</v>
      </c>
      <c r="E11" s="44">
        <v>7</v>
      </c>
      <c r="F11" s="46">
        <v>3</v>
      </c>
      <c r="G11" s="48">
        <v>4</v>
      </c>
      <c r="H11" s="50">
        <v>7</v>
      </c>
      <c r="I11" s="51"/>
      <c r="J11" s="52"/>
      <c r="K11" s="54" t="str">
        <f t="shared" si="0"/>
        <v/>
      </c>
      <c r="L11" s="85"/>
      <c r="M11" s="85"/>
      <c r="N11" s="87"/>
      <c r="O11" s="88"/>
      <c r="P11" s="89"/>
      <c r="Q11" s="90"/>
      <c r="R11" s="91"/>
      <c r="S11" s="92"/>
      <c r="T11" s="91"/>
      <c r="U11" s="92"/>
      <c r="V11" s="94"/>
      <c r="W11" s="102"/>
      <c r="X11" s="72">
        <f t="shared" si="1"/>
        <v>0</v>
      </c>
      <c r="Y11" s="200">
        <v>70000</v>
      </c>
      <c r="Z11" s="7"/>
      <c r="AA11" s="98" t="s">
        <v>104</v>
      </c>
      <c r="AB11" s="101"/>
      <c r="AC11" s="110"/>
      <c r="AD11" s="108"/>
      <c r="AE11" s="7"/>
      <c r="AF11" s="7"/>
      <c r="AG11" s="7"/>
      <c r="AH11" s="7"/>
      <c r="AI11" s="7"/>
    </row>
    <row r="12" spans="1:35" ht="18" customHeight="1">
      <c r="A12" s="1"/>
      <c r="B12" s="83">
        <v>10</v>
      </c>
      <c r="C12" s="40"/>
      <c r="D12" s="42" t="s">
        <v>173</v>
      </c>
      <c r="E12" s="44">
        <v>7</v>
      </c>
      <c r="F12" s="46">
        <v>3</v>
      </c>
      <c r="G12" s="48">
        <v>4</v>
      </c>
      <c r="H12" s="50">
        <v>7</v>
      </c>
      <c r="I12" s="51"/>
      <c r="J12" s="52"/>
      <c r="K12" s="54" t="str">
        <f t="shared" si="0"/>
        <v/>
      </c>
      <c r="L12" s="85"/>
      <c r="M12" s="85"/>
      <c r="N12" s="87"/>
      <c r="O12" s="88"/>
      <c r="P12" s="89"/>
      <c r="Q12" s="90"/>
      <c r="R12" s="91"/>
      <c r="S12" s="92"/>
      <c r="T12" s="91"/>
      <c r="U12" s="92"/>
      <c r="V12" s="94"/>
      <c r="W12" s="102"/>
      <c r="X12" s="72">
        <f t="shared" si="1"/>
        <v>0</v>
      </c>
      <c r="Y12" s="200">
        <v>70000</v>
      </c>
      <c r="Z12" s="7"/>
      <c r="AA12" s="98" t="s">
        <v>105</v>
      </c>
      <c r="AB12" s="101"/>
      <c r="AC12" s="110"/>
      <c r="AD12" s="108"/>
      <c r="AE12" s="7"/>
      <c r="AF12" s="7"/>
      <c r="AG12" s="7"/>
      <c r="AH12" s="7"/>
      <c r="AI12" s="7"/>
    </row>
    <row r="13" spans="1:35" ht="18" customHeight="1">
      <c r="A13" s="1"/>
      <c r="B13" s="39">
        <v>11</v>
      </c>
      <c r="C13" s="40"/>
      <c r="D13" s="42" t="s">
        <v>265</v>
      </c>
      <c r="E13" s="44">
        <v>9</v>
      </c>
      <c r="F13" s="46">
        <v>2</v>
      </c>
      <c r="G13" s="48">
        <v>4</v>
      </c>
      <c r="H13" s="50">
        <v>7</v>
      </c>
      <c r="I13" s="51"/>
      <c r="J13" s="52"/>
      <c r="K13" s="54" t="str">
        <f t="shared" si="0"/>
        <v/>
      </c>
      <c r="L13" s="85"/>
      <c r="M13" s="85"/>
      <c r="N13" s="87"/>
      <c r="O13" s="88"/>
      <c r="P13" s="89"/>
      <c r="Q13" s="90"/>
      <c r="R13" s="91"/>
      <c r="S13" s="92"/>
      <c r="T13" s="91"/>
      <c r="U13" s="92"/>
      <c r="V13" s="94"/>
      <c r="W13" s="102"/>
      <c r="X13" s="72">
        <f t="shared" si="1"/>
        <v>0</v>
      </c>
      <c r="Y13" s="200">
        <v>90000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08"/>
      <c r="D19" s="509"/>
      <c r="E19" s="516"/>
      <c r="F19" s="497"/>
      <c r="G19" s="519"/>
      <c r="H19" s="498"/>
      <c r="I19" s="115"/>
      <c r="J19" s="500"/>
      <c r="K19" s="497"/>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10"/>
      <c r="D20" s="511"/>
      <c r="E20" s="517" t="s">
        <v>113</v>
      </c>
      <c r="F20" s="518"/>
      <c r="G20" s="518"/>
      <c r="H20" s="518"/>
      <c r="I20" s="501" t="s">
        <v>75</v>
      </c>
      <c r="J20" s="502"/>
      <c r="K20" s="503"/>
      <c r="L20" s="525" t="s">
        <v>114</v>
      </c>
      <c r="M20" s="502"/>
      <c r="N20" s="502"/>
      <c r="O20" s="502"/>
      <c r="P20" s="502"/>
      <c r="Q20" s="502"/>
      <c r="R20" s="502"/>
      <c r="S20" s="526"/>
      <c r="T20" s="228">
        <v>2</v>
      </c>
      <c r="U20" s="123" t="s">
        <v>115</v>
      </c>
      <c r="V20" s="529">
        <v>50000</v>
      </c>
      <c r="W20" s="502"/>
      <c r="X20" s="126" t="s">
        <v>118</v>
      </c>
      <c r="Y20" s="128">
        <f>T20*V20</f>
        <v>100000</v>
      </c>
      <c r="Z20" s="7"/>
      <c r="AA20" s="7"/>
      <c r="AB20" s="7"/>
      <c r="AC20" s="7"/>
      <c r="AD20" s="7"/>
      <c r="AE20" s="7"/>
      <c r="AF20" s="7"/>
      <c r="AG20" s="7"/>
      <c r="AH20" s="7"/>
      <c r="AI20" s="7"/>
    </row>
    <row r="21" spans="1:35" ht="17.25" customHeight="1">
      <c r="A21" s="1"/>
      <c r="B21" s="121"/>
      <c r="C21" s="510"/>
      <c r="D21" s="511"/>
      <c r="E21" s="507" t="s">
        <v>119</v>
      </c>
      <c r="F21" s="494"/>
      <c r="G21" s="494"/>
      <c r="H21" s="494"/>
      <c r="I21" s="568" t="s">
        <v>76</v>
      </c>
      <c r="J21" s="569"/>
      <c r="K21" s="570"/>
      <c r="L21" s="493" t="s">
        <v>124</v>
      </c>
      <c r="M21" s="494"/>
      <c r="N21" s="494"/>
      <c r="O21" s="494"/>
      <c r="P21" s="494"/>
      <c r="Q21" s="494"/>
      <c r="R21" s="494"/>
      <c r="S21" s="495"/>
      <c r="T21" s="133">
        <v>0</v>
      </c>
      <c r="U21" s="134" t="s">
        <v>115</v>
      </c>
      <c r="V21" s="527">
        <v>10000</v>
      </c>
      <c r="W21" s="494"/>
      <c r="X21" s="135" t="s">
        <v>117</v>
      </c>
      <c r="Y21" s="137">
        <f>T21*10000</f>
        <v>0</v>
      </c>
      <c r="Z21" s="7"/>
      <c r="AA21" s="7"/>
      <c r="AB21" s="7"/>
      <c r="AC21" s="7"/>
      <c r="AD21" s="7"/>
      <c r="AE21" s="7"/>
      <c r="AF21" s="7"/>
      <c r="AG21" s="7"/>
      <c r="AH21" s="7"/>
      <c r="AI21" s="7"/>
    </row>
    <row r="22" spans="1:35" ht="17.25" customHeight="1">
      <c r="A22" s="1"/>
      <c r="B22" s="121"/>
      <c r="C22" s="510"/>
      <c r="D22" s="511"/>
      <c r="E22" s="507" t="s">
        <v>131</v>
      </c>
      <c r="F22" s="494"/>
      <c r="G22" s="494"/>
      <c r="H22" s="494"/>
      <c r="I22" s="504" t="s">
        <v>53</v>
      </c>
      <c r="J22" s="494"/>
      <c r="K22" s="505"/>
      <c r="L22" s="493" t="s">
        <v>132</v>
      </c>
      <c r="M22" s="494"/>
      <c r="N22" s="494"/>
      <c r="O22" s="494"/>
      <c r="P22" s="494"/>
      <c r="Q22" s="494"/>
      <c r="R22" s="494"/>
      <c r="S22" s="495"/>
      <c r="T22" s="133">
        <v>0</v>
      </c>
      <c r="U22" s="138" t="s">
        <v>115</v>
      </c>
      <c r="V22" s="527">
        <v>10000</v>
      </c>
      <c r="W22" s="494"/>
      <c r="X22" s="139" t="s">
        <v>118</v>
      </c>
      <c r="Y22" s="137">
        <f t="shared" ref="Y22:Y23" si="2">T22*10000</f>
        <v>0</v>
      </c>
      <c r="Z22" s="7"/>
      <c r="AA22" s="7"/>
      <c r="AB22" s="7"/>
      <c r="AC22" s="7"/>
      <c r="AD22" s="7"/>
      <c r="AE22" s="7"/>
      <c r="AF22" s="7"/>
      <c r="AG22" s="7"/>
      <c r="AH22" s="7"/>
      <c r="AI22" s="7"/>
    </row>
    <row r="23" spans="1:35" ht="17.25" customHeight="1">
      <c r="A23" s="1"/>
      <c r="B23" s="121"/>
      <c r="C23" s="510"/>
      <c r="D23" s="511"/>
      <c r="E23" s="507" t="s">
        <v>133</v>
      </c>
      <c r="F23" s="494"/>
      <c r="G23" s="494"/>
      <c r="H23" s="494"/>
      <c r="I23" s="140">
        <f>(Y19+Y25)/1000</f>
        <v>990</v>
      </c>
      <c r="J23" s="141" t="s">
        <v>135</v>
      </c>
      <c r="K23" s="142"/>
      <c r="L23" s="493" t="s">
        <v>136</v>
      </c>
      <c r="M23" s="494"/>
      <c r="N23" s="494"/>
      <c r="O23" s="494"/>
      <c r="P23" s="494"/>
      <c r="Q23" s="494"/>
      <c r="R23" s="494"/>
      <c r="S23" s="495"/>
      <c r="T23" s="133">
        <v>0</v>
      </c>
      <c r="U23" s="138" t="s">
        <v>115</v>
      </c>
      <c r="V23" s="527">
        <v>10000</v>
      </c>
      <c r="W23" s="494"/>
      <c r="X23" s="139" t="s">
        <v>118</v>
      </c>
      <c r="Y23" s="137">
        <f t="shared" si="2"/>
        <v>0</v>
      </c>
      <c r="Z23" s="7"/>
      <c r="AA23" s="7"/>
      <c r="AB23" s="7"/>
      <c r="AC23" s="7"/>
      <c r="AD23" s="7"/>
      <c r="AE23" s="7"/>
      <c r="AF23" s="7"/>
      <c r="AG23" s="7"/>
      <c r="AH23" s="7"/>
      <c r="AI23" s="7"/>
    </row>
    <row r="24" spans="1:35" ht="17.25" customHeight="1">
      <c r="A24" s="1"/>
      <c r="B24" s="121"/>
      <c r="C24" s="510"/>
      <c r="D24" s="511"/>
      <c r="E24" s="514" t="s">
        <v>138</v>
      </c>
      <c r="F24" s="491"/>
      <c r="G24" s="491"/>
      <c r="H24" s="515"/>
      <c r="I24" s="250">
        <v>30</v>
      </c>
      <c r="J24" s="144" t="s">
        <v>135</v>
      </c>
      <c r="K24" s="145"/>
      <c r="L24" s="492" t="s">
        <v>139</v>
      </c>
      <c r="M24" s="491"/>
      <c r="N24" s="491"/>
      <c r="O24" s="491"/>
      <c r="P24" s="491"/>
      <c r="Q24" s="491"/>
      <c r="R24" s="491"/>
      <c r="S24" s="491"/>
      <c r="T24" s="146">
        <v>0</v>
      </c>
      <c r="U24" s="134" t="s">
        <v>115</v>
      </c>
      <c r="V24" s="528">
        <v>50000</v>
      </c>
      <c r="W24" s="491"/>
      <c r="X24" s="135" t="s">
        <v>117</v>
      </c>
      <c r="Y24" s="147">
        <f>T24*V24</f>
        <v>0</v>
      </c>
      <c r="Z24" s="7"/>
      <c r="AA24" s="7"/>
      <c r="AB24" s="7"/>
      <c r="AC24" s="7"/>
      <c r="AD24" s="7"/>
      <c r="AE24" s="7"/>
      <c r="AF24" s="7"/>
      <c r="AG24" s="7"/>
      <c r="AH24" s="7"/>
      <c r="AI24" s="7"/>
    </row>
    <row r="25" spans="1:35" ht="17.25" customHeight="1">
      <c r="A25" s="1"/>
      <c r="B25" s="148"/>
      <c r="C25" s="512"/>
      <c r="D25" s="513"/>
      <c r="E25" s="149" t="s">
        <v>140</v>
      </c>
      <c r="F25" s="150"/>
      <c r="G25" s="150"/>
      <c r="H25" s="150"/>
      <c r="I25" s="151"/>
      <c r="J25" s="152" t="str">
        <f>HYPERLINK("http://www.arosbb.dk/","www.arosbb.dk")</f>
        <v>www.arosbb.dk</v>
      </c>
      <c r="K25" s="150"/>
      <c r="L25" s="499"/>
      <c r="M25" s="497"/>
      <c r="N25" s="497"/>
      <c r="O25" s="497"/>
      <c r="P25" s="497"/>
      <c r="Q25" s="497"/>
      <c r="R25" s="497"/>
      <c r="S25" s="497"/>
      <c r="T25" s="153"/>
      <c r="U25" s="118"/>
      <c r="V25" s="154"/>
      <c r="W25" s="234"/>
      <c r="X25" s="119" t="s">
        <v>142</v>
      </c>
      <c r="Y25" s="120">
        <f>SUM(Y20:Y24)</f>
        <v>100000</v>
      </c>
      <c r="Z25" s="7"/>
      <c r="AA25" s="7"/>
      <c r="AB25" s="7"/>
      <c r="AC25" s="7"/>
      <c r="AD25" s="7"/>
      <c r="AE25" s="7"/>
      <c r="AF25" s="7"/>
      <c r="AG25" s="7"/>
      <c r="AH25" s="7"/>
      <c r="AI25" s="7"/>
    </row>
    <row r="26" spans="1:35" ht="17.25" customHeight="1">
      <c r="A26" s="7"/>
      <c r="B26" s="252"/>
      <c r="C26" s="253"/>
      <c r="D26" s="253"/>
      <c r="E26" s="254"/>
      <c r="F26" s="33"/>
      <c r="G26" s="33"/>
      <c r="H26" s="33"/>
      <c r="I26" s="255"/>
      <c r="J26" s="256"/>
      <c r="K26" s="33"/>
      <c r="L26" s="257"/>
      <c r="M26" s="257"/>
      <c r="N26" s="257"/>
      <c r="O26" s="257"/>
      <c r="P26" s="257"/>
      <c r="Q26" s="257"/>
      <c r="R26" s="257"/>
      <c r="S26" s="257"/>
      <c r="T26" s="258"/>
      <c r="U26" s="259"/>
      <c r="V26" s="260"/>
      <c r="W26" s="261"/>
      <c r="X26" s="262"/>
      <c r="Y26" s="263"/>
      <c r="Z26" s="7"/>
      <c r="AA26" s="7"/>
      <c r="AB26" s="7"/>
      <c r="AC26" s="7"/>
      <c r="AD26" s="7"/>
      <c r="AE26" s="7"/>
      <c r="AF26" s="7"/>
      <c r="AG26" s="7"/>
      <c r="AH26" s="7"/>
      <c r="AI26" s="7"/>
    </row>
  </sheetData>
  <mergeCells count="25">
    <mergeCell ref="AB2:AC2"/>
    <mergeCell ref="V20:W20"/>
    <mergeCell ref="N2:Q2"/>
    <mergeCell ref="I21:K21"/>
    <mergeCell ref="L20:S20"/>
    <mergeCell ref="E19:F19"/>
    <mergeCell ref="G19:H19"/>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E20:H20"/>
    <mergeCell ref="J19:K19"/>
  </mergeCells>
  <conditionalFormatting sqref="E3:H18">
    <cfRule type="cellIs" dxfId="224" priority="1" stopIfTrue="1" operator="greaterThanOrEqual">
      <formula>#REF!+1</formula>
    </cfRule>
  </conditionalFormatting>
  <conditionalFormatting sqref="E3:H18">
    <cfRule type="cellIs" dxfId="223" priority="2" stopIfTrue="1" operator="lessThanOrEqual">
      <formula>#REF!-1</formula>
    </cfRule>
  </conditionalFormatting>
  <conditionalFormatting sqref="U19 R3:U18 W3:W18 U25:U26">
    <cfRule type="cellIs" dxfId="222" priority="3" stopIfTrue="1" operator="equal">
      <formula>0</formula>
    </cfRule>
  </conditionalFormatting>
  <conditionalFormatting sqref="Y24:Y26">
    <cfRule type="cellIs" dxfId="221" priority="4" stopIfTrue="1" operator="equal">
      <formula>"0,0"</formula>
    </cfRule>
  </conditionalFormatting>
  <conditionalFormatting sqref="K3:K18">
    <cfRule type="cellIs" dxfId="220" priority="5" stopIfTrue="1" operator="equal">
      <formula>"n/a"</formula>
    </cfRule>
  </conditionalFormatting>
  <conditionalFormatting sqref="L19:T19">
    <cfRule type="cellIs" dxfId="219" priority="6" stopIfTrue="1" operator="equal">
      <formula>0</formula>
    </cfRule>
  </conditionalFormatting>
  <conditionalFormatting sqref="N3:Q18">
    <cfRule type="cellIs" dxfId="218" priority="7" stopIfTrue="1" operator="lessThanOrEqual">
      <formula>-1</formula>
    </cfRule>
  </conditionalFormatting>
  <conditionalFormatting sqref="V24:W24">
    <cfRule type="cellIs" dxfId="217" priority="8" stopIfTrue="1" operator="equal">
      <formula>-500</formula>
    </cfRule>
  </conditionalFormatting>
  <conditionalFormatting sqref="T24">
    <cfRule type="cellIs" dxfId="216" priority="9" stopIfTrue="1" operator="greaterThan">
      <formula>$V$24</formula>
    </cfRule>
  </conditionalFormatting>
  <conditionalFormatting sqref="X3:X18">
    <cfRule type="cellIs" dxfId="215" priority="10" stopIfTrue="1" operator="equal">
      <formula>"Star"</formula>
    </cfRule>
  </conditionalFormatting>
  <conditionalFormatting sqref="X3:X18">
    <cfRule type="cellIs" dxfId="214" priority="11" stopIfTrue="1" operator="equal">
      <formula>Y3</formula>
    </cfRule>
  </conditionalFormatting>
  <conditionalFormatting sqref="I3:I18">
    <cfRule type="cellIs" dxfId="213" priority="12" stopIfTrue="1" operator="equal">
      <formula>0</formula>
    </cfRule>
  </conditionalFormatting>
  <conditionalFormatting sqref="I3:I18">
    <cfRule type="cellIs" dxfId="212" priority="13" stopIfTrue="1" operator="equal">
      <formula>"Player type quantity surpassed"</formula>
    </cfRule>
  </conditionalFormatting>
  <conditionalFormatting sqref="Y3:Y18">
    <cfRule type="cellIs" dxfId="211" priority="14" stopIfTrue="1" operator="greaterThan">
      <formula>#REF!</formula>
    </cfRule>
  </conditionalFormatting>
  <conditionalFormatting sqref="Y3:Y18">
    <cfRule type="cellIs" dxfId="210" priority="15" stopIfTrue="1"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990000"/>
  </sheetPr>
  <dimension ref="A1:AI38"/>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7.85546875" customWidth="1"/>
    <col min="29" max="29" width="11.7109375" customWidth="1"/>
    <col min="30" max="30" width="11.42578125" customWidth="1"/>
    <col min="31" max="35" width="10.7109375" customWidth="1"/>
  </cols>
  <sheetData>
    <row r="1" spans="1:35" ht="8.25" customHeight="1">
      <c r="A1" s="264">
        <v>110</v>
      </c>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7"/>
      <c r="AG1" s="7"/>
      <c r="AH1" s="7"/>
      <c r="AI1" s="7"/>
    </row>
    <row r="2" spans="1:35" ht="21.75" customHeight="1">
      <c r="A2" s="266"/>
      <c r="B2" s="11" t="s">
        <v>10</v>
      </c>
      <c r="C2" s="23" t="s">
        <v>266</v>
      </c>
      <c r="D2" s="267" t="s">
        <v>13</v>
      </c>
      <c r="E2" s="11" t="s">
        <v>14</v>
      </c>
      <c r="F2" s="11" t="s">
        <v>16</v>
      </c>
      <c r="G2" s="11" t="s">
        <v>17</v>
      </c>
      <c r="H2" s="11" t="s">
        <v>18</v>
      </c>
      <c r="I2" s="23" t="s">
        <v>267</v>
      </c>
      <c r="J2" s="11" t="s">
        <v>20</v>
      </c>
      <c r="K2" s="268"/>
      <c r="L2" s="11" t="s">
        <v>21</v>
      </c>
      <c r="M2" s="11" t="s">
        <v>22</v>
      </c>
      <c r="N2" s="522" t="s">
        <v>268</v>
      </c>
      <c r="O2" s="497"/>
      <c r="P2" s="497"/>
      <c r="Q2" s="498"/>
      <c r="R2" s="269" t="s">
        <v>26</v>
      </c>
      <c r="S2" s="269" t="s">
        <v>27</v>
      </c>
      <c r="T2" s="269" t="s">
        <v>28</v>
      </c>
      <c r="U2" s="269" t="s">
        <v>29</v>
      </c>
      <c r="V2" s="270" t="s">
        <v>30</v>
      </c>
      <c r="W2" s="269" t="s">
        <v>32</v>
      </c>
      <c r="X2" s="11" t="s">
        <v>35</v>
      </c>
      <c r="Y2" s="11" t="s">
        <v>36</v>
      </c>
      <c r="Z2" s="33"/>
      <c r="AA2" s="520" t="s">
        <v>46</v>
      </c>
      <c r="AB2" s="521"/>
      <c r="AC2" s="521"/>
      <c r="AD2" s="521"/>
      <c r="AE2" s="521"/>
      <c r="AF2" s="521"/>
      <c r="AG2" s="33"/>
      <c r="AH2" s="33"/>
      <c r="AI2" s="33"/>
    </row>
    <row r="3" spans="1:35" ht="18" customHeight="1">
      <c r="A3" s="266"/>
      <c r="B3" s="271">
        <v>1</v>
      </c>
      <c r="C3" s="272" t="s">
        <v>269</v>
      </c>
      <c r="D3" s="273" t="s">
        <v>270</v>
      </c>
      <c r="E3" s="274">
        <f t="shared" ref="E3:E18" si="0">IFERROR(VLOOKUP(D3,$D$33:$H$38,2,FALSE)-N3,"")</f>
        <v>6</v>
      </c>
      <c r="F3" s="274">
        <f t="shared" ref="F3:F18" si="1">IFERROR(VLOOKUP($D3,$D$33:$H$38,3,FALSE),"")</f>
        <v>3</v>
      </c>
      <c r="G3" s="274">
        <f t="shared" ref="G3:G4" si="2">IFERROR(VLOOKUP($D3,$D$33:$H$38,4,FALSE),"")</f>
        <v>3</v>
      </c>
      <c r="H3" s="274">
        <f t="shared" ref="H3:H18" si="3">IFERROR(VLOOKUP($D3,$D$33:$H$38,5,FALSE),"")</f>
        <v>7</v>
      </c>
      <c r="I3" s="275" t="str">
        <f t="shared" ref="I3:I18" si="4">IFERROR(VLOOKUP(D3,$D$33:$I$38,6,FALSE),"")</f>
        <v>Sure Hands, Pass</v>
      </c>
      <c r="J3" s="276" t="s">
        <v>271</v>
      </c>
      <c r="K3" s="277">
        <f t="shared" ref="K3:K18" si="5">IF(X3&gt;175,6,IF(X3&gt;75,5,IF(X3&gt;50,4,IF(X3&gt;30,3,IF(X3&gt;15,2,IF(X3&gt;5,1,""))))))</f>
        <v>1</v>
      </c>
      <c r="L3" s="278"/>
      <c r="M3" s="279"/>
      <c r="N3" s="280"/>
      <c r="O3" s="280"/>
      <c r="P3" s="280"/>
      <c r="Q3" s="280"/>
      <c r="R3" s="281"/>
      <c r="S3" s="282">
        <v>10</v>
      </c>
      <c r="T3" s="281"/>
      <c r="U3" s="282"/>
      <c r="V3" s="283"/>
      <c r="W3" s="284">
        <v>1</v>
      </c>
      <c r="X3" s="285">
        <f t="shared" ref="X3:X18" si="6">IF(D3&lt;&gt;"",2*R3+S3+3*T3+2*U3+5*W3,"")</f>
        <v>15</v>
      </c>
      <c r="Y3" s="286">
        <f t="shared" ref="Y3:Y4" si="7">IF(L3="",IFERROR(VLOOKUP(D3,$D$33:$Y$38,22,FALSE)+(K3*20000),""),"Miss Game")</f>
        <v>90000</v>
      </c>
      <c r="Z3" s="7"/>
      <c r="AA3" s="287" t="s">
        <v>272</v>
      </c>
      <c r="AB3" s="288">
        <v>50000</v>
      </c>
      <c r="AC3" s="7"/>
      <c r="AD3" s="7"/>
      <c r="AE3" s="7"/>
      <c r="AF3" s="7"/>
      <c r="AG3" s="7"/>
      <c r="AH3" s="7"/>
      <c r="AI3" s="7"/>
    </row>
    <row r="4" spans="1:35" ht="18" customHeight="1">
      <c r="A4" s="266"/>
      <c r="B4" s="289">
        <v>2</v>
      </c>
      <c r="C4" s="290"/>
      <c r="D4" s="291"/>
      <c r="E4" s="292" t="str">
        <f t="shared" si="0"/>
        <v/>
      </c>
      <c r="F4" s="292" t="str">
        <f t="shared" si="1"/>
        <v/>
      </c>
      <c r="G4" s="292" t="str">
        <f t="shared" si="2"/>
        <v/>
      </c>
      <c r="H4" s="292" t="str">
        <f t="shared" si="3"/>
        <v/>
      </c>
      <c r="I4" s="293" t="str">
        <f t="shared" si="4"/>
        <v/>
      </c>
      <c r="J4" s="294"/>
      <c r="K4" s="295">
        <f t="shared" si="5"/>
        <v>6</v>
      </c>
      <c r="L4" s="296"/>
      <c r="M4" s="297"/>
      <c r="N4" s="298"/>
      <c r="O4" s="298"/>
      <c r="P4" s="298"/>
      <c r="Q4" s="298"/>
      <c r="R4" s="133"/>
      <c r="S4" s="230"/>
      <c r="T4" s="230"/>
      <c r="U4" s="133"/>
      <c r="V4" s="298"/>
      <c r="W4" s="133"/>
      <c r="X4" s="299" t="str">
        <f t="shared" si="6"/>
        <v/>
      </c>
      <c r="Y4" s="300" t="str">
        <f t="shared" si="7"/>
        <v/>
      </c>
      <c r="Z4" s="301" t="s">
        <v>273</v>
      </c>
      <c r="AA4" s="84" t="s">
        <v>89</v>
      </c>
      <c r="AB4" s="84" t="s">
        <v>97</v>
      </c>
      <c r="AC4" s="84" t="s">
        <v>98</v>
      </c>
      <c r="AD4" s="84" t="s">
        <v>274</v>
      </c>
      <c r="AE4" s="86" t="s">
        <v>99</v>
      </c>
      <c r="AF4" s="84" t="s">
        <v>275</v>
      </c>
      <c r="AG4" s="97"/>
      <c r="AH4" s="97"/>
      <c r="AI4" s="97"/>
    </row>
    <row r="5" spans="1:35" ht="18" customHeight="1">
      <c r="A5" s="266"/>
      <c r="B5" s="289">
        <v>3</v>
      </c>
      <c r="C5" s="290" t="s">
        <v>276</v>
      </c>
      <c r="D5" s="291" t="s">
        <v>232</v>
      </c>
      <c r="E5" s="292">
        <f t="shared" si="0"/>
        <v>7</v>
      </c>
      <c r="F5" s="292">
        <f t="shared" si="1"/>
        <v>3</v>
      </c>
      <c r="G5" s="302">
        <v>4</v>
      </c>
      <c r="H5" s="292">
        <f t="shared" si="3"/>
        <v>8</v>
      </c>
      <c r="I5" s="293" t="str">
        <f t="shared" si="4"/>
        <v>Block</v>
      </c>
      <c r="J5" s="294" t="s">
        <v>277</v>
      </c>
      <c r="K5" s="295">
        <f t="shared" si="5"/>
        <v>2</v>
      </c>
      <c r="L5" s="296"/>
      <c r="M5" s="297"/>
      <c r="N5" s="298"/>
      <c r="O5" s="298"/>
      <c r="P5" s="303"/>
      <c r="Q5" s="298"/>
      <c r="R5" s="133"/>
      <c r="S5" s="230">
        <v>1</v>
      </c>
      <c r="T5" s="230">
        <v>4</v>
      </c>
      <c r="U5" s="230">
        <v>2</v>
      </c>
      <c r="V5" s="303"/>
      <c r="W5" s="230">
        <v>1</v>
      </c>
      <c r="X5" s="299">
        <f t="shared" si="6"/>
        <v>22</v>
      </c>
      <c r="Y5" s="300">
        <v>150000</v>
      </c>
      <c r="Z5" s="301">
        <v>4</v>
      </c>
      <c r="AA5" s="304" t="s">
        <v>96</v>
      </c>
      <c r="AB5" s="305">
        <v>50000</v>
      </c>
      <c r="AC5" s="306"/>
      <c r="AD5" s="306"/>
      <c r="AE5" s="307">
        <v>0</v>
      </c>
      <c r="AF5" s="308">
        <f>AB3+AB5-AC5-AE5</f>
        <v>100000</v>
      </c>
      <c r="AG5" s="97"/>
      <c r="AH5" s="97"/>
      <c r="AI5" s="97"/>
    </row>
    <row r="6" spans="1:35" ht="18" customHeight="1">
      <c r="A6" s="266"/>
      <c r="B6" s="289">
        <v>4</v>
      </c>
      <c r="C6" s="290" t="s">
        <v>278</v>
      </c>
      <c r="D6" s="291" t="s">
        <v>232</v>
      </c>
      <c r="E6" s="292">
        <f t="shared" si="0"/>
        <v>7</v>
      </c>
      <c r="F6" s="292">
        <f t="shared" si="1"/>
        <v>3</v>
      </c>
      <c r="G6" s="292">
        <f t="shared" ref="G6:G18" si="8">IFERROR(VLOOKUP($D6,$D$33:$H$38,4,FALSE),"")</f>
        <v>3</v>
      </c>
      <c r="H6" s="292">
        <f t="shared" si="3"/>
        <v>8</v>
      </c>
      <c r="I6" s="293" t="str">
        <f t="shared" si="4"/>
        <v>Block</v>
      </c>
      <c r="J6" s="294" t="s">
        <v>279</v>
      </c>
      <c r="K6" s="295">
        <f t="shared" si="5"/>
        <v>2</v>
      </c>
      <c r="L6" s="309"/>
      <c r="M6" s="310"/>
      <c r="N6" s="298"/>
      <c r="O6" s="298"/>
      <c r="P6" s="298"/>
      <c r="Q6" s="298"/>
      <c r="R6" s="133"/>
      <c r="S6" s="133"/>
      <c r="T6" s="230">
        <v>3</v>
      </c>
      <c r="U6" s="230">
        <v>2</v>
      </c>
      <c r="V6" s="303"/>
      <c r="W6" s="230">
        <v>1</v>
      </c>
      <c r="X6" s="299">
        <f t="shared" si="6"/>
        <v>18</v>
      </c>
      <c r="Y6" s="300">
        <f t="shared" ref="Y6:Y8" si="9">IF(L6="",IFERROR(VLOOKUP(D6,$D$33:$Y$38,22,FALSE)+(K6*20000),""),"Miss Game")</f>
        <v>130000</v>
      </c>
      <c r="Z6" s="301">
        <v>7</v>
      </c>
      <c r="AA6" s="311" t="s">
        <v>100</v>
      </c>
      <c r="AB6" s="312">
        <v>60000</v>
      </c>
      <c r="AC6" s="313">
        <v>50000</v>
      </c>
      <c r="AD6" s="313" t="s">
        <v>165</v>
      </c>
      <c r="AE6" s="314">
        <v>0</v>
      </c>
      <c r="AF6" s="315">
        <f t="shared" ref="AF6:AF13" si="10">AF5+AB6-AC6-AE6</f>
        <v>110000</v>
      </c>
      <c r="AG6" s="7"/>
      <c r="AH6" s="7"/>
      <c r="AI6" s="7"/>
    </row>
    <row r="7" spans="1:35" ht="18" customHeight="1">
      <c r="A7" s="266"/>
      <c r="B7" s="289">
        <v>5</v>
      </c>
      <c r="C7" s="290"/>
      <c r="D7" s="291"/>
      <c r="E7" s="292" t="str">
        <f t="shared" si="0"/>
        <v/>
      </c>
      <c r="F7" s="292" t="str">
        <f t="shared" si="1"/>
        <v/>
      </c>
      <c r="G7" s="292" t="str">
        <f t="shared" si="8"/>
        <v/>
      </c>
      <c r="H7" s="292" t="str">
        <f t="shared" si="3"/>
        <v/>
      </c>
      <c r="I7" s="293" t="str">
        <f t="shared" si="4"/>
        <v/>
      </c>
      <c r="J7" s="294"/>
      <c r="K7" s="295">
        <f t="shared" si="5"/>
        <v>6</v>
      </c>
      <c r="L7" s="296"/>
      <c r="M7" s="297"/>
      <c r="N7" s="298"/>
      <c r="O7" s="298"/>
      <c r="P7" s="298"/>
      <c r="Q7" s="298"/>
      <c r="R7" s="133"/>
      <c r="S7" s="133"/>
      <c r="T7" s="133"/>
      <c r="U7" s="230"/>
      <c r="V7" s="303"/>
      <c r="W7" s="230"/>
      <c r="X7" s="299" t="str">
        <f t="shared" si="6"/>
        <v/>
      </c>
      <c r="Y7" s="300" t="str">
        <f t="shared" si="9"/>
        <v/>
      </c>
      <c r="Z7" s="301">
        <v>10</v>
      </c>
      <c r="AA7" s="311" t="s">
        <v>101</v>
      </c>
      <c r="AB7" s="312">
        <v>60000</v>
      </c>
      <c r="AC7" s="313">
        <v>70000</v>
      </c>
      <c r="AD7" s="313" t="s">
        <v>270</v>
      </c>
      <c r="AE7" s="314">
        <v>0</v>
      </c>
      <c r="AF7" s="315">
        <f t="shared" si="10"/>
        <v>100000</v>
      </c>
      <c r="AG7" s="7"/>
      <c r="AH7" s="7"/>
      <c r="AI7" s="7"/>
    </row>
    <row r="8" spans="1:35" ht="18" customHeight="1">
      <c r="A8" s="266"/>
      <c r="B8" s="289">
        <v>6</v>
      </c>
      <c r="C8" s="290" t="s">
        <v>285</v>
      </c>
      <c r="D8" s="291" t="s">
        <v>232</v>
      </c>
      <c r="E8" s="292">
        <f t="shared" si="0"/>
        <v>7</v>
      </c>
      <c r="F8" s="292">
        <f t="shared" si="1"/>
        <v>3</v>
      </c>
      <c r="G8" s="292">
        <f t="shared" si="8"/>
        <v>3</v>
      </c>
      <c r="H8" s="292">
        <f t="shared" si="3"/>
        <v>8</v>
      </c>
      <c r="I8" s="293" t="str">
        <f t="shared" si="4"/>
        <v>Block</v>
      </c>
      <c r="J8" s="294" t="s">
        <v>283</v>
      </c>
      <c r="K8" s="295">
        <f t="shared" si="5"/>
        <v>1</v>
      </c>
      <c r="L8" s="296"/>
      <c r="M8" s="297"/>
      <c r="N8" s="298"/>
      <c r="O8" s="298"/>
      <c r="P8" s="303">
        <v>1</v>
      </c>
      <c r="Q8" s="298"/>
      <c r="R8" s="133"/>
      <c r="S8" s="133"/>
      <c r="T8" s="230">
        <v>1</v>
      </c>
      <c r="U8" s="230">
        <v>2</v>
      </c>
      <c r="V8" s="303"/>
      <c r="W8" s="230">
        <v>1</v>
      </c>
      <c r="X8" s="299">
        <f t="shared" si="6"/>
        <v>12</v>
      </c>
      <c r="Y8" s="300">
        <f t="shared" si="9"/>
        <v>110000</v>
      </c>
      <c r="Z8" s="301">
        <v>31</v>
      </c>
      <c r="AA8" s="311" t="s">
        <v>102</v>
      </c>
      <c r="AB8" s="312">
        <v>70000</v>
      </c>
      <c r="AC8" s="313"/>
      <c r="AD8" s="313"/>
      <c r="AE8" s="314">
        <v>0</v>
      </c>
      <c r="AF8" s="315">
        <f t="shared" si="10"/>
        <v>170000</v>
      </c>
      <c r="AG8" s="7"/>
      <c r="AH8" s="7"/>
      <c r="AI8" s="7"/>
    </row>
    <row r="9" spans="1:35" ht="18" customHeight="1">
      <c r="A9" s="266"/>
      <c r="B9" s="289">
        <v>7</v>
      </c>
      <c r="C9" s="290" t="s">
        <v>287</v>
      </c>
      <c r="D9" s="291" t="s">
        <v>41</v>
      </c>
      <c r="E9" s="292">
        <f t="shared" si="0"/>
        <v>5</v>
      </c>
      <c r="F9" s="292">
        <f t="shared" si="1"/>
        <v>5</v>
      </c>
      <c r="G9" s="292">
        <f t="shared" si="8"/>
        <v>2</v>
      </c>
      <c r="H9" s="292">
        <f t="shared" si="3"/>
        <v>9</v>
      </c>
      <c r="I9" s="293" t="str">
        <f t="shared" si="4"/>
        <v>Loner, Bone Head, Mighty Blow, Thick Skull, TTM</v>
      </c>
      <c r="J9" s="294" t="s">
        <v>289</v>
      </c>
      <c r="K9" s="295">
        <f t="shared" si="5"/>
        <v>2</v>
      </c>
      <c r="L9" s="296"/>
      <c r="M9" s="297"/>
      <c r="N9" s="298"/>
      <c r="O9" s="298"/>
      <c r="P9" s="298"/>
      <c r="Q9" s="298"/>
      <c r="R9" s="133"/>
      <c r="S9" s="133"/>
      <c r="T9" s="133"/>
      <c r="U9" s="230">
        <v>4</v>
      </c>
      <c r="V9" s="303"/>
      <c r="W9" s="230">
        <v>2</v>
      </c>
      <c r="X9" s="299">
        <f t="shared" si="6"/>
        <v>18</v>
      </c>
      <c r="Y9" s="300">
        <v>190000</v>
      </c>
      <c r="Z9" s="301">
        <v>20</v>
      </c>
      <c r="AA9" s="311" t="s">
        <v>103</v>
      </c>
      <c r="AB9" s="312">
        <v>80000</v>
      </c>
      <c r="AC9" s="313">
        <v>140000</v>
      </c>
      <c r="AD9" s="313" t="s">
        <v>41</v>
      </c>
      <c r="AE9" s="314">
        <v>0</v>
      </c>
      <c r="AF9" s="315">
        <f t="shared" si="10"/>
        <v>110000</v>
      </c>
      <c r="AG9" s="7"/>
      <c r="AH9" s="7"/>
      <c r="AI9" s="7"/>
    </row>
    <row r="10" spans="1:35" ht="18" customHeight="1">
      <c r="A10" s="266"/>
      <c r="B10" s="289">
        <v>8</v>
      </c>
      <c r="C10" s="290" t="s">
        <v>293</v>
      </c>
      <c r="D10" s="291" t="s">
        <v>173</v>
      </c>
      <c r="E10" s="292">
        <f t="shared" si="0"/>
        <v>6</v>
      </c>
      <c r="F10" s="292">
        <f t="shared" si="1"/>
        <v>3</v>
      </c>
      <c r="G10" s="292">
        <f t="shared" si="8"/>
        <v>3</v>
      </c>
      <c r="H10" s="292">
        <f t="shared" si="3"/>
        <v>8</v>
      </c>
      <c r="I10" s="293">
        <f t="shared" si="4"/>
        <v>0</v>
      </c>
      <c r="J10" s="294" t="s">
        <v>156</v>
      </c>
      <c r="K10" s="295">
        <f t="shared" si="5"/>
        <v>1</v>
      </c>
      <c r="L10" s="296"/>
      <c r="M10" s="297"/>
      <c r="N10" s="298"/>
      <c r="O10" s="298"/>
      <c r="P10" s="298"/>
      <c r="Q10" s="298"/>
      <c r="R10" s="133"/>
      <c r="S10" s="133"/>
      <c r="T10" s="133"/>
      <c r="U10" s="230">
        <v>3</v>
      </c>
      <c r="V10" s="298"/>
      <c r="W10" s="230">
        <v>1</v>
      </c>
      <c r="X10" s="299">
        <f t="shared" si="6"/>
        <v>11</v>
      </c>
      <c r="Y10" s="300">
        <f t="shared" ref="Y10:Y18" si="11">IF(L10="",IFERROR(VLOOKUP(D10,$D$33:$Y$38,22,FALSE)+(K10*20000),""),"Miss Game")</f>
        <v>70000</v>
      </c>
      <c r="Z10" s="301">
        <v>35</v>
      </c>
      <c r="AA10" s="311" t="s">
        <v>104</v>
      </c>
      <c r="AB10" s="312">
        <v>70000</v>
      </c>
      <c r="AC10" s="317"/>
      <c r="AD10" s="317"/>
      <c r="AE10" s="314">
        <v>0</v>
      </c>
      <c r="AF10" s="315">
        <f t="shared" si="10"/>
        <v>180000</v>
      </c>
      <c r="AG10" s="7"/>
      <c r="AH10" s="7"/>
      <c r="AI10" s="7"/>
    </row>
    <row r="11" spans="1:35" ht="18" customHeight="1">
      <c r="A11" s="266"/>
      <c r="B11" s="289">
        <v>9</v>
      </c>
      <c r="C11" s="290" t="s">
        <v>304</v>
      </c>
      <c r="D11" s="291" t="s">
        <v>173</v>
      </c>
      <c r="E11" s="318">
        <f t="shared" si="0"/>
        <v>6</v>
      </c>
      <c r="F11" s="292">
        <f t="shared" si="1"/>
        <v>3</v>
      </c>
      <c r="G11" s="292">
        <f t="shared" si="8"/>
        <v>3</v>
      </c>
      <c r="H11" s="292">
        <f t="shared" si="3"/>
        <v>8</v>
      </c>
      <c r="I11" s="293">
        <f t="shared" si="4"/>
        <v>0</v>
      </c>
      <c r="J11" s="319"/>
      <c r="K11" s="295" t="str">
        <f t="shared" si="5"/>
        <v/>
      </c>
      <c r="L11" s="296"/>
      <c r="M11" s="297"/>
      <c r="N11" s="303"/>
      <c r="O11" s="298"/>
      <c r="P11" s="298"/>
      <c r="Q11" s="298"/>
      <c r="R11" s="133"/>
      <c r="S11" s="133"/>
      <c r="T11" s="133"/>
      <c r="U11" s="230">
        <v>1</v>
      </c>
      <c r="V11" s="298"/>
      <c r="W11" s="133"/>
      <c r="X11" s="299">
        <f t="shared" si="6"/>
        <v>2</v>
      </c>
      <c r="Y11" s="300" t="str">
        <f t="shared" si="11"/>
        <v/>
      </c>
      <c r="Z11" s="301">
        <v>39</v>
      </c>
      <c r="AA11" s="311" t="s">
        <v>105</v>
      </c>
      <c r="AB11" s="312">
        <v>40000</v>
      </c>
      <c r="AC11" s="313"/>
      <c r="AD11" s="313"/>
      <c r="AE11" s="314">
        <v>0</v>
      </c>
      <c r="AF11" s="315">
        <f t="shared" si="10"/>
        <v>220000</v>
      </c>
      <c r="AG11" s="7"/>
      <c r="AH11" s="7"/>
      <c r="AI11" s="7"/>
    </row>
    <row r="12" spans="1:35" ht="18" customHeight="1">
      <c r="A12" s="266"/>
      <c r="B12" s="289">
        <v>10</v>
      </c>
      <c r="C12" s="290" t="s">
        <v>312</v>
      </c>
      <c r="D12" s="291" t="s">
        <v>173</v>
      </c>
      <c r="E12" s="292">
        <f t="shared" si="0"/>
        <v>6</v>
      </c>
      <c r="F12" s="292">
        <f t="shared" si="1"/>
        <v>3</v>
      </c>
      <c r="G12" s="292">
        <f t="shared" si="8"/>
        <v>3</v>
      </c>
      <c r="H12" s="292">
        <f t="shared" si="3"/>
        <v>8</v>
      </c>
      <c r="I12" s="293">
        <f t="shared" si="4"/>
        <v>0</v>
      </c>
      <c r="J12" s="319"/>
      <c r="K12" s="295" t="str">
        <f t="shared" si="5"/>
        <v/>
      </c>
      <c r="L12" s="296"/>
      <c r="M12" s="297"/>
      <c r="N12" s="298"/>
      <c r="O12" s="298"/>
      <c r="P12" s="298"/>
      <c r="Q12" s="298"/>
      <c r="R12" s="133"/>
      <c r="S12" s="133"/>
      <c r="T12" s="230">
        <v>1</v>
      </c>
      <c r="U12" s="230"/>
      <c r="V12" s="298"/>
      <c r="W12" s="133"/>
      <c r="X12" s="299">
        <f t="shared" si="6"/>
        <v>3</v>
      </c>
      <c r="Y12" s="300" t="str">
        <f t="shared" si="11"/>
        <v/>
      </c>
      <c r="Z12" s="7"/>
      <c r="AA12" s="320" t="s">
        <v>106</v>
      </c>
      <c r="AB12" s="321"/>
      <c r="AC12" s="322"/>
      <c r="AD12" s="322"/>
      <c r="AE12" s="323"/>
      <c r="AF12" s="315">
        <f t="shared" si="10"/>
        <v>220000</v>
      </c>
      <c r="AG12" s="7"/>
      <c r="AH12" s="7"/>
      <c r="AI12" s="7"/>
    </row>
    <row r="13" spans="1:35" ht="18" customHeight="1">
      <c r="A13" s="266"/>
      <c r="B13" s="289">
        <v>11</v>
      </c>
      <c r="C13" s="290"/>
      <c r="D13" s="291"/>
      <c r="E13" s="292" t="str">
        <f t="shared" si="0"/>
        <v/>
      </c>
      <c r="F13" s="292" t="str">
        <f t="shared" si="1"/>
        <v/>
      </c>
      <c r="G13" s="292" t="str">
        <f t="shared" si="8"/>
        <v/>
      </c>
      <c r="H13" s="292" t="str">
        <f t="shared" si="3"/>
        <v/>
      </c>
      <c r="I13" s="293" t="str">
        <f t="shared" si="4"/>
        <v/>
      </c>
      <c r="J13" s="294"/>
      <c r="K13" s="295">
        <f t="shared" si="5"/>
        <v>6</v>
      </c>
      <c r="L13" s="296"/>
      <c r="M13" s="297"/>
      <c r="N13" s="298"/>
      <c r="O13" s="298"/>
      <c r="P13" s="298"/>
      <c r="Q13" s="298"/>
      <c r="R13" s="133"/>
      <c r="S13" s="133"/>
      <c r="T13" s="133"/>
      <c r="U13" s="230"/>
      <c r="V13" s="298"/>
      <c r="W13" s="133"/>
      <c r="X13" s="299" t="str">
        <f t="shared" si="6"/>
        <v/>
      </c>
      <c r="Y13" s="300" t="str">
        <f t="shared" si="11"/>
        <v/>
      </c>
      <c r="Z13" s="97">
        <v>45</v>
      </c>
      <c r="AA13" s="320" t="s">
        <v>316</v>
      </c>
      <c r="AB13" s="324">
        <v>40000</v>
      </c>
      <c r="AC13" s="325"/>
      <c r="AD13" s="325"/>
      <c r="AE13" s="323"/>
      <c r="AF13" s="315">
        <f t="shared" si="10"/>
        <v>260000</v>
      </c>
      <c r="AG13" s="7"/>
      <c r="AH13" s="7"/>
      <c r="AI13" s="7"/>
    </row>
    <row r="14" spans="1:35" ht="18" customHeight="1">
      <c r="A14" s="266"/>
      <c r="B14" s="289">
        <v>12</v>
      </c>
      <c r="C14" s="326"/>
      <c r="D14" s="291"/>
      <c r="E14" s="292" t="str">
        <f t="shared" si="0"/>
        <v/>
      </c>
      <c r="F14" s="292" t="str">
        <f t="shared" si="1"/>
        <v/>
      </c>
      <c r="G14" s="292" t="str">
        <f t="shared" si="8"/>
        <v/>
      </c>
      <c r="H14" s="292" t="str">
        <f t="shared" si="3"/>
        <v/>
      </c>
      <c r="I14" s="293" t="str">
        <f t="shared" si="4"/>
        <v/>
      </c>
      <c r="J14" s="319"/>
      <c r="K14" s="295">
        <f t="shared" si="5"/>
        <v>6</v>
      </c>
      <c r="L14" s="296"/>
      <c r="M14" s="297"/>
      <c r="N14" s="298"/>
      <c r="O14" s="298"/>
      <c r="P14" s="298"/>
      <c r="Q14" s="298"/>
      <c r="R14" s="133"/>
      <c r="S14" s="133"/>
      <c r="T14" s="133"/>
      <c r="U14" s="133"/>
      <c r="V14" s="298"/>
      <c r="W14" s="133"/>
      <c r="X14" s="299" t="str">
        <f t="shared" si="6"/>
        <v/>
      </c>
      <c r="Y14" s="300" t="str">
        <f t="shared" si="11"/>
        <v/>
      </c>
      <c r="Z14" s="7"/>
      <c r="AA14" s="320" t="s">
        <v>317</v>
      </c>
      <c r="AB14" s="324">
        <v>120000</v>
      </c>
      <c r="AC14" s="325"/>
      <c r="AD14" s="325"/>
      <c r="AE14" s="323"/>
      <c r="AF14" s="315">
        <f>AF12+AB14-AC14-AE14</f>
        <v>340000</v>
      </c>
      <c r="AG14" s="7"/>
      <c r="AH14" s="7"/>
      <c r="AI14" s="7"/>
    </row>
    <row r="15" spans="1:35" ht="18" customHeight="1">
      <c r="A15" s="266"/>
      <c r="B15" s="289">
        <v>13</v>
      </c>
      <c r="C15" s="290"/>
      <c r="D15" s="291"/>
      <c r="E15" s="292" t="str">
        <f t="shared" si="0"/>
        <v/>
      </c>
      <c r="F15" s="292" t="str">
        <f t="shared" si="1"/>
        <v/>
      </c>
      <c r="G15" s="292" t="str">
        <f t="shared" si="8"/>
        <v/>
      </c>
      <c r="H15" s="292" t="str">
        <f t="shared" si="3"/>
        <v/>
      </c>
      <c r="I15" s="293" t="str">
        <f t="shared" si="4"/>
        <v/>
      </c>
      <c r="J15" s="294"/>
      <c r="K15" s="295">
        <f t="shared" si="5"/>
        <v>6</v>
      </c>
      <c r="L15" s="296"/>
      <c r="M15" s="297"/>
      <c r="N15" s="298"/>
      <c r="O15" s="303"/>
      <c r="P15" s="298"/>
      <c r="Q15" s="298"/>
      <c r="R15" s="133"/>
      <c r="S15" s="133"/>
      <c r="T15" s="133"/>
      <c r="U15" s="230"/>
      <c r="V15" s="298"/>
      <c r="W15" s="133"/>
      <c r="X15" s="299" t="str">
        <f t="shared" si="6"/>
        <v/>
      </c>
      <c r="Y15" s="300" t="str">
        <f t="shared" si="11"/>
        <v/>
      </c>
      <c r="Z15" s="7"/>
      <c r="AA15" s="320" t="s">
        <v>318</v>
      </c>
      <c r="AB15" s="327"/>
      <c r="AC15" s="328"/>
      <c r="AD15" s="328"/>
      <c r="AE15" s="329"/>
      <c r="AF15" s="330">
        <f>AF14+AB15-AC15-AE15</f>
        <v>340000</v>
      </c>
      <c r="AG15" s="7"/>
      <c r="AH15" s="7"/>
      <c r="AI15" s="7"/>
    </row>
    <row r="16" spans="1:35" ht="18" customHeight="1">
      <c r="A16" s="266"/>
      <c r="B16" s="289">
        <v>14</v>
      </c>
      <c r="C16" s="290"/>
      <c r="D16" s="291"/>
      <c r="E16" s="292" t="str">
        <f t="shared" si="0"/>
        <v/>
      </c>
      <c r="F16" s="292" t="str">
        <f t="shared" si="1"/>
        <v/>
      </c>
      <c r="G16" s="292" t="str">
        <f t="shared" si="8"/>
        <v/>
      </c>
      <c r="H16" s="292" t="str">
        <f t="shared" si="3"/>
        <v/>
      </c>
      <c r="I16" s="293" t="str">
        <f t="shared" si="4"/>
        <v/>
      </c>
      <c r="J16" s="319"/>
      <c r="K16" s="295">
        <f t="shared" si="5"/>
        <v>6</v>
      </c>
      <c r="L16" s="296"/>
      <c r="M16" s="297"/>
      <c r="N16" s="298"/>
      <c r="O16" s="298"/>
      <c r="P16" s="298"/>
      <c r="Q16" s="298"/>
      <c r="R16" s="133"/>
      <c r="S16" s="133"/>
      <c r="T16" s="230"/>
      <c r="U16" s="133"/>
      <c r="V16" s="298"/>
      <c r="W16" s="133"/>
      <c r="X16" s="299" t="str">
        <f t="shared" si="6"/>
        <v/>
      </c>
      <c r="Y16" s="300" t="str">
        <f t="shared" si="11"/>
        <v/>
      </c>
      <c r="Z16" s="7"/>
      <c r="AA16" s="331" t="s">
        <v>108</v>
      </c>
      <c r="AB16" s="332">
        <f>AB3+SUM(AB5:AB15)-SUM(AC5:AC15)-SUM(AE5:AE15)</f>
        <v>380000</v>
      </c>
      <c r="AC16" s="7"/>
      <c r="AD16" s="7"/>
      <c r="AE16" s="7"/>
      <c r="AF16" s="7"/>
      <c r="AG16" s="7"/>
      <c r="AH16" s="7"/>
      <c r="AI16" s="7"/>
    </row>
    <row r="17" spans="1:35" ht="18" customHeight="1">
      <c r="A17" s="266"/>
      <c r="B17" s="289">
        <v>15</v>
      </c>
      <c r="C17" s="290"/>
      <c r="D17" s="291"/>
      <c r="E17" s="292" t="str">
        <f t="shared" si="0"/>
        <v/>
      </c>
      <c r="F17" s="292" t="str">
        <f t="shared" si="1"/>
        <v/>
      </c>
      <c r="G17" s="292" t="str">
        <f t="shared" si="8"/>
        <v/>
      </c>
      <c r="H17" s="292" t="str">
        <f t="shared" si="3"/>
        <v/>
      </c>
      <c r="I17" s="293" t="str">
        <f t="shared" si="4"/>
        <v/>
      </c>
      <c r="J17" s="294"/>
      <c r="K17" s="295">
        <f t="shared" si="5"/>
        <v>6</v>
      </c>
      <c r="L17" s="296"/>
      <c r="M17" s="297"/>
      <c r="N17" s="298"/>
      <c r="O17" s="303"/>
      <c r="P17" s="298"/>
      <c r="Q17" s="298"/>
      <c r="R17" s="133"/>
      <c r="S17" s="133"/>
      <c r="T17" s="133"/>
      <c r="U17" s="230"/>
      <c r="V17" s="298"/>
      <c r="W17" s="133"/>
      <c r="X17" s="299" t="str">
        <f t="shared" si="6"/>
        <v/>
      </c>
      <c r="Y17" s="300" t="str">
        <f t="shared" si="11"/>
        <v/>
      </c>
      <c r="Z17" s="7"/>
      <c r="AA17" s="520" t="s">
        <v>320</v>
      </c>
      <c r="AB17" s="521"/>
      <c r="AC17" s="521"/>
      <c r="AD17" s="521"/>
      <c r="AE17" s="521"/>
      <c r="AF17" s="521"/>
      <c r="AG17" s="7"/>
      <c r="AH17" s="7"/>
      <c r="AI17" s="7"/>
    </row>
    <row r="18" spans="1:35" ht="18" customHeight="1">
      <c r="A18" s="266"/>
      <c r="B18" s="333">
        <v>16</v>
      </c>
      <c r="C18" s="335" t="s">
        <v>321</v>
      </c>
      <c r="D18" s="337" t="s">
        <v>270</v>
      </c>
      <c r="E18" s="338">
        <f t="shared" si="0"/>
        <v>6</v>
      </c>
      <c r="F18" s="338">
        <f t="shared" si="1"/>
        <v>3</v>
      </c>
      <c r="G18" s="338">
        <f t="shared" si="8"/>
        <v>3</v>
      </c>
      <c r="H18" s="338">
        <f t="shared" si="3"/>
        <v>7</v>
      </c>
      <c r="I18" s="339" t="str">
        <f t="shared" si="4"/>
        <v>Sure Hands, Pass</v>
      </c>
      <c r="J18" s="340" t="s">
        <v>322</v>
      </c>
      <c r="K18" s="341">
        <f t="shared" si="5"/>
        <v>2</v>
      </c>
      <c r="L18" s="342"/>
      <c r="M18" s="343"/>
      <c r="N18" s="60"/>
      <c r="O18" s="60"/>
      <c r="P18" s="60"/>
      <c r="Q18" s="60"/>
      <c r="R18" s="62"/>
      <c r="S18" s="344">
        <v>4</v>
      </c>
      <c r="T18" s="345">
        <v>1</v>
      </c>
      <c r="U18" s="344">
        <v>1</v>
      </c>
      <c r="V18" s="346"/>
      <c r="W18" s="347">
        <v>2</v>
      </c>
      <c r="X18" s="348">
        <f t="shared" si="6"/>
        <v>19</v>
      </c>
      <c r="Y18" s="349">
        <f t="shared" si="11"/>
        <v>110000</v>
      </c>
      <c r="Z18" s="301" t="s">
        <v>273</v>
      </c>
      <c r="AA18" s="86" t="s">
        <v>99</v>
      </c>
      <c r="AB18" s="84" t="s">
        <v>152</v>
      </c>
      <c r="AC18" s="84" t="s">
        <v>1</v>
      </c>
      <c r="AD18" s="84" t="s">
        <v>153</v>
      </c>
      <c r="AE18" s="86" t="s">
        <v>323</v>
      </c>
      <c r="AF18" s="84" t="s">
        <v>324</v>
      </c>
      <c r="AG18" s="7"/>
      <c r="AH18" s="7"/>
      <c r="AI18" s="7"/>
    </row>
    <row r="19" spans="1:35" ht="18" customHeight="1">
      <c r="A19" s="1"/>
      <c r="B19" s="350"/>
      <c r="C19" s="543"/>
      <c r="D19" s="509"/>
      <c r="E19" s="516"/>
      <c r="F19" s="497"/>
      <c r="G19" s="497"/>
      <c r="H19" s="497"/>
      <c r="I19" s="497"/>
      <c r="J19" s="497"/>
      <c r="K19" s="498"/>
      <c r="L19" s="544" t="s">
        <v>112</v>
      </c>
      <c r="M19" s="497"/>
      <c r="N19" s="497"/>
      <c r="O19" s="497"/>
      <c r="P19" s="497"/>
      <c r="Q19" s="497"/>
      <c r="R19" s="497"/>
      <c r="S19" s="497"/>
      <c r="T19" s="497"/>
      <c r="U19" s="497"/>
      <c r="V19" s="497"/>
      <c r="W19" s="497"/>
      <c r="X19" s="498"/>
      <c r="Y19" s="351">
        <f>SUM(Y3:Y18)</f>
        <v>850000</v>
      </c>
      <c r="Z19" s="301">
        <v>4</v>
      </c>
      <c r="AA19" s="352" t="s">
        <v>96</v>
      </c>
      <c r="AB19" s="98" t="s">
        <v>325</v>
      </c>
      <c r="AC19" s="107" t="s">
        <v>40</v>
      </c>
      <c r="AD19" s="100" t="s">
        <v>247</v>
      </c>
      <c r="AE19" s="103"/>
      <c r="AF19" s="100" t="s">
        <v>326</v>
      </c>
    </row>
    <row r="20" spans="1:35" ht="17.25" customHeight="1">
      <c r="A20" s="1"/>
      <c r="B20" s="353"/>
      <c r="C20" s="510"/>
      <c r="D20" s="511"/>
      <c r="E20" s="545" t="s">
        <v>113</v>
      </c>
      <c r="F20" s="518"/>
      <c r="G20" s="518"/>
      <c r="H20" s="546"/>
      <c r="I20" s="548" t="s">
        <v>55</v>
      </c>
      <c r="J20" s="518"/>
      <c r="K20" s="546"/>
      <c r="L20" s="551" t="s">
        <v>114</v>
      </c>
      <c r="M20" s="502"/>
      <c r="N20" s="502"/>
      <c r="O20" s="502"/>
      <c r="P20" s="502"/>
      <c r="Q20" s="502"/>
      <c r="R20" s="502"/>
      <c r="S20" s="502"/>
      <c r="T20" s="526"/>
      <c r="U20" s="228">
        <v>3</v>
      </c>
      <c r="V20" s="354" t="s">
        <v>115</v>
      </c>
      <c r="W20" s="553">
        <v>50000</v>
      </c>
      <c r="X20" s="502"/>
      <c r="Y20" s="355">
        <f t="shared" ref="Y20:Y24" si="12">U20*W20</f>
        <v>150000</v>
      </c>
      <c r="Z20" s="301">
        <v>7</v>
      </c>
      <c r="AA20" s="320" t="s">
        <v>100</v>
      </c>
      <c r="AB20" s="98" t="s">
        <v>58</v>
      </c>
      <c r="AC20" s="107" t="s">
        <v>59</v>
      </c>
      <c r="AD20" s="100" t="s">
        <v>193</v>
      </c>
      <c r="AE20" s="103"/>
      <c r="AF20" s="100" t="s">
        <v>327</v>
      </c>
    </row>
    <row r="21" spans="1:35" ht="17.25" customHeight="1">
      <c r="A21" s="1"/>
      <c r="B21" s="353"/>
      <c r="C21" s="510"/>
      <c r="D21" s="511"/>
      <c r="E21" s="542" t="s">
        <v>119</v>
      </c>
      <c r="F21" s="494"/>
      <c r="G21" s="494"/>
      <c r="H21" s="495"/>
      <c r="I21" s="549" t="s">
        <v>328</v>
      </c>
      <c r="J21" s="494"/>
      <c r="K21" s="495"/>
      <c r="L21" s="550" t="s">
        <v>124</v>
      </c>
      <c r="M21" s="494"/>
      <c r="N21" s="494"/>
      <c r="O21" s="494"/>
      <c r="P21" s="494"/>
      <c r="Q21" s="494"/>
      <c r="R21" s="494"/>
      <c r="S21" s="494"/>
      <c r="T21" s="495"/>
      <c r="U21" s="230">
        <v>5</v>
      </c>
      <c r="V21" s="356" t="s">
        <v>115</v>
      </c>
      <c r="W21" s="547">
        <v>10000</v>
      </c>
      <c r="X21" s="494"/>
      <c r="Y21" s="355">
        <f t="shared" si="12"/>
        <v>50000</v>
      </c>
      <c r="Z21" s="301">
        <v>10</v>
      </c>
      <c r="AA21" s="320" t="s">
        <v>101</v>
      </c>
      <c r="AB21" s="98" t="s">
        <v>329</v>
      </c>
      <c r="AC21" s="107" t="s">
        <v>33</v>
      </c>
      <c r="AD21" s="100" t="s">
        <v>164</v>
      </c>
      <c r="AE21" s="103"/>
      <c r="AF21" s="100" t="s">
        <v>330</v>
      </c>
    </row>
    <row r="22" spans="1:35" ht="17.25" customHeight="1">
      <c r="A22" s="1"/>
      <c r="B22" s="353"/>
      <c r="C22" s="510"/>
      <c r="D22" s="511"/>
      <c r="E22" s="542" t="s">
        <v>131</v>
      </c>
      <c r="F22" s="494"/>
      <c r="G22" s="494"/>
      <c r="H22" s="495"/>
      <c r="I22" s="549" t="s">
        <v>332</v>
      </c>
      <c r="J22" s="494"/>
      <c r="K22" s="495"/>
      <c r="L22" s="550" t="s">
        <v>206</v>
      </c>
      <c r="M22" s="494"/>
      <c r="N22" s="494"/>
      <c r="O22" s="494"/>
      <c r="P22" s="494"/>
      <c r="Q22" s="494"/>
      <c r="R22" s="494"/>
      <c r="S22" s="494"/>
      <c r="T22" s="495"/>
      <c r="U22" s="230">
        <v>0</v>
      </c>
      <c r="V22" s="357" t="s">
        <v>115</v>
      </c>
      <c r="W22" s="547">
        <v>10000</v>
      </c>
      <c r="X22" s="494"/>
      <c r="Y22" s="355">
        <f t="shared" si="12"/>
        <v>0</v>
      </c>
      <c r="Z22" s="301">
        <v>31</v>
      </c>
      <c r="AA22" s="320" t="s">
        <v>102</v>
      </c>
      <c r="AB22" s="98" t="s">
        <v>52</v>
      </c>
      <c r="AC22" s="107" t="s">
        <v>53</v>
      </c>
      <c r="AD22" s="100" t="s">
        <v>242</v>
      </c>
      <c r="AE22" s="103">
        <v>1</v>
      </c>
      <c r="AF22" s="100" t="s">
        <v>333</v>
      </c>
    </row>
    <row r="23" spans="1:35" ht="17.25" customHeight="1">
      <c r="A23" s="1"/>
      <c r="B23" s="353"/>
      <c r="C23" s="510"/>
      <c r="D23" s="511"/>
      <c r="E23" s="542" t="s">
        <v>133</v>
      </c>
      <c r="F23" s="494"/>
      <c r="G23" s="494"/>
      <c r="H23" s="495"/>
      <c r="I23" s="540">
        <f>Y19+Y25</f>
        <v>1100000</v>
      </c>
      <c r="J23" s="494"/>
      <c r="K23" s="495"/>
      <c r="L23" s="550" t="s">
        <v>136</v>
      </c>
      <c r="M23" s="494"/>
      <c r="N23" s="494"/>
      <c r="O23" s="494"/>
      <c r="P23" s="494"/>
      <c r="Q23" s="494"/>
      <c r="R23" s="494"/>
      <c r="S23" s="494"/>
      <c r="T23" s="495"/>
      <c r="U23" s="230">
        <v>0</v>
      </c>
      <c r="V23" s="357" t="s">
        <v>115</v>
      </c>
      <c r="W23" s="547">
        <v>10000</v>
      </c>
      <c r="X23" s="494"/>
      <c r="Y23" s="355">
        <f t="shared" si="12"/>
        <v>0</v>
      </c>
      <c r="Z23" s="301">
        <v>20</v>
      </c>
      <c r="AA23" s="320" t="s">
        <v>103</v>
      </c>
      <c r="AB23" s="98" t="s">
        <v>340</v>
      </c>
      <c r="AC23" s="107" t="s">
        <v>341</v>
      </c>
      <c r="AD23" s="100" t="s">
        <v>164</v>
      </c>
      <c r="AE23" s="103">
        <v>1</v>
      </c>
      <c r="AF23" s="100" t="s">
        <v>342</v>
      </c>
      <c r="AG23" s="7"/>
      <c r="AH23" s="7"/>
      <c r="AI23" s="7"/>
    </row>
    <row r="24" spans="1:35" ht="17.25" customHeight="1">
      <c r="A24" s="1"/>
      <c r="B24" s="353"/>
      <c r="C24" s="510"/>
      <c r="D24" s="511"/>
      <c r="E24" s="542" t="s">
        <v>138</v>
      </c>
      <c r="F24" s="494"/>
      <c r="G24" s="494"/>
      <c r="H24" s="495"/>
      <c r="I24" s="540">
        <f>AB16</f>
        <v>380000</v>
      </c>
      <c r="J24" s="494"/>
      <c r="K24" s="495"/>
      <c r="L24" s="552" t="s">
        <v>139</v>
      </c>
      <c r="M24" s="491"/>
      <c r="N24" s="491"/>
      <c r="O24" s="491"/>
      <c r="P24" s="491"/>
      <c r="Q24" s="491"/>
      <c r="R24" s="491"/>
      <c r="S24" s="491"/>
      <c r="T24" s="491"/>
      <c r="U24" s="230">
        <v>1</v>
      </c>
      <c r="V24" s="356" t="s">
        <v>115</v>
      </c>
      <c r="W24" s="547">
        <v>50000</v>
      </c>
      <c r="X24" s="494"/>
      <c r="Y24" s="355">
        <f t="shared" si="12"/>
        <v>50000</v>
      </c>
      <c r="Z24" s="301">
        <v>35</v>
      </c>
      <c r="AA24" s="320" t="s">
        <v>104</v>
      </c>
      <c r="AB24" s="98" t="s">
        <v>347</v>
      </c>
      <c r="AC24" s="107" t="s">
        <v>49</v>
      </c>
      <c r="AD24" s="100" t="s">
        <v>242</v>
      </c>
      <c r="AE24" s="103">
        <v>1</v>
      </c>
      <c r="AF24" s="100" t="s">
        <v>349</v>
      </c>
      <c r="AG24" s="7"/>
      <c r="AH24" s="7"/>
      <c r="AI24" s="7"/>
    </row>
    <row r="25" spans="1:35" ht="17.25" customHeight="1">
      <c r="A25" s="1"/>
      <c r="B25" s="361"/>
      <c r="C25" s="512"/>
      <c r="D25" s="513"/>
      <c r="E25" s="362" t="s">
        <v>140</v>
      </c>
      <c r="F25" s="363"/>
      <c r="G25" s="363"/>
      <c r="H25" s="363"/>
      <c r="I25" s="364" t="s">
        <v>141</v>
      </c>
      <c r="J25" s="366" t="str">
        <f>HYPERLINK("http://www.arosbb.dk/","www.arosbb.dk")</f>
        <v>www.arosbb.dk</v>
      </c>
      <c r="K25" s="363"/>
      <c r="L25" s="499"/>
      <c r="M25" s="497"/>
      <c r="N25" s="497"/>
      <c r="O25" s="497"/>
      <c r="P25" s="497"/>
      <c r="Q25" s="497"/>
      <c r="R25" s="497"/>
      <c r="S25" s="497"/>
      <c r="T25" s="496" t="s">
        <v>142</v>
      </c>
      <c r="U25" s="497"/>
      <c r="V25" s="497"/>
      <c r="W25" s="497"/>
      <c r="X25" s="497"/>
      <c r="Y25" s="367">
        <f>SUM(Y20:Y24)</f>
        <v>250000</v>
      </c>
      <c r="Z25" s="301">
        <v>39</v>
      </c>
      <c r="AA25" s="320" t="s">
        <v>105</v>
      </c>
      <c r="AB25" s="98" t="s">
        <v>187</v>
      </c>
      <c r="AC25" s="107" t="s">
        <v>358</v>
      </c>
      <c r="AD25" s="100" t="s">
        <v>164</v>
      </c>
      <c r="AE25" s="103">
        <v>1</v>
      </c>
      <c r="AF25" s="100" t="s">
        <v>359</v>
      </c>
      <c r="AG25" s="7"/>
      <c r="AH25" s="7"/>
      <c r="AI25" s="7"/>
    </row>
    <row r="26" spans="1:35" ht="18" customHeight="1">
      <c r="A26" s="541"/>
      <c r="B26" s="521"/>
      <c r="C26" s="521"/>
      <c r="D26" s="521"/>
      <c r="E26" s="521"/>
      <c r="F26" s="521"/>
      <c r="G26" s="521"/>
      <c r="H26" s="521"/>
      <c r="I26" s="521"/>
      <c r="J26" s="521"/>
      <c r="K26" s="521"/>
      <c r="L26" s="521"/>
      <c r="M26" s="521"/>
      <c r="N26" s="521"/>
      <c r="O26" s="521"/>
      <c r="P26" s="521"/>
      <c r="Q26" s="521"/>
      <c r="R26" s="521"/>
      <c r="S26" s="521"/>
      <c r="T26" s="521"/>
      <c r="U26" s="521"/>
      <c r="V26" s="521"/>
      <c r="W26" s="521"/>
      <c r="X26" s="521"/>
      <c r="Y26" s="521"/>
      <c r="Z26" s="368" t="s">
        <v>291</v>
      </c>
      <c r="AA26" s="320" t="s">
        <v>106</v>
      </c>
      <c r="AB26" s="98" t="s">
        <v>363</v>
      </c>
      <c r="AC26" s="107" t="s">
        <v>291</v>
      </c>
      <c r="AD26" s="100"/>
      <c r="AE26" s="103"/>
      <c r="AF26" s="110"/>
      <c r="AG26" s="182"/>
      <c r="AH26" s="182"/>
      <c r="AI26" s="182"/>
    </row>
    <row r="27" spans="1:35" ht="18" customHeight="1">
      <c r="A27" s="182"/>
      <c r="B27" s="182"/>
      <c r="C27" s="369" t="s">
        <v>364</v>
      </c>
      <c r="Z27" s="370"/>
      <c r="AA27" s="84" t="s">
        <v>366</v>
      </c>
      <c r="AB27" s="84" t="s">
        <v>152</v>
      </c>
      <c r="AC27" s="84" t="s">
        <v>1</v>
      </c>
      <c r="AD27" s="84" t="s">
        <v>153</v>
      </c>
      <c r="AE27" s="86" t="s">
        <v>274</v>
      </c>
      <c r="AF27" s="84" t="s">
        <v>324</v>
      </c>
      <c r="AG27" s="182"/>
      <c r="AH27" s="182"/>
      <c r="AI27" s="182"/>
    </row>
    <row r="28" spans="1:35" ht="18" customHeight="1">
      <c r="A28" s="182"/>
      <c r="B28" s="182"/>
      <c r="C28" s="538" t="s">
        <v>367</v>
      </c>
      <c r="D28" s="539"/>
      <c r="E28" s="539"/>
      <c r="F28" s="539"/>
      <c r="G28" s="539"/>
      <c r="H28" s="539"/>
      <c r="I28" s="539"/>
      <c r="J28" s="509"/>
      <c r="Z28" s="368" t="s">
        <v>291</v>
      </c>
      <c r="AA28" s="98" t="s">
        <v>107</v>
      </c>
      <c r="AB28" s="98" t="s">
        <v>369</v>
      </c>
      <c r="AC28" s="107"/>
      <c r="AD28" s="371"/>
      <c r="AE28" s="103"/>
      <c r="AF28" s="100"/>
      <c r="AG28" s="182"/>
      <c r="AH28" s="182"/>
      <c r="AI28" s="182"/>
    </row>
    <row r="29" spans="1:35" ht="18" customHeight="1">
      <c r="A29" s="182"/>
      <c r="B29" s="182"/>
      <c r="C29" s="535" t="s">
        <v>371</v>
      </c>
      <c r="D29" s="521"/>
      <c r="E29" s="521"/>
      <c r="F29" s="521"/>
      <c r="G29" s="521"/>
      <c r="H29" s="521"/>
      <c r="I29" s="521"/>
      <c r="J29" s="511"/>
      <c r="Z29" s="97">
        <v>45</v>
      </c>
      <c r="AA29" s="98" t="s">
        <v>109</v>
      </c>
      <c r="AB29" s="98" t="s">
        <v>295</v>
      </c>
      <c r="AC29" s="107" t="s">
        <v>40</v>
      </c>
      <c r="AD29" s="100" t="s">
        <v>242</v>
      </c>
      <c r="AE29" s="103">
        <v>1</v>
      </c>
      <c r="AF29" s="100"/>
      <c r="AG29" s="182"/>
      <c r="AH29" s="182"/>
      <c r="AI29" s="182"/>
    </row>
    <row r="30" spans="1:35" ht="18" customHeight="1">
      <c r="A30" s="182"/>
      <c r="B30" s="182"/>
      <c r="C30" s="535" t="s">
        <v>373</v>
      </c>
      <c r="D30" s="521"/>
      <c r="E30" s="521"/>
      <c r="F30" s="521"/>
      <c r="G30" s="521"/>
      <c r="H30" s="521"/>
      <c r="I30" s="521"/>
      <c r="J30" s="511"/>
      <c r="Z30" s="97">
        <v>48</v>
      </c>
      <c r="AA30" s="98" t="s">
        <v>110</v>
      </c>
      <c r="AB30" s="98" t="s">
        <v>9</v>
      </c>
      <c r="AC30" s="107" t="s">
        <v>11</v>
      </c>
      <c r="AD30" s="100" t="s">
        <v>247</v>
      </c>
      <c r="AE30" s="103"/>
      <c r="AF30" s="100"/>
      <c r="AG30" s="182"/>
      <c r="AH30" s="182"/>
      <c r="AI30" s="182"/>
    </row>
    <row r="31" spans="1:35" ht="18" customHeight="1">
      <c r="A31" s="182"/>
      <c r="B31" s="182"/>
      <c r="C31" s="535" t="s">
        <v>377</v>
      </c>
      <c r="D31" s="521"/>
      <c r="E31" s="521"/>
      <c r="F31" s="521"/>
      <c r="G31" s="521"/>
      <c r="H31" s="521"/>
      <c r="I31" s="521"/>
      <c r="J31" s="511"/>
      <c r="Z31" s="182"/>
      <c r="AA31" s="84" t="s">
        <v>378</v>
      </c>
      <c r="AB31" s="84" t="s">
        <v>97</v>
      </c>
      <c r="AC31" s="84" t="s">
        <v>202</v>
      </c>
      <c r="AD31" s="84" t="s">
        <v>203</v>
      </c>
      <c r="AE31" s="84" t="s">
        <v>204</v>
      </c>
      <c r="AF31" s="84" t="s">
        <v>108</v>
      </c>
      <c r="AG31" s="182"/>
      <c r="AH31" s="182"/>
      <c r="AI31" s="182"/>
    </row>
    <row r="32" spans="1:35" ht="18" customHeight="1">
      <c r="A32" s="182"/>
      <c r="B32" s="182"/>
      <c r="C32" s="536" t="s">
        <v>381</v>
      </c>
      <c r="D32" s="537"/>
      <c r="E32" s="537"/>
      <c r="F32" s="537"/>
      <c r="G32" s="537"/>
      <c r="H32" s="537"/>
      <c r="I32" s="537"/>
      <c r="J32" s="513"/>
      <c r="Z32" s="182"/>
      <c r="AA32" s="372">
        <f>AB3+SUM(AB5:AB15)-SUM(AC5:AC15)-SUM(AD5:AE15)</f>
        <v>380000</v>
      </c>
      <c r="AB32" s="223">
        <f>SUM(AB5:AB15)</f>
        <v>590000</v>
      </c>
      <c r="AC32" s="231">
        <f>SUM(T3:T18)*5000</f>
        <v>50000</v>
      </c>
      <c r="AD32" s="224">
        <f>SUM(U3:U18)*5000</f>
        <v>75000</v>
      </c>
      <c r="AE32" s="232">
        <v>90000</v>
      </c>
      <c r="AF32" s="223">
        <f>SUM(AA32,AC32,AD32,AE32)</f>
        <v>595000</v>
      </c>
      <c r="AG32" s="182"/>
      <c r="AH32" s="182"/>
      <c r="AI32" s="182"/>
    </row>
    <row r="33" spans="1:35" ht="18" hidden="1" customHeight="1">
      <c r="A33" s="182"/>
      <c r="B33" s="182"/>
      <c r="C33" s="182"/>
      <c r="D33" s="236" t="s">
        <v>173</v>
      </c>
      <c r="E33" s="235">
        <v>6</v>
      </c>
      <c r="F33" s="235">
        <v>3</v>
      </c>
      <c r="G33" s="235">
        <v>3</v>
      </c>
      <c r="H33" s="235">
        <v>8</v>
      </c>
      <c r="I33" s="373"/>
      <c r="J33" s="182"/>
      <c r="K33" s="182"/>
      <c r="L33" s="182"/>
      <c r="M33" s="182"/>
      <c r="N33" s="182"/>
      <c r="O33" s="182"/>
      <c r="P33" s="182"/>
      <c r="Q33" s="182"/>
      <c r="R33" s="182"/>
      <c r="S33" s="182"/>
      <c r="T33" s="182"/>
      <c r="U33" s="182"/>
      <c r="V33" s="182"/>
      <c r="W33" s="182"/>
      <c r="X33" s="182"/>
      <c r="Y33" s="235">
        <v>50000</v>
      </c>
      <c r="AG33" s="182"/>
      <c r="AH33" s="182"/>
      <c r="AI33" s="182"/>
    </row>
    <row r="34" spans="1:35" ht="18" hidden="1" customHeight="1">
      <c r="A34" s="182"/>
      <c r="B34" s="182"/>
      <c r="C34" s="182"/>
      <c r="D34" s="236" t="s">
        <v>41</v>
      </c>
      <c r="E34" s="235">
        <v>5</v>
      </c>
      <c r="F34" s="235">
        <v>5</v>
      </c>
      <c r="G34" s="235">
        <v>2</v>
      </c>
      <c r="H34" s="235">
        <v>9</v>
      </c>
      <c r="I34" s="374" t="s">
        <v>391</v>
      </c>
      <c r="J34" s="182"/>
      <c r="K34" s="182"/>
      <c r="L34" s="182"/>
      <c r="M34" s="182"/>
      <c r="N34" s="182"/>
      <c r="O34" s="182"/>
      <c r="P34" s="182"/>
      <c r="Q34" s="182"/>
      <c r="R34" s="182"/>
      <c r="S34" s="182"/>
      <c r="T34" s="182"/>
      <c r="U34" s="182"/>
      <c r="V34" s="182"/>
      <c r="W34" s="182"/>
      <c r="X34" s="182"/>
      <c r="Y34" s="235">
        <v>140000</v>
      </c>
      <c r="AG34" s="182"/>
      <c r="AH34" s="182"/>
      <c r="AI34" s="182"/>
    </row>
    <row r="35" spans="1:35" ht="18" hidden="1" customHeight="1">
      <c r="A35" s="182"/>
      <c r="B35" s="182"/>
      <c r="C35" s="182"/>
      <c r="D35" s="236" t="s">
        <v>270</v>
      </c>
      <c r="E35" s="235">
        <v>6</v>
      </c>
      <c r="F35" s="235">
        <v>3</v>
      </c>
      <c r="G35" s="235">
        <v>3</v>
      </c>
      <c r="H35" s="235">
        <v>7</v>
      </c>
      <c r="I35" s="375" t="s">
        <v>393</v>
      </c>
      <c r="J35" s="182"/>
      <c r="K35" s="182"/>
      <c r="L35" s="182"/>
      <c r="M35" s="182"/>
      <c r="N35" s="182"/>
      <c r="O35" s="182"/>
      <c r="P35" s="182"/>
      <c r="Q35" s="182"/>
      <c r="R35" s="182"/>
      <c r="S35" s="182"/>
      <c r="T35" s="182"/>
      <c r="U35" s="182"/>
      <c r="V35" s="182"/>
      <c r="W35" s="182"/>
      <c r="X35" s="182"/>
      <c r="Y35" s="235">
        <v>70000</v>
      </c>
      <c r="AG35" s="182"/>
      <c r="AH35" s="182"/>
      <c r="AI35" s="182"/>
    </row>
    <row r="36" spans="1:35" ht="18" hidden="1" customHeight="1">
      <c r="A36" s="182"/>
      <c r="B36" s="182"/>
      <c r="C36" s="182"/>
      <c r="D36" s="236" t="s">
        <v>232</v>
      </c>
      <c r="E36" s="235">
        <v>7</v>
      </c>
      <c r="F36" s="235">
        <v>3</v>
      </c>
      <c r="G36" s="235">
        <v>3</v>
      </c>
      <c r="H36" s="235">
        <v>8</v>
      </c>
      <c r="I36" s="375" t="s">
        <v>156</v>
      </c>
      <c r="J36" s="182"/>
      <c r="K36" s="182"/>
      <c r="L36" s="182"/>
      <c r="M36" s="182"/>
      <c r="N36" s="182"/>
      <c r="O36" s="182"/>
      <c r="P36" s="182"/>
      <c r="Q36" s="182"/>
      <c r="R36" s="182"/>
      <c r="S36" s="182"/>
      <c r="T36" s="182"/>
      <c r="U36" s="182"/>
      <c r="V36" s="182"/>
      <c r="W36" s="182"/>
      <c r="X36" s="182"/>
      <c r="Y36" s="235">
        <v>90000</v>
      </c>
      <c r="AG36" s="182"/>
      <c r="AH36" s="182"/>
      <c r="AI36" s="182"/>
    </row>
    <row r="37" spans="1:35" ht="18" hidden="1" customHeight="1">
      <c r="A37" s="182"/>
      <c r="B37" s="182"/>
      <c r="C37" s="182"/>
      <c r="D37" s="236" t="s">
        <v>265</v>
      </c>
      <c r="E37" s="235">
        <v>8</v>
      </c>
      <c r="F37" s="235">
        <v>2</v>
      </c>
      <c r="G37" s="235">
        <v>3</v>
      </c>
      <c r="H37" s="235">
        <v>7</v>
      </c>
      <c r="I37" s="375" t="s">
        <v>394</v>
      </c>
      <c r="J37" s="182"/>
      <c r="K37" s="182"/>
      <c r="L37" s="182"/>
      <c r="M37" s="182"/>
      <c r="N37" s="182"/>
      <c r="O37" s="182"/>
      <c r="P37" s="182"/>
      <c r="Q37" s="182"/>
      <c r="R37" s="182"/>
      <c r="S37" s="182"/>
      <c r="T37" s="182"/>
      <c r="U37" s="182"/>
      <c r="V37" s="182"/>
      <c r="W37" s="182"/>
      <c r="X37" s="182"/>
      <c r="Y37" s="235">
        <v>60000</v>
      </c>
      <c r="AG37" s="182"/>
      <c r="AH37" s="182"/>
      <c r="AI37" s="182"/>
    </row>
    <row r="38" spans="1:35" ht="18" hidden="1" customHeight="1">
      <c r="A38" s="182"/>
      <c r="B38" s="182"/>
      <c r="C38" s="182"/>
      <c r="D38" s="236"/>
      <c r="E38" s="235"/>
      <c r="F38" s="235"/>
      <c r="G38" s="235"/>
      <c r="H38" s="235"/>
      <c r="I38" s="375"/>
      <c r="J38" s="182"/>
      <c r="K38" s="182"/>
      <c r="L38" s="182"/>
      <c r="M38" s="182"/>
      <c r="N38" s="182"/>
      <c r="O38" s="182"/>
      <c r="P38" s="182"/>
      <c r="Q38" s="182"/>
      <c r="R38" s="182"/>
      <c r="S38" s="182"/>
      <c r="T38" s="182"/>
      <c r="U38" s="182"/>
      <c r="V38" s="182"/>
      <c r="W38" s="182"/>
      <c r="X38" s="182"/>
      <c r="Y38" s="235"/>
      <c r="AG38" s="182"/>
      <c r="AH38" s="182"/>
      <c r="AI38" s="182"/>
    </row>
  </sheetData>
  <mergeCells count="34">
    <mergeCell ref="L20:T20"/>
    <mergeCell ref="L23:T23"/>
    <mergeCell ref="L24:T24"/>
    <mergeCell ref="L25:S25"/>
    <mergeCell ref="AA2:AF2"/>
    <mergeCell ref="N2:Q2"/>
    <mergeCell ref="AA17:AF17"/>
    <mergeCell ref="W24:X24"/>
    <mergeCell ref="W20:X20"/>
    <mergeCell ref="T25:X25"/>
    <mergeCell ref="L22:T22"/>
    <mergeCell ref="W22:X22"/>
    <mergeCell ref="W21:X21"/>
    <mergeCell ref="E22:H22"/>
    <mergeCell ref="I22:K22"/>
    <mergeCell ref="I21:K21"/>
    <mergeCell ref="E21:H21"/>
    <mergeCell ref="L21:T21"/>
    <mergeCell ref="C30:J30"/>
    <mergeCell ref="C32:J32"/>
    <mergeCell ref="C31:J31"/>
    <mergeCell ref="C28:J28"/>
    <mergeCell ref="I24:K24"/>
    <mergeCell ref="A26:Y26"/>
    <mergeCell ref="E24:H24"/>
    <mergeCell ref="C19:D25"/>
    <mergeCell ref="E23:H23"/>
    <mergeCell ref="C29:J29"/>
    <mergeCell ref="I23:K23"/>
    <mergeCell ref="L19:X19"/>
    <mergeCell ref="E19:K19"/>
    <mergeCell ref="E20:H20"/>
    <mergeCell ref="W23:X23"/>
    <mergeCell ref="I20:K20"/>
  </mergeCells>
  <conditionalFormatting sqref="E3:H18">
    <cfRule type="cellIs" dxfId="209" priority="1" stopIfTrue="1" operator="greaterThanOrEqual">
      <formula>#REF!+1</formula>
    </cfRule>
  </conditionalFormatting>
  <conditionalFormatting sqref="E3:H18">
    <cfRule type="cellIs" dxfId="208" priority="2" stopIfTrue="1" operator="lessThanOrEqual">
      <formula>#REF!-1</formula>
    </cfRule>
  </conditionalFormatting>
  <conditionalFormatting sqref="R3:T18 U3:U18 W3:W18">
    <cfRule type="cellIs" dxfId="207" priority="3" stopIfTrue="1" operator="equal">
      <formula>0</formula>
    </cfRule>
  </conditionalFormatting>
  <conditionalFormatting sqref="Y25">
    <cfRule type="cellIs" dxfId="206" priority="4" stopIfTrue="1" operator="equal">
      <formula>"0,0"</formula>
    </cfRule>
  </conditionalFormatting>
  <conditionalFormatting sqref="K3:K18">
    <cfRule type="cellIs" dxfId="205" priority="5" stopIfTrue="1" operator="equal">
      <formula>"n/a"</formula>
    </cfRule>
  </conditionalFormatting>
  <conditionalFormatting sqref="L19:T19">
    <cfRule type="cellIs" dxfId="204" priority="6" stopIfTrue="1" operator="equal">
      <formula>0</formula>
    </cfRule>
  </conditionalFormatting>
  <conditionalFormatting sqref="N3:Q18">
    <cfRule type="cellIs" dxfId="203" priority="7" stopIfTrue="1" operator="lessThanOrEqual">
      <formula>-1</formula>
    </cfRule>
  </conditionalFormatting>
  <conditionalFormatting sqref="W24:X24">
    <cfRule type="cellIs" dxfId="202" priority="8" stopIfTrue="1" operator="equal">
      <formula>-500</formula>
    </cfRule>
  </conditionalFormatting>
  <conditionalFormatting sqref="X3:X18">
    <cfRule type="cellIs" dxfId="201" priority="9" stopIfTrue="1" operator="equal">
      <formula>"Star"</formula>
    </cfRule>
  </conditionalFormatting>
  <conditionalFormatting sqref="X3:X18">
    <cfRule type="cellIs" dxfId="200" priority="10" stopIfTrue="1" operator="equal">
      <formula>Y3</formula>
    </cfRule>
  </conditionalFormatting>
  <conditionalFormatting sqref="I3:I18">
    <cfRule type="cellIs" dxfId="199" priority="11" stopIfTrue="1" operator="equal">
      <formula>0</formula>
    </cfRule>
  </conditionalFormatting>
  <conditionalFormatting sqref="I3:I18">
    <cfRule type="cellIs" dxfId="198" priority="12" stopIfTrue="1" operator="equal">
      <formula>"Player type quantity surpassed"</formula>
    </cfRule>
  </conditionalFormatting>
  <conditionalFormatting sqref="Y3:Y18">
    <cfRule type="cellIs" dxfId="197" priority="13" stopIfTrue="1" operator="greaterThan">
      <formula>#REF!</formula>
    </cfRule>
  </conditionalFormatting>
  <conditionalFormatting sqref="Y3:Y18">
    <cfRule type="cellIs" dxfId="196" priority="14" stopIfTrue="1" operator="equal">
      <formula>0</formula>
    </cfRule>
  </conditionalFormatting>
  <dataValidations count="1">
    <dataValidation type="list" allowBlank="1" showErrorMessage="1" sqref="D3:D18">
      <formula1>'TL1'!$D$33:$D$38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Team Roster</vt:lpstr>
      <vt:lpstr>Roster Adj</vt:lpstr>
      <vt:lpstr>Records</vt:lpstr>
      <vt:lpstr>Match Records</vt:lpstr>
      <vt:lpstr>DC1</vt:lpstr>
      <vt:lpstr>CT1</vt:lpstr>
      <vt:lpstr>MQ1</vt:lpstr>
      <vt:lpstr>MQ2</vt:lpstr>
      <vt:lpstr>TL1</vt:lpstr>
      <vt:lpstr>DH1</vt:lpstr>
      <vt:lpstr>DH2</vt:lpstr>
      <vt:lpstr>JR1</vt:lpstr>
      <vt:lpstr>JR2</vt:lpstr>
      <vt:lpstr>PP1</vt:lpstr>
      <vt:lpstr>RC1</vt:lpstr>
      <vt:lpstr>KB1</vt:lpstr>
      <vt:lpstr>JH1</vt:lpstr>
      <vt:lpstr>TC1</vt:lpstr>
      <vt:lpstr>TC2</vt:lpstr>
      <vt:lpstr>FT1</vt:lpstr>
      <vt:lpstr>Division A</vt:lpstr>
      <vt:lpstr>Division Fighting Mongooses</vt:lpstr>
      <vt:lpstr>Stats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dc:creator>
  <cp:lastModifiedBy>Phillip</cp:lastModifiedBy>
  <dcterms:created xsi:type="dcterms:W3CDTF">2017-09-10T19:25:03Z</dcterms:created>
  <dcterms:modified xsi:type="dcterms:W3CDTF">2017-09-13T23:12:30Z</dcterms:modified>
</cp:coreProperties>
</file>