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comments29.xml" ContentType="application/vnd.openxmlformats-officedocument.spreadsheetml.comments+xml"/>
  <Default Extension="xml" ContentType="application/xml"/>
  <Override PartName="/xl/comments4.xml" ContentType="application/vnd.openxmlformats-officedocument.spreadsheetml.comments+xml"/>
  <Override PartName="/xl/comments18.xml" ContentType="application/vnd.openxmlformats-officedocument.spreadsheetml.comments+xml"/>
  <Override PartName="/xl/comments47.xml" ContentType="application/vnd.openxmlformats-officedocument.spreadsheetml.comments+xml"/>
  <Override PartName="/xl/worksheets/sheet3.xml" ContentType="application/vnd.openxmlformats-officedocument.spreadsheetml.worksheet+xml"/>
  <Override PartName="/xl/comments25.xml" ContentType="application/vnd.openxmlformats-officedocument.spreadsheetml.comments+xml"/>
  <Override PartName="/xl/comments36.xml" ContentType="application/vnd.openxmlformats-officedocument.spreadsheetml.comments+xml"/>
  <Override PartName="/xl/comments54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comments14.xml" ContentType="application/vnd.openxmlformats-officedocument.spreadsheetml.comments+xml"/>
  <Override PartName="/xl/comments23.xml" ContentType="application/vnd.openxmlformats-officedocument.spreadsheetml.comments+xml"/>
  <Override PartName="/xl/comments34.xml" ContentType="application/vnd.openxmlformats-officedocument.spreadsheetml.comments+xml"/>
  <Override PartName="/xl/comments43.xml" ContentType="application/vnd.openxmlformats-officedocument.spreadsheetml.comments+xml"/>
  <Override PartName="/xl/comments52.xml" ContentType="application/vnd.openxmlformats-officedocument.spreadsheetml.comments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21.xml" ContentType="application/vnd.openxmlformats-officedocument.spreadsheetml.comments+xml"/>
  <Override PartName="/xl/comments32.xml" ContentType="application/vnd.openxmlformats-officedocument.spreadsheetml.comments+xml"/>
  <Override PartName="/xl/comments41.xml" ContentType="application/vnd.openxmlformats-officedocument.spreadsheetml.comments+xml"/>
  <Override PartName="/xl/comments50.xml" ContentType="application/vnd.openxmlformats-officedocument.spreadsheetml.comment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comments10.xml" ContentType="application/vnd.openxmlformats-officedocument.spreadsheetml.comments+xml"/>
  <Override PartName="/xl/comments30.xml" ContentType="application/vnd.openxmlformats-officedocument.spreadsheetml.comment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comments7.xml" ContentType="application/vnd.openxmlformats-officedocument.spreadsheetml.comments+xml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xl/comments19.xml" ContentType="application/vnd.openxmlformats-officedocument.spreadsheetml.comments+xml"/>
  <Override PartName="/xl/comments28.xml" ContentType="application/vnd.openxmlformats-officedocument.spreadsheetml.comments+xml"/>
  <Override PartName="/xl/comments37.xml" ContentType="application/vnd.openxmlformats-officedocument.spreadsheetml.comments+xml"/>
  <Override PartName="/xl/comments46.xml" ContentType="application/vnd.openxmlformats-officedocument.spreadsheetml.comments+xml"/>
  <Override PartName="/xl/comments57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17.xml" ContentType="application/vnd.openxmlformats-officedocument.spreadsheetml.comments+xml"/>
  <Override PartName="/xl/comments26.xml" ContentType="application/vnd.openxmlformats-officedocument.spreadsheetml.comments+xml"/>
  <Override PartName="/xl/comments35.xml" ContentType="application/vnd.openxmlformats-officedocument.spreadsheetml.comments+xml"/>
  <Override PartName="/xl/comments44.xml" ContentType="application/vnd.openxmlformats-officedocument.spreadsheetml.comments+xml"/>
  <Override PartName="/xl/comments55.xml" ContentType="application/vnd.openxmlformats-officedocument.spreadsheetml.comments+xml"/>
  <Default Extension="vml" ContentType="application/vnd.openxmlformats-officedocument.vmlDrawing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24.xml" ContentType="application/vnd.openxmlformats-officedocument.spreadsheetml.comments+xml"/>
  <Override PartName="/xl/comments33.xml" ContentType="application/vnd.openxmlformats-officedocument.spreadsheetml.comments+xml"/>
  <Override PartName="/xl/comments42.xml" ContentType="application/vnd.openxmlformats-officedocument.spreadsheetml.comments+xml"/>
  <Override PartName="/xl/comments51.xml" ContentType="application/vnd.openxmlformats-officedocument.spreadsheetml.comments+xml"/>
  <Override PartName="/xl/comments53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comments13.xml" ContentType="application/vnd.openxmlformats-officedocument.spreadsheetml.comments+xml"/>
  <Override PartName="/xl/comments22.xml" ContentType="application/vnd.openxmlformats-officedocument.spreadsheetml.comments+xml"/>
  <Override PartName="/xl/comments31.xml" ContentType="application/vnd.openxmlformats-officedocument.spreadsheetml.comments+xml"/>
  <Override PartName="/xl/comments40.xml" ContentType="application/vnd.openxmlformats-officedocument.spreadsheetml.comments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comments6.xml" ContentType="application/vnd.openxmlformats-officedocument.spreadsheetml.comments+xml"/>
  <Override PartName="/xl/comments49.xml" ContentType="application/vnd.openxmlformats-officedocument.spreadsheetml.comments+xml"/>
  <Default Extension="rels" ContentType="application/vnd.openxmlformats-package.relationships+xml"/>
  <Override PartName="/xl/worksheets/sheet5.xml" ContentType="application/vnd.openxmlformats-officedocument.spreadsheetml.worksheet+xml"/>
  <Override PartName="/xl/comments27.xml" ContentType="application/vnd.openxmlformats-officedocument.spreadsheetml.comments+xml"/>
  <Override PartName="/xl/comments38.xml" ContentType="application/vnd.openxmlformats-officedocument.spreadsheetml.comments+xml"/>
  <Override PartName="/xl/comments56.xml" ContentType="application/vnd.openxmlformats-officedocument.spreadsheetml.comments+xml"/>
  <Override PartName="/xl/comments2.xml" ContentType="application/vnd.openxmlformats-officedocument.spreadsheetml.comments+xml"/>
  <Override PartName="/xl/comments16.xml" ContentType="application/vnd.openxmlformats-officedocument.spreadsheetml.comments+xml"/>
  <Override PartName="/xl/comments45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/>
  </bookViews>
  <sheets>
    <sheet name="Schedule" sheetId="3" r:id="rId1"/>
    <sheet name="Schedule Draft" sheetId="4" state="hidden" r:id="rId2"/>
    <sheet name="M55" sheetId="9" r:id="rId3"/>
    <sheet name="M54" sheetId="10" r:id="rId4"/>
    <sheet name="M53" sheetId="11" r:id="rId5"/>
    <sheet name="M52" sheetId="12" r:id="rId6"/>
    <sheet name="M51" sheetId="13" r:id="rId7"/>
    <sheet name="M50" sheetId="14" r:id="rId8"/>
    <sheet name="M49" sheetId="15" r:id="rId9"/>
    <sheet name="M48" sheetId="16" r:id="rId10"/>
    <sheet name="M47" sheetId="17" r:id="rId11"/>
    <sheet name="M46" sheetId="18" r:id="rId12"/>
    <sheet name="M45" sheetId="19" r:id="rId13"/>
    <sheet name="M44" sheetId="20" r:id="rId14"/>
    <sheet name="M43" sheetId="21" r:id="rId15"/>
    <sheet name="M42" sheetId="22" r:id="rId16"/>
    <sheet name="M41" sheetId="23" r:id="rId17"/>
    <sheet name="M40" sheetId="24" r:id="rId18"/>
    <sheet name="M39" sheetId="25" r:id="rId19"/>
    <sheet name="M38" sheetId="26" r:id="rId20"/>
    <sheet name="M37" sheetId="27" r:id="rId21"/>
    <sheet name="M36" sheetId="28" r:id="rId22"/>
    <sheet name="M35" sheetId="29" r:id="rId23"/>
    <sheet name="M34" sheetId="30" r:id="rId24"/>
    <sheet name="M33" sheetId="31" r:id="rId25"/>
    <sheet name="M32" sheetId="32" r:id="rId26"/>
    <sheet name="M31" sheetId="33" r:id="rId27"/>
    <sheet name="M30" sheetId="34" r:id="rId28"/>
    <sheet name="M29" sheetId="35" r:id="rId29"/>
    <sheet name="M28" sheetId="36" r:id="rId30"/>
    <sheet name="M27" sheetId="37" r:id="rId31"/>
    <sheet name="M26" sheetId="38" r:id="rId32"/>
    <sheet name="M25" sheetId="39" r:id="rId33"/>
    <sheet name="M24" sheetId="40" r:id="rId34"/>
    <sheet name="M23" sheetId="41" r:id="rId35"/>
    <sheet name="M22" sheetId="42" r:id="rId36"/>
    <sheet name="M21" sheetId="43" r:id="rId37"/>
    <sheet name="M20" sheetId="44" r:id="rId38"/>
    <sheet name="M19" sheetId="45" r:id="rId39"/>
    <sheet name="M18" sheetId="46" r:id="rId40"/>
    <sheet name="M17" sheetId="47" r:id="rId41"/>
    <sheet name="M16" sheetId="48" r:id="rId42"/>
    <sheet name="M15" sheetId="49" r:id="rId43"/>
    <sheet name="M14" sheetId="50" r:id="rId44"/>
    <sheet name="M13" sheetId="51" r:id="rId45"/>
    <sheet name="M12" sheetId="52" r:id="rId46"/>
    <sheet name="M11" sheetId="53" r:id="rId47"/>
    <sheet name="M10" sheetId="54" r:id="rId48"/>
    <sheet name="M9" sheetId="55" r:id="rId49"/>
    <sheet name="M8" sheetId="56" r:id="rId50"/>
    <sheet name="M7" sheetId="57" r:id="rId51"/>
    <sheet name="M6" sheetId="58" r:id="rId52"/>
    <sheet name="M5" sheetId="59" r:id="rId53"/>
    <sheet name="M4" sheetId="60" r:id="rId54"/>
    <sheet name="M3" sheetId="61" r:id="rId55"/>
    <sheet name="M2" sheetId="62" r:id="rId56"/>
    <sheet name="M1" sheetId="63" r:id="rId57"/>
    <sheet name="Orig 43" sheetId="64" state="hidden" r:id="rId58"/>
  </sheets>
  <definedNames>
    <definedName name="_xlnm._FilterDatabase" localSheetId="0" hidden="1">Schedule!$B$4:$I$60</definedName>
  </definedNames>
  <calcPr calcId="125725"/>
</workbook>
</file>

<file path=xl/calcChain.xml><?xml version="1.0" encoding="utf-8"?>
<calcChain xmlns="http://schemas.openxmlformats.org/spreadsheetml/2006/main">
  <c r="AF32" i="64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14"/>
  <c r="R14"/>
  <c r="AN11"/>
  <c r="AK11"/>
  <c r="R11"/>
  <c r="O11"/>
  <c r="AN9"/>
  <c r="R9"/>
  <c r="AN7"/>
  <c r="AN5"/>
  <c r="R7"/>
  <c r="AE5"/>
  <c r="X5"/>
  <c r="R5"/>
  <c r="I5"/>
  <c r="B5"/>
  <c r="AI34" i="6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6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61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60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54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5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50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8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7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6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5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4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1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40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36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3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1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30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26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5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23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1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20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19"/>
  <c r="AI34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8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7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6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5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3"/>
  <c r="R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2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11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N34" i="10"/>
  <c r="AI34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AI34" i="9"/>
  <c r="M34"/>
  <c r="AF32"/>
  <c r="J32"/>
  <c r="AF31"/>
  <c r="J31"/>
  <c r="AF30"/>
  <c r="J30"/>
  <c r="AF29"/>
  <c r="J29"/>
  <c r="AF28"/>
  <c r="J28"/>
  <c r="AF27"/>
  <c r="J27"/>
  <c r="AF26"/>
  <c r="J26"/>
  <c r="AF25"/>
  <c r="J25"/>
  <c r="AF24"/>
  <c r="J24"/>
  <c r="AF23"/>
  <c r="J23"/>
  <c r="AF22"/>
  <c r="J22"/>
  <c r="AF21"/>
  <c r="J21"/>
  <c r="AF20"/>
  <c r="J20"/>
  <c r="AF19"/>
  <c r="J19"/>
  <c r="AF18"/>
  <c r="J18"/>
  <c r="AF17"/>
  <c r="J17"/>
  <c r="AI15"/>
  <c r="M15"/>
  <c r="H48" i="4"/>
  <c r="H46"/>
  <c r="H44"/>
  <c r="H42"/>
  <c r="H40"/>
  <c r="H38"/>
  <c r="H36"/>
  <c r="H34"/>
  <c r="H32"/>
  <c r="H30"/>
  <c r="H28"/>
  <c r="H26"/>
  <c r="H24"/>
  <c r="H22"/>
  <c r="H20"/>
  <c r="H18"/>
  <c r="H16"/>
  <c r="H14"/>
  <c r="H12"/>
  <c r="H10"/>
  <c r="H8"/>
  <c r="H6"/>
  <c r="H4"/>
  <c r="H2"/>
  <c r="G47"/>
  <c r="G44"/>
  <c r="H41"/>
  <c r="G39"/>
  <c r="G36"/>
  <c r="H33"/>
  <c r="G31"/>
  <c r="G28"/>
  <c r="H25"/>
  <c r="G23"/>
  <c r="G20"/>
  <c r="H17"/>
  <c r="G15"/>
  <c r="G12"/>
  <c r="H9"/>
  <c r="G7"/>
  <c r="G4"/>
  <c r="H1"/>
  <c r="G43"/>
  <c r="G27"/>
  <c r="G19"/>
  <c r="H13"/>
  <c r="G8"/>
  <c r="H5"/>
  <c r="G46"/>
  <c r="G38"/>
  <c r="H27"/>
  <c r="H19"/>
  <c r="H11"/>
  <c r="H3"/>
  <c r="H47"/>
  <c r="G45"/>
  <c r="G42"/>
  <c r="H39"/>
  <c r="G37"/>
  <c r="G34"/>
  <c r="H31"/>
  <c r="G29"/>
  <c r="G26"/>
  <c r="H23"/>
  <c r="G21"/>
  <c r="G18"/>
  <c r="H15"/>
  <c r="G13"/>
  <c r="G10"/>
  <c r="H7"/>
  <c r="G5"/>
  <c r="G2"/>
  <c r="H45"/>
  <c r="G41"/>
  <c r="G33"/>
  <c r="G25"/>
  <c r="G17"/>
  <c r="G9"/>
  <c r="G1"/>
  <c r="G48"/>
  <c r="G40"/>
  <c r="H37"/>
  <c r="G35"/>
  <c r="G32"/>
  <c r="H29"/>
  <c r="G24"/>
  <c r="H21"/>
  <c r="G16"/>
  <c r="G11"/>
  <c r="G3"/>
  <c r="H43"/>
  <c r="H35"/>
  <c r="G30"/>
  <c r="G22"/>
  <c r="G14"/>
  <c r="G6"/>
  <c r="Z2" i="12"/>
  <c r="AN9" s="1"/>
  <c r="Z2" i="15"/>
  <c r="Z2" i="9"/>
  <c r="AN11" s="1"/>
  <c r="Z2" i="11"/>
  <c r="Z2" i="13"/>
  <c r="AK11" s="1"/>
  <c r="Z2" i="14"/>
  <c r="Z2" i="10"/>
  <c r="X5" s="1"/>
  <c r="B2" i="21"/>
  <c r="K47" i="3"/>
  <c r="Z2" i="58"/>
  <c r="B2" i="44"/>
  <c r="R5" s="1"/>
  <c r="K24" i="3"/>
  <c r="Z2" i="52"/>
  <c r="AN7" s="1"/>
  <c r="Z2" i="28"/>
  <c r="Z2" i="38"/>
  <c r="AE5" s="1"/>
  <c r="Z2" i="41"/>
  <c r="B2" i="54"/>
  <c r="R14" s="1"/>
  <c r="K14" i="3"/>
  <c r="B2" i="30"/>
  <c r="R14" s="1"/>
  <c r="K38" i="3"/>
  <c r="B2" i="9"/>
  <c r="R14" s="1"/>
  <c r="K59" i="3"/>
  <c r="Z2" i="62"/>
  <c r="AN14" s="1"/>
  <c r="Z2" i="26"/>
  <c r="Z2" i="53"/>
  <c r="AN9" s="1"/>
  <c r="Z2" i="29"/>
  <c r="B2" i="61"/>
  <c r="R14" s="1"/>
  <c r="K7" i="3"/>
  <c r="B2" i="45"/>
  <c r="R14" s="1"/>
  <c r="K23" i="3"/>
  <c r="Z2" i="18"/>
  <c r="AN9" s="1"/>
  <c r="B2" i="52"/>
  <c r="K16" i="3"/>
  <c r="L16" s="1"/>
  <c r="B2" i="24"/>
  <c r="K44" i="3"/>
  <c r="L44" s="1"/>
  <c r="B2" i="55"/>
  <c r="K13" i="3"/>
  <c r="B2" i="47"/>
  <c r="K21" i="3"/>
  <c r="B2" i="39"/>
  <c r="K29" i="3"/>
  <c r="L29" s="1"/>
  <c r="B2" i="31"/>
  <c r="K37" i="3"/>
  <c r="L37" s="1"/>
  <c r="B2" i="23"/>
  <c r="K45" i="3"/>
  <c r="B2" i="15"/>
  <c r="K53" i="3"/>
  <c r="Z2" i="46"/>
  <c r="B2" i="25"/>
  <c r="R9" s="1"/>
  <c r="K43" i="3"/>
  <c r="Z2" i="45"/>
  <c r="X5" s="1"/>
  <c r="Z2" i="25"/>
  <c r="AN14" i="13"/>
  <c r="Z2" i="63"/>
  <c r="Z2" i="55"/>
  <c r="AN14" s="1"/>
  <c r="Z2" i="47"/>
  <c r="AN9" s="1"/>
  <c r="Z2" i="39"/>
  <c r="AN9" s="1"/>
  <c r="Z2" i="31"/>
  <c r="Z2" i="23"/>
  <c r="AN9" s="1"/>
  <c r="AN14" i="15"/>
  <c r="AN7"/>
  <c r="X5"/>
  <c r="AK11"/>
  <c r="AE5"/>
  <c r="AN11"/>
  <c r="AN9"/>
  <c r="AN14" i="12"/>
  <c r="B2" i="48"/>
  <c r="K20" i="3"/>
  <c r="B2" i="41"/>
  <c r="K27" i="3"/>
  <c r="L27" s="1"/>
  <c r="Z2" i="44"/>
  <c r="AN11" i="14"/>
  <c r="AN9"/>
  <c r="AE5"/>
  <c r="AN14"/>
  <c r="AN7"/>
  <c r="AK11"/>
  <c r="X5"/>
  <c r="AN14" i="11"/>
  <c r="AN7"/>
  <c r="AK11"/>
  <c r="X5"/>
  <c r="AN11"/>
  <c r="AN9"/>
  <c r="AE5"/>
  <c r="B2" i="46"/>
  <c r="R7" s="1"/>
  <c r="AN5" s="1"/>
  <c r="K22" i="3"/>
  <c r="B2" i="22"/>
  <c r="R11" s="1"/>
  <c r="K46" i="3"/>
  <c r="Z2" i="34"/>
  <c r="X5" s="1"/>
  <c r="Z2" i="57"/>
  <c r="Z2" i="33"/>
  <c r="AK11" s="1"/>
  <c r="AN7" i="10"/>
  <c r="AK11"/>
  <c r="AN11"/>
  <c r="B2" i="49"/>
  <c r="R14" s="1"/>
  <c r="K19" i="3"/>
  <c r="B2" i="29"/>
  <c r="R11" s="1"/>
  <c r="K39" i="3"/>
  <c r="B2" i="56"/>
  <c r="R14" s="1"/>
  <c r="K12" i="3"/>
  <c r="B2" i="32"/>
  <c r="R9" s="1"/>
  <c r="K36" i="3"/>
  <c r="Z2" i="56"/>
  <c r="X5" s="1"/>
  <c r="Z2" i="48"/>
  <c r="Z2" i="40"/>
  <c r="AE5" s="1"/>
  <c r="Z2" i="32"/>
  <c r="Z2" i="24"/>
  <c r="AN11" s="1"/>
  <c r="Z2" i="16"/>
  <c r="Z2" i="50"/>
  <c r="AN7" s="1"/>
  <c r="Z2" i="30"/>
  <c r="Z2" i="49"/>
  <c r="AN11" s="1"/>
  <c r="B2" i="28"/>
  <c r="K40" i="3"/>
  <c r="B2" i="14"/>
  <c r="K54" i="3"/>
  <c r="Z2" i="60"/>
  <c r="B2" i="58"/>
  <c r="R11" s="1"/>
  <c r="K10" i="3"/>
  <c r="B2" i="50"/>
  <c r="R11" s="1"/>
  <c r="K18" i="3"/>
  <c r="B2" i="42"/>
  <c r="I5" s="1"/>
  <c r="K26" i="3"/>
  <c r="B2" i="34"/>
  <c r="R7" s="1"/>
  <c r="K34" i="3"/>
  <c r="B2" i="26"/>
  <c r="R14" s="1"/>
  <c r="K42" i="3"/>
  <c r="B2" i="18"/>
  <c r="B5" s="1"/>
  <c r="K50" i="3"/>
  <c r="B2" i="10"/>
  <c r="I5" s="1"/>
  <c r="K58" i="3"/>
  <c r="B2" i="53"/>
  <c r="R9" s="1"/>
  <c r="K15" i="3"/>
  <c r="Z2" i="21"/>
  <c r="AK11" s="1"/>
  <c r="B2" i="13"/>
  <c r="K55" i="3"/>
  <c r="B2" i="63"/>
  <c r="K5" i="3"/>
  <c r="M48" s="1"/>
  <c r="Z2" i="36"/>
  <c r="Z2" i="20"/>
  <c r="AK11" s="1"/>
  <c r="Z2" i="22"/>
  <c r="B2" i="20"/>
  <c r="R7" s="1"/>
  <c r="K48" i="3"/>
  <c r="B2" i="62"/>
  <c r="R11" s="1"/>
  <c r="K6" i="3"/>
  <c r="B2" i="38"/>
  <c r="R11" s="1"/>
  <c r="K30" i="3"/>
  <c r="B2" i="12"/>
  <c r="R14" s="1"/>
  <c r="K56" i="3"/>
  <c r="Z2" i="42"/>
  <c r="AE5" s="1"/>
  <c r="B2" i="17"/>
  <c r="K51" i="3"/>
  <c r="L51" s="1"/>
  <c r="B2" i="36"/>
  <c r="K32" i="3"/>
  <c r="L32" s="1"/>
  <c r="B2" i="16"/>
  <c r="K52" i="3"/>
  <c r="Z2" i="54"/>
  <c r="B2" i="37"/>
  <c r="B5" s="1"/>
  <c r="K31" i="3"/>
  <c r="Z2" i="61"/>
  <c r="AN11" s="1"/>
  <c r="B2" i="40"/>
  <c r="K28" i="3"/>
  <c r="B2" i="59"/>
  <c r="K9" i="3"/>
  <c r="B2" i="51"/>
  <c r="K17" i="3"/>
  <c r="L17" s="1"/>
  <c r="B2" i="43"/>
  <c r="K25" i="3"/>
  <c r="L25" s="1"/>
  <c r="B2" i="35"/>
  <c r="K33" i="3"/>
  <c r="B2" i="27"/>
  <c r="K41" i="3"/>
  <c r="B2" i="19"/>
  <c r="K49" i="3"/>
  <c r="L49" s="1"/>
  <c r="B2" i="57"/>
  <c r="K11" i="3"/>
  <c r="L11" s="1"/>
  <c r="B2" i="33"/>
  <c r="K35" i="3"/>
  <c r="B2" i="60"/>
  <c r="K8" i="3"/>
  <c r="M49" s="1"/>
  <c r="Z2" i="37"/>
  <c r="Z2" i="17"/>
  <c r="AK11" s="1"/>
  <c r="AN9" i="9"/>
  <c r="AN7"/>
  <c r="AK11"/>
  <c r="Z2" i="59"/>
  <c r="AE5" s="1"/>
  <c r="Z2" i="51"/>
  <c r="Z2" i="43"/>
  <c r="AK11" s="1"/>
  <c r="Z2" i="35"/>
  <c r="Z2" i="27"/>
  <c r="AN9" s="1"/>
  <c r="Z2" i="19"/>
  <c r="B2" i="11"/>
  <c r="R7" s="1"/>
  <c r="K57" i="3"/>
  <c r="M9"/>
  <c r="AN14" i="19"/>
  <c r="X5"/>
  <c r="AK11"/>
  <c r="AE5"/>
  <c r="AN11"/>
  <c r="AN5"/>
  <c r="AK11" i="51"/>
  <c r="X5"/>
  <c r="AN11"/>
  <c r="AN9"/>
  <c r="AE5"/>
  <c r="AN14"/>
  <c r="R9" i="27"/>
  <c r="R14"/>
  <c r="O11"/>
  <c r="B5"/>
  <c r="R11"/>
  <c r="R7"/>
  <c r="I5"/>
  <c r="AK11" i="61"/>
  <c r="X5" i="42"/>
  <c r="R11" i="10"/>
  <c r="R14" i="58"/>
  <c r="X5" i="50"/>
  <c r="AK11" i="40"/>
  <c r="O11" i="56"/>
  <c r="B5"/>
  <c r="I5"/>
  <c r="AK11" i="57"/>
  <c r="AE5"/>
  <c r="AN11"/>
  <c r="AN9"/>
  <c r="AN14"/>
  <c r="AN7"/>
  <c r="X5"/>
  <c r="R11" i="41"/>
  <c r="R9"/>
  <c r="B5"/>
  <c r="I5"/>
  <c r="R14"/>
  <c r="O11"/>
  <c r="R7"/>
  <c r="AK11" i="39"/>
  <c r="AN11"/>
  <c r="AN14"/>
  <c r="X5"/>
  <c r="AN7" i="55"/>
  <c r="AK11"/>
  <c r="AN11"/>
  <c r="R14" i="25"/>
  <c r="R9" i="31"/>
  <c r="R5"/>
  <c r="R14"/>
  <c r="O11"/>
  <c r="R11"/>
  <c r="B5"/>
  <c r="I5"/>
  <c r="AK11" i="18"/>
  <c r="AN11"/>
  <c r="AN14"/>
  <c r="X5"/>
  <c r="O11" i="61"/>
  <c r="R11"/>
  <c r="AN11" i="53"/>
  <c r="AN7" i="62"/>
  <c r="AK11"/>
  <c r="AN11"/>
  <c r="R9" i="30"/>
  <c r="O11"/>
  <c r="R11"/>
  <c r="AN14" i="41"/>
  <c r="AN7"/>
  <c r="X5"/>
  <c r="AK11"/>
  <c r="AE5"/>
  <c r="AN11"/>
  <c r="AN9"/>
  <c r="R14" i="44"/>
  <c r="R11"/>
  <c r="I5"/>
  <c r="M17" i="3"/>
  <c r="L8"/>
  <c r="L41"/>
  <c r="L9"/>
  <c r="M14"/>
  <c r="M26"/>
  <c r="L48"/>
  <c r="M47"/>
  <c r="L26"/>
  <c r="M19"/>
  <c r="M44"/>
  <c r="M12"/>
  <c r="L19"/>
  <c r="L46"/>
  <c r="M45"/>
  <c r="M13"/>
  <c r="L43"/>
  <c r="L21"/>
  <c r="M50"/>
  <c r="M15"/>
  <c r="L38"/>
  <c r="M40"/>
  <c r="L47"/>
  <c r="R14" i="60"/>
  <c r="R7"/>
  <c r="R5" s="1"/>
  <c r="O11"/>
  <c r="B5"/>
  <c r="I5"/>
  <c r="R9" i="43"/>
  <c r="R14"/>
  <c r="O11"/>
  <c r="B5"/>
  <c r="R11"/>
  <c r="I5"/>
  <c r="AN11" i="54"/>
  <c r="X5"/>
  <c r="AN14"/>
  <c r="AE5"/>
  <c r="AK11"/>
  <c r="AN5"/>
  <c r="R5" i="38"/>
  <c r="R14" i="63"/>
  <c r="O11"/>
  <c r="R7"/>
  <c r="B5"/>
  <c r="R11"/>
  <c r="I5"/>
  <c r="R9"/>
  <c r="R14" i="14"/>
  <c r="O11"/>
  <c r="R7"/>
  <c r="B5"/>
  <c r="R11"/>
  <c r="I5"/>
  <c r="R9"/>
  <c r="X5" i="24"/>
  <c r="AE5"/>
  <c r="R9" i="49"/>
  <c r="I5"/>
  <c r="O11"/>
  <c r="R11"/>
  <c r="R11" i="15"/>
  <c r="R9"/>
  <c r="B5"/>
  <c r="I5"/>
  <c r="R14"/>
  <c r="O11"/>
  <c r="R7"/>
  <c r="R5"/>
  <c r="R7" i="24"/>
  <c r="R5"/>
  <c r="R14"/>
  <c r="O11"/>
  <c r="R11"/>
  <c r="B5"/>
  <c r="I5"/>
  <c r="R9" i="21"/>
  <c r="B5"/>
  <c r="I5"/>
  <c r="R14"/>
  <c r="O11"/>
  <c r="R7"/>
  <c r="R11"/>
  <c r="O11" i="11"/>
  <c r="B5"/>
  <c r="I5"/>
  <c r="AE5" i="27"/>
  <c r="AN11" i="43"/>
  <c r="X5"/>
  <c r="AN14"/>
  <c r="X5" i="59"/>
  <c r="AK11" i="37"/>
  <c r="AN11"/>
  <c r="AN9"/>
  <c r="X5"/>
  <c r="AE5"/>
  <c r="AN14"/>
  <c r="AN7"/>
  <c r="I5" i="33"/>
  <c r="R7"/>
  <c r="R14"/>
  <c r="O11"/>
  <c r="R11"/>
  <c r="B5"/>
  <c r="R14" i="19"/>
  <c r="O11"/>
  <c r="R5"/>
  <c r="R11"/>
  <c r="B5"/>
  <c r="I5"/>
  <c r="R14" i="35"/>
  <c r="O11"/>
  <c r="R7"/>
  <c r="B5"/>
  <c r="R11"/>
  <c r="I5"/>
  <c r="R9"/>
  <c r="R9" i="51"/>
  <c r="R14"/>
  <c r="O11"/>
  <c r="B5"/>
  <c r="R11"/>
  <c r="R7"/>
  <c r="AN5" s="1"/>
  <c r="I5"/>
  <c r="R14" i="40"/>
  <c r="O11"/>
  <c r="R11"/>
  <c r="R9"/>
  <c r="B5"/>
  <c r="I5"/>
  <c r="R9" i="37"/>
  <c r="R14" i="16"/>
  <c r="O11"/>
  <c r="B5"/>
  <c r="R11"/>
  <c r="R7"/>
  <c r="AN5" s="1"/>
  <c r="I5"/>
  <c r="R9"/>
  <c r="R14" i="17"/>
  <c r="O11"/>
  <c r="R7"/>
  <c r="B5"/>
  <c r="R11"/>
  <c r="I5"/>
  <c r="R9"/>
  <c r="R9" i="12"/>
  <c r="I5"/>
  <c r="O11"/>
  <c r="R14" i="62"/>
  <c r="R7"/>
  <c r="R9"/>
  <c r="I5"/>
  <c r="AN14" i="22"/>
  <c r="AK11"/>
  <c r="X5"/>
  <c r="AN11"/>
  <c r="AN9"/>
  <c r="AE5"/>
  <c r="AN11" i="36"/>
  <c r="AN9"/>
  <c r="AE5"/>
  <c r="AN14"/>
  <c r="AK11"/>
  <c r="X5"/>
  <c r="R14" i="13"/>
  <c r="O11"/>
  <c r="R7"/>
  <c r="R11"/>
  <c r="R9"/>
  <c r="B5"/>
  <c r="I5"/>
  <c r="B5" i="53"/>
  <c r="R14"/>
  <c r="R7"/>
  <c r="R9" i="18"/>
  <c r="I5"/>
  <c r="O11"/>
  <c r="R11"/>
  <c r="O11" i="34"/>
  <c r="R11"/>
  <c r="B5"/>
  <c r="R14" i="50"/>
  <c r="R7"/>
  <c r="R9"/>
  <c r="I5"/>
  <c r="AN14" i="60"/>
  <c r="X5"/>
  <c r="AK11"/>
  <c r="AE5"/>
  <c r="AN11"/>
  <c r="AN5"/>
  <c r="R9" i="28"/>
  <c r="R14"/>
  <c r="O11"/>
  <c r="R7"/>
  <c r="B5"/>
  <c r="R11"/>
  <c r="I5"/>
  <c r="AN11" i="30"/>
  <c r="X5"/>
  <c r="AE5"/>
  <c r="AN14"/>
  <c r="AK11"/>
  <c r="AN7"/>
  <c r="AN14" i="16"/>
  <c r="AK11"/>
  <c r="X5"/>
  <c r="AN11"/>
  <c r="AN9"/>
  <c r="AE5"/>
  <c r="AN14" i="32"/>
  <c r="AN7"/>
  <c r="X5"/>
  <c r="AK11"/>
  <c r="AE5"/>
  <c r="AN11"/>
  <c r="AN9"/>
  <c r="AK11" i="48"/>
  <c r="AE5"/>
  <c r="AN11"/>
  <c r="AN9"/>
  <c r="AN14"/>
  <c r="AN7"/>
  <c r="X5"/>
  <c r="R11" i="32"/>
  <c r="O11" i="29"/>
  <c r="AN5" i="33"/>
  <c r="X5"/>
  <c r="AE5"/>
  <c r="AN11" i="34"/>
  <c r="B5" i="46"/>
  <c r="AN11" i="44"/>
  <c r="AN9"/>
  <c r="X5"/>
  <c r="AN14"/>
  <c r="AE5"/>
  <c r="AK11"/>
  <c r="AN5"/>
  <c r="R9" i="48"/>
  <c r="B5"/>
  <c r="I5"/>
  <c r="R14"/>
  <c r="O11"/>
  <c r="R7"/>
  <c r="R11"/>
  <c r="AN11" i="31"/>
  <c r="X5"/>
  <c r="AE5"/>
  <c r="AK11"/>
  <c r="AN5"/>
  <c r="AK11" i="47"/>
  <c r="X5"/>
  <c r="AN14" i="63"/>
  <c r="AN7"/>
  <c r="AK11"/>
  <c r="X5"/>
  <c r="AN11"/>
  <c r="AN9"/>
  <c r="AE5"/>
  <c r="AN11" i="45"/>
  <c r="AE5"/>
  <c r="AN11" i="46"/>
  <c r="AN9"/>
  <c r="AN14"/>
  <c r="AN7"/>
  <c r="X5"/>
  <c r="AK11"/>
  <c r="AE5"/>
  <c r="I5" i="23"/>
  <c r="R14"/>
  <c r="O11"/>
  <c r="R7"/>
  <c r="R11"/>
  <c r="R9"/>
  <c r="B5"/>
  <c r="R9" i="39"/>
  <c r="B5"/>
  <c r="I5"/>
  <c r="R14"/>
  <c r="O11"/>
  <c r="R7"/>
  <c r="R11"/>
  <c r="R14" i="55"/>
  <c r="O11"/>
  <c r="R7"/>
  <c r="R11"/>
  <c r="R9"/>
  <c r="B5"/>
  <c r="I5"/>
  <c r="R14" i="52"/>
  <c r="O11"/>
  <c r="R7"/>
  <c r="R11"/>
  <c r="R9"/>
  <c r="B5"/>
  <c r="I5"/>
  <c r="O11" i="45"/>
  <c r="AN11" i="29"/>
  <c r="AN9"/>
  <c r="X5"/>
  <c r="AE5"/>
  <c r="AN14"/>
  <c r="AN7"/>
  <c r="AK11"/>
  <c r="AN11" i="26"/>
  <c r="AN9"/>
  <c r="AN14"/>
  <c r="AN7"/>
  <c r="X5"/>
  <c r="AK11"/>
  <c r="AE5"/>
  <c r="I5" i="9"/>
  <c r="R5" i="54"/>
  <c r="AN14" i="38"/>
  <c r="AK11"/>
  <c r="AN11"/>
  <c r="AE5" i="52"/>
  <c r="AN14" i="58"/>
  <c r="X5"/>
  <c r="AK11"/>
  <c r="AE5"/>
  <c r="AN11"/>
  <c r="AN5"/>
  <c r="AN11" i="35"/>
  <c r="AN9"/>
  <c r="AE5"/>
  <c r="AN14"/>
  <c r="AN7"/>
  <c r="AK11"/>
  <c r="X5"/>
  <c r="R9" i="57"/>
  <c r="B5"/>
  <c r="I5"/>
  <c r="R14"/>
  <c r="O11"/>
  <c r="R7"/>
  <c r="AN5" s="1"/>
  <c r="R11"/>
  <c r="R9" i="59"/>
  <c r="B5"/>
  <c r="I5"/>
  <c r="R14"/>
  <c r="O11"/>
  <c r="R7"/>
  <c r="R11"/>
  <c r="R14" i="36"/>
  <c r="O11"/>
  <c r="B5"/>
  <c r="R11"/>
  <c r="R7"/>
  <c r="I5"/>
  <c r="R9"/>
  <c r="AN14" i="20"/>
  <c r="X5"/>
  <c r="AE5"/>
  <c r="AN9"/>
  <c r="AE5" i="21"/>
  <c r="O11" i="26"/>
  <c r="AE5" i="49"/>
  <c r="AN9"/>
  <c r="AN7"/>
  <c r="AN14" i="56"/>
  <c r="AK11"/>
  <c r="AN11"/>
  <c r="AE5"/>
  <c r="R7" i="22"/>
  <c r="R9"/>
  <c r="O11"/>
  <c r="AN11" i="23"/>
  <c r="AN14"/>
  <c r="X5"/>
  <c r="AE5"/>
  <c r="AN14" i="25"/>
  <c r="AN7"/>
  <c r="X5"/>
  <c r="AK11"/>
  <c r="AE5"/>
  <c r="AN11"/>
  <c r="AN9"/>
  <c r="R14" i="47"/>
  <c r="O11"/>
  <c r="B5"/>
  <c r="R11"/>
  <c r="I5"/>
  <c r="AK11" i="28"/>
  <c r="X5"/>
  <c r="AN11"/>
  <c r="AN9"/>
  <c r="AE5"/>
  <c r="AN14"/>
  <c r="AN7"/>
  <c r="M25" i="3"/>
  <c r="L35"/>
  <c r="L33"/>
  <c r="L28"/>
  <c r="L52"/>
  <c r="L6"/>
  <c r="M32"/>
  <c r="L50"/>
  <c r="L18"/>
  <c r="L40"/>
  <c r="M52"/>
  <c r="M20"/>
  <c r="L39"/>
  <c r="M35"/>
  <c r="L22"/>
  <c r="L20"/>
  <c r="M21"/>
  <c r="M23"/>
  <c r="L45"/>
  <c r="L13"/>
  <c r="L23"/>
  <c r="M42"/>
  <c r="M30"/>
  <c r="M10"/>
  <c r="R5" i="33"/>
  <c r="R5" i="57"/>
  <c r="R5" i="48"/>
  <c r="AN5"/>
  <c r="AN5" i="41"/>
  <c r="R5" i="30"/>
  <c r="R5" i="41"/>
  <c r="AN5" i="36"/>
  <c r="AN5" i="22"/>
  <c r="AN5" i="30"/>
  <c r="R5" i="37" l="1"/>
  <c r="R11" i="26"/>
  <c r="AN9" i="21"/>
  <c r="AN9" i="52"/>
  <c r="O11" i="54"/>
  <c r="O11" i="9"/>
  <c r="R11" i="45"/>
  <c r="AE5" i="47"/>
  <c r="AN7"/>
  <c r="I5" i="46"/>
  <c r="B5" i="29"/>
  <c r="B5" i="32"/>
  <c r="O11" i="37"/>
  <c r="AK11" i="59"/>
  <c r="AN14" i="27"/>
  <c r="B5" i="42"/>
  <c r="B5" i="38"/>
  <c r="AN14" i="53"/>
  <c r="R7" i="25"/>
  <c r="AN9" i="40"/>
  <c r="AE5" i="50"/>
  <c r="R5" i="58"/>
  <c r="B5" i="10"/>
  <c r="O11" i="20"/>
  <c r="AK11" i="42"/>
  <c r="AN7" i="17"/>
  <c r="AN5" i="15"/>
  <c r="AE5" i="13"/>
  <c r="AN5" i="25"/>
  <c r="B5" i="26"/>
  <c r="AN7" i="21"/>
  <c r="R5" s="1"/>
  <c r="AN14" i="52"/>
  <c r="B5" i="54"/>
  <c r="R11" i="9"/>
  <c r="AN14" i="47"/>
  <c r="AN11"/>
  <c r="O11" i="46"/>
  <c r="AN7" i="34"/>
  <c r="I5" i="29"/>
  <c r="R14" i="32"/>
  <c r="R11" i="37"/>
  <c r="AN11" i="59"/>
  <c r="AK11" i="27"/>
  <c r="R14" i="42"/>
  <c r="X5" i="53"/>
  <c r="R11" i="25"/>
  <c r="AN9" i="50"/>
  <c r="B5" i="58"/>
  <c r="R14" i="10"/>
  <c r="R11" i="20"/>
  <c r="AN11" i="42"/>
  <c r="X5" i="17"/>
  <c r="R5" i="34"/>
  <c r="AN5" i="21"/>
  <c r="I5" i="26"/>
  <c r="X5" i="52"/>
  <c r="B5" i="9"/>
  <c r="R9" i="45"/>
  <c r="R11" i="46"/>
  <c r="AK11" i="34"/>
  <c r="R7" i="32"/>
  <c r="AN5" s="1"/>
  <c r="AN14" i="59"/>
  <c r="AN11" i="27"/>
  <c r="R7" i="42"/>
  <c r="R14" i="38"/>
  <c r="AK11" i="53"/>
  <c r="B5" i="25"/>
  <c r="R5" i="55"/>
  <c r="AN14" i="40"/>
  <c r="AN14" i="50"/>
  <c r="R7" i="10"/>
  <c r="B5" i="20"/>
  <c r="AN14" i="42"/>
  <c r="AN9" i="61"/>
  <c r="AN9" i="17"/>
  <c r="AK11" i="12"/>
  <c r="R5" i="52"/>
  <c r="AN5"/>
  <c r="R5" i="25"/>
  <c r="R5" i="62"/>
  <c r="AN5" i="55"/>
  <c r="R5" i="50"/>
  <c r="AN5" i="24"/>
  <c r="AN5" i="34"/>
  <c r="L14" i="3"/>
  <c r="M22"/>
  <c r="M37"/>
  <c r="M34"/>
  <c r="L36"/>
  <c r="M38"/>
  <c r="L34"/>
  <c r="M46"/>
  <c r="L31"/>
  <c r="M41"/>
  <c r="AN7" i="23"/>
  <c r="B5" i="22"/>
  <c r="I5"/>
  <c r="AN9" i="56"/>
  <c r="AN7"/>
  <c r="AN14" i="49"/>
  <c r="AK11"/>
  <c r="R7" i="26"/>
  <c r="AN5" s="1"/>
  <c r="X5" i="21"/>
  <c r="AN11"/>
  <c r="AN11" i="20"/>
  <c r="AN7"/>
  <c r="R5" s="1"/>
  <c r="AK11" i="52"/>
  <c r="AN5" i="38"/>
  <c r="X5"/>
  <c r="R11" i="54"/>
  <c r="R9"/>
  <c r="R7" i="9"/>
  <c r="AN5" s="1"/>
  <c r="B5" i="45"/>
  <c r="R7"/>
  <c r="AN5" s="1"/>
  <c r="AN14"/>
  <c r="AK11"/>
  <c r="R9" i="46"/>
  <c r="R14"/>
  <c r="AE5" i="34"/>
  <c r="AN14"/>
  <c r="AN11" i="33"/>
  <c r="R9" i="29"/>
  <c r="R14"/>
  <c r="I5" i="32"/>
  <c r="B5" i="50"/>
  <c r="O11"/>
  <c r="R9" i="34"/>
  <c r="R14"/>
  <c r="R14" i="18"/>
  <c r="R11" i="53"/>
  <c r="I5"/>
  <c r="B5" i="62"/>
  <c r="O11"/>
  <c r="R7" i="12"/>
  <c r="B5"/>
  <c r="I5" i="37"/>
  <c r="R14"/>
  <c r="AN9" i="59"/>
  <c r="AN7" i="43"/>
  <c r="R5" s="1"/>
  <c r="AN9"/>
  <c r="AN5" i="27"/>
  <c r="X5"/>
  <c r="R11" i="11"/>
  <c r="R14"/>
  <c r="R7" i="49"/>
  <c r="AN5" s="1"/>
  <c r="B5"/>
  <c r="AN14" i="24"/>
  <c r="O11" i="42"/>
  <c r="R9"/>
  <c r="I5" i="38"/>
  <c r="O11"/>
  <c r="L24" i="3"/>
  <c r="M6"/>
  <c r="M43"/>
  <c r="L12"/>
  <c r="M18"/>
  <c r="L42"/>
  <c r="L30"/>
  <c r="M7"/>
  <c r="M33"/>
  <c r="O11" i="44"/>
  <c r="B5" i="30"/>
  <c r="AN9" i="62"/>
  <c r="X5"/>
  <c r="AN7" i="53"/>
  <c r="AN5" s="1"/>
  <c r="AE5"/>
  <c r="B5" i="61"/>
  <c r="AN7" i="18"/>
  <c r="AE5"/>
  <c r="I5" i="25"/>
  <c r="AN9" i="55"/>
  <c r="X5"/>
  <c r="AN7" i="39"/>
  <c r="AE5"/>
  <c r="R9" i="56"/>
  <c r="R7"/>
  <c r="AN11" i="40"/>
  <c r="X5"/>
  <c r="AK11" i="50"/>
  <c r="I5" i="58"/>
  <c r="O11"/>
  <c r="O11" i="10"/>
  <c r="R9"/>
  <c r="R9" i="20"/>
  <c r="R14"/>
  <c r="AN9" i="42"/>
  <c r="AN7" i="61"/>
  <c r="AN5" s="1"/>
  <c r="X5"/>
  <c r="AN11" i="17"/>
  <c r="AN14"/>
  <c r="AE5" i="9"/>
  <c r="AN14"/>
  <c r="AE5" i="10"/>
  <c r="AN14"/>
  <c r="AN7" i="12"/>
  <c r="AE5"/>
  <c r="AN11" i="13"/>
  <c r="AN7"/>
  <c r="R5" s="1"/>
  <c r="AE5" i="61"/>
  <c r="X5" i="12"/>
  <c r="AN11"/>
  <c r="AN9" i="13"/>
  <c r="X5"/>
  <c r="AN5" i="62"/>
  <c r="R5" i="46"/>
  <c r="R5" i="9"/>
  <c r="AN5" i="50"/>
  <c r="R5" i="61"/>
  <c r="M16" i="3"/>
  <c r="M39"/>
  <c r="M5"/>
  <c r="M24"/>
  <c r="AN5" i="10"/>
  <c r="M36" i="3"/>
  <c r="M8"/>
  <c r="L15"/>
  <c r="M31"/>
  <c r="AK11" i="23"/>
  <c r="R14" i="22"/>
  <c r="X5" i="49"/>
  <c r="R9" i="26"/>
  <c r="AN14" i="21"/>
  <c r="AN11" i="52"/>
  <c r="I5" i="54"/>
  <c r="R9" i="9"/>
  <c r="I5" i="45"/>
  <c r="AN9" i="34"/>
  <c r="AN14" i="33"/>
  <c r="O11" i="32"/>
  <c r="I5" i="34"/>
  <c r="R7" i="18"/>
  <c r="R5" s="1"/>
  <c r="O11" i="53"/>
  <c r="R11" i="12"/>
  <c r="AN7" i="59"/>
  <c r="AE5" i="43"/>
  <c r="R9" i="11"/>
  <c r="AK11" i="24"/>
  <c r="R11" i="42"/>
  <c r="M27" i="3"/>
  <c r="L7"/>
  <c r="M29"/>
  <c r="M11"/>
  <c r="M28"/>
  <c r="L10"/>
  <c r="L5"/>
  <c r="M51"/>
  <c r="B5" i="44"/>
  <c r="I5" i="30"/>
  <c r="AE5" i="62"/>
  <c r="I5" i="61"/>
  <c r="O11" i="25"/>
  <c r="AE5" i="55"/>
  <c r="R11" i="56"/>
  <c r="AN11" i="50"/>
  <c r="R5" i="10"/>
  <c r="I5" i="20"/>
  <c r="AN7" i="42"/>
  <c r="AN14" i="61"/>
  <c r="AE5" i="17"/>
  <c r="X5" i="9"/>
  <c r="AN9" i="10"/>
  <c r="AN5" i="20" l="1"/>
  <c r="AN5" i="12"/>
  <c r="R5" i="32"/>
  <c r="R5" i="26"/>
  <c r="AN5" i="18"/>
  <c r="R5" i="45"/>
  <c r="AN5" i="47"/>
  <c r="R5"/>
  <c r="AN5" i="13"/>
  <c r="R5" i="59"/>
  <c r="AN5"/>
  <c r="R5" i="53"/>
  <c r="R5" i="49"/>
  <c r="R5" i="12"/>
  <c r="AN5" i="23"/>
  <c r="R5"/>
  <c r="R5" i="42"/>
  <c r="AN5"/>
  <c r="R5" i="39"/>
  <c r="AN5"/>
</calcChain>
</file>

<file path=xl/comments1.xml><?xml version="1.0" encoding="utf-8"?>
<comments xmlns="http://schemas.openxmlformats.org/spreadsheetml/2006/main">
  <authors>
    <author/>
  </authors>
  <commentList>
    <comment ref="C54" authorId="0">
      <text>
        <r>
          <rPr>
            <sz val="10"/>
            <color rgb="FF000000"/>
            <rFont val="Arial"/>
          </rPr>
          <t>This match was not played.</t>
        </r>
      </text>
    </comment>
    <comment ref="C57" authorId="0">
      <text>
        <r>
          <rPr>
            <sz val="10"/>
            <color rgb="FF000000"/>
            <rFont val="Arial"/>
          </rPr>
          <t>This match was not played (see also: match 50).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6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comments57.xml><?xml version="1.0" encoding="utf-8"?>
<comments xmlns="http://schemas.openxmlformats.org/spreadsheetml/2006/main">
  <authors>
    <author/>
  </authors>
  <commentList>
    <comment ref="P8" authorId="0">
      <text>
        <r>
          <rPr>
            <sz val="10"/>
            <color rgb="FF000000"/>
            <rFont val="Arial"/>
          </rPr>
          <t>Starting Fan Factor</t>
        </r>
      </text>
    </comment>
    <comment ref="AL8" authorId="0">
      <text>
        <r>
          <rPr>
            <sz val="10"/>
            <color rgb="FF000000"/>
            <rFont val="Arial"/>
          </rPr>
          <t>Starting Fan Factor</t>
        </r>
      </text>
    </comment>
  </commentList>
</comments>
</file>

<file path=xl/sharedStrings.xml><?xml version="1.0" encoding="utf-8"?>
<sst xmlns="http://schemas.openxmlformats.org/spreadsheetml/2006/main" count="4679" uniqueCount="747">
  <si>
    <t>Kills</t>
  </si>
  <si>
    <t>Fouls</t>
  </si>
  <si>
    <t>The Bile-Cursed Carnivale</t>
  </si>
  <si>
    <t xml:space="preserve">Kings Nightmares </t>
  </si>
  <si>
    <t>Ashtown Villains</t>
  </si>
  <si>
    <t>Da' Cheifs!!!</t>
  </si>
  <si>
    <t>4th Missouri Brigade</t>
  </si>
  <si>
    <t>Corpse Manglers</t>
  </si>
  <si>
    <t>Unchecked Privilage</t>
  </si>
  <si>
    <t>Brian's Chaos Dwarf Team</t>
  </si>
  <si>
    <t>Springberg Corn Scrubbers</t>
  </si>
  <si>
    <t>Kansas Kraken</t>
  </si>
  <si>
    <t>Skaven Ravens</t>
  </si>
  <si>
    <t>Horgenhold Hammers</t>
  </si>
  <si>
    <t>KCBBL Season 7</t>
  </si>
  <si>
    <t>Week 11</t>
  </si>
  <si>
    <t>Week</t>
  </si>
  <si>
    <t>Match</t>
  </si>
  <si>
    <t>Home</t>
  </si>
  <si>
    <t>Home Team</t>
  </si>
  <si>
    <t>Home Score</t>
  </si>
  <si>
    <t>Away Score</t>
  </si>
  <si>
    <t>Away</t>
  </si>
  <si>
    <t>Away Team</t>
  </si>
  <si>
    <t>Round 1</t>
  </si>
  <si>
    <t>Abrakhan Krushers (Nick)</t>
  </si>
  <si>
    <t>vs</t>
  </si>
  <si>
    <t>Dark Elves (Patrick)</t>
  </si>
  <si>
    <t>The Art of War (Trever)</t>
  </si>
  <si>
    <t>Hobstompers (Phillip)</t>
  </si>
  <si>
    <t>Komodo Sinodons (Randy)</t>
  </si>
  <si>
    <t>Orruk Owlbears (Daniel)</t>
  </si>
  <si>
    <t>Keepers of SG (Kendal)</t>
  </si>
  <si>
    <t>Quixotic Crushers (Matt)</t>
  </si>
  <si>
    <t>4th Missouri Brigage (Ron)</t>
  </si>
  <si>
    <t>Moot Point's (Joe R)</t>
  </si>
  <si>
    <t>Ashtown Villians (Joe H)</t>
  </si>
  <si>
    <t>Bloodbound of Khorne (James)</t>
  </si>
  <si>
    <t>Round 2</t>
  </si>
  <si>
    <t>Khorn (James)</t>
  </si>
  <si>
    <t>Hobstompers (Phillp)</t>
  </si>
  <si>
    <t>Round 3</t>
  </si>
  <si>
    <t>Round 4</t>
  </si>
  <si>
    <t>Round 5</t>
  </si>
  <si>
    <t>Round 6</t>
  </si>
  <si>
    <t>Round 7</t>
  </si>
  <si>
    <t>Round 8</t>
  </si>
  <si>
    <t>HOME TEAM</t>
  </si>
  <si>
    <t>TEAM VALUE</t>
  </si>
  <si>
    <t xml:space="preserve">DATE </t>
  </si>
  <si>
    <t>AWAY TEAM</t>
  </si>
  <si>
    <t>INDUCEMENTS</t>
  </si>
  <si>
    <t>COST</t>
  </si>
  <si>
    <t>MATCH TYPE</t>
  </si>
  <si>
    <t>RESULT</t>
  </si>
  <si>
    <t>Championship</t>
  </si>
  <si>
    <t>PETTY CASH</t>
  </si>
  <si>
    <t>TOUCHDOWNS</t>
  </si>
  <si>
    <t>Bloodweiser Babe</t>
  </si>
  <si>
    <t>GATE</t>
  </si>
  <si>
    <t>FF</t>
  </si>
  <si>
    <t>CASUALTIES</t>
  </si>
  <si>
    <t>Assistant Coach</t>
  </si>
  <si>
    <t>KILLS</t>
  </si>
  <si>
    <t>Cheerleader</t>
  </si>
  <si>
    <t xml:space="preserve">FAME </t>
  </si>
  <si>
    <t>FOULS</t>
  </si>
  <si>
    <t>Total SPP</t>
  </si>
  <si>
    <t>INURIES TAKEN</t>
  </si>
  <si>
    <t>MNG</t>
  </si>
  <si>
    <t>Niggle</t>
  </si>
  <si>
    <t>DEAD</t>
  </si>
  <si>
    <t>#</t>
  </si>
  <si>
    <t>New Skill/Stat</t>
  </si>
  <si>
    <t>Block</t>
  </si>
  <si>
    <t>M</t>
  </si>
  <si>
    <t>N</t>
  </si>
  <si>
    <t>AV</t>
  </si>
  <si>
    <t>Guard</t>
  </si>
  <si>
    <t>RIP</t>
  </si>
  <si>
    <t>Sprint</t>
  </si>
  <si>
    <t>MA</t>
  </si>
  <si>
    <t>Strip Ball</t>
  </si>
  <si>
    <t>Dodge</t>
  </si>
  <si>
    <t>WINNINGS</t>
  </si>
  <si>
    <t>EXPENSIVE MISTAKES</t>
  </si>
  <si>
    <t>ENDING TREASURY</t>
  </si>
  <si>
    <t>FAN FACTOR</t>
  </si>
  <si>
    <t>PURCHASES</t>
  </si>
  <si>
    <t>NOTES</t>
  </si>
  <si>
    <t>Lineman</t>
  </si>
  <si>
    <t>Goblin</t>
  </si>
  <si>
    <t>Regular</t>
  </si>
  <si>
    <t>Wizard</t>
  </si>
  <si>
    <t>Mercenary Zombie w/Block</t>
  </si>
  <si>
    <t>Mercenary Zombie w/Kick</t>
  </si>
  <si>
    <t>Extra Team Training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</si>
  <si>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</si>
  <si>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</si>
  <si>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</si>
  <si>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</si>
  <si>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</si>
  <si>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</si>
  <si>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</si>
  <si>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</si>
  <si>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</si>
  <si>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</si>
  <si>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X</t>
  </si>
  <si>
    <t>-MA</t>
  </si>
  <si>
    <t>Postseason</t>
  </si>
  <si>
    <t>Wandering Apothecary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</si>
  <si>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</si>
  <si>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</si>
  <si>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</si>
  <si>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</si>
  <si>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</si>
  <si>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</si>
  <si>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</si>
  <si>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</si>
  <si>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</si>
  <si>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</si>
  <si>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Tackle</t>
  </si>
  <si>
    <t>Claw</t>
  </si>
  <si>
    <t>DNP</t>
  </si>
  <si>
    <t>DID NOT PLAY</t>
  </si>
  <si>
    <t>IGNORE THIS MATCH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</si>
  <si>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</si>
  <si>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</si>
  <si>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</si>
  <si>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</si>
  <si>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</si>
  <si>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</si>
  <si>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</si>
  <si>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</si>
  <si>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</si>
  <si>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</si>
  <si>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Helmut Wolf</t>
  </si>
  <si>
    <t>Bribe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</si>
  <si>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</si>
  <si>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</si>
  <si>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</si>
  <si>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</si>
  <si>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</si>
  <si>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</si>
  <si>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</si>
  <si>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</si>
  <si>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</si>
  <si>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</si>
  <si>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Dauntless</t>
  </si>
  <si>
    <t>2x Bloodweiser Babe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</si>
  <si>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</si>
  <si>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</si>
  <si>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</si>
  <si>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</si>
  <si>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</si>
  <si>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</si>
  <si>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</si>
  <si>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</si>
  <si>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</si>
  <si>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</si>
  <si>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Side Step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</si>
  <si>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</si>
  <si>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</si>
  <si>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</si>
  <si>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</si>
  <si>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</si>
  <si>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</si>
  <si>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</si>
  <si>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</si>
  <si>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</si>
  <si>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</si>
  <si>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</si>
  <si>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</si>
  <si>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</si>
  <si>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</si>
  <si>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</si>
  <si>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</si>
  <si>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</si>
  <si>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</si>
  <si>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</si>
  <si>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</si>
  <si>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+AG</t>
  </si>
  <si>
    <t>Minor catastrophe rolled on Expensive Mistakes</t>
  </si>
  <si>
    <t>CONCEDE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</si>
  <si>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</si>
  <si>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</si>
  <si>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</si>
  <si>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</si>
  <si>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</si>
  <si>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</si>
  <si>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</si>
  <si>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</si>
  <si>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</si>
  <si>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</si>
  <si>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DRAW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</si>
  <si>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</si>
  <si>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</si>
  <si>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</si>
  <si>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</si>
  <si>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</si>
  <si>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</si>
  <si>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</si>
  <si>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</si>
  <si>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</si>
  <si>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</si>
  <si>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Count Luther von Drakenborg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</si>
  <si>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</si>
  <si>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</si>
  <si>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</si>
  <si>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</si>
  <si>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</si>
  <si>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</si>
  <si>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</si>
  <si>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</si>
  <si>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</si>
  <si>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</si>
  <si>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Mighty Blow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</si>
  <si>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</si>
  <si>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</si>
  <si>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</si>
  <si>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</si>
  <si>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</si>
  <si>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</si>
  <si>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</si>
  <si>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</si>
  <si>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</si>
  <si>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</si>
  <si>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Juggernaut</t>
  </si>
  <si>
    <t>Catcher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</si>
  <si>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</si>
  <si>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</si>
  <si>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</si>
  <si>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</si>
  <si>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</si>
  <si>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</si>
  <si>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</si>
  <si>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</si>
  <si>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</si>
  <si>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</si>
  <si>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</si>
  <si>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</si>
  <si>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</si>
  <si>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</si>
  <si>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</si>
  <si>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</si>
  <si>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</si>
  <si>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</si>
  <si>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</si>
  <si>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</si>
  <si>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Kick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</si>
  <si>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</si>
  <si>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</si>
  <si>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</si>
  <si>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</si>
  <si>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</si>
  <si>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</si>
  <si>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</si>
  <si>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</si>
  <si>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</si>
  <si>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</si>
  <si>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Ivan "Deathshroud"</t>
  </si>
  <si>
    <t>Sinnebad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</si>
  <si>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</si>
  <si>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</si>
  <si>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</si>
  <si>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</si>
  <si>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</si>
  <si>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</si>
  <si>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</si>
  <si>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</si>
  <si>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</si>
  <si>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</si>
  <si>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Cas from Sinnebad (No SP, just for CAS totals)</t>
  </si>
  <si>
    <t>Linemen 11 and 12 fired after the game, hired back as fresh meat</t>
  </si>
  <si>
    <t>Expensive mistakes rolled for and passed. #15 was Sinnebad</t>
  </si>
  <si>
    <t>Halfling Master Chef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</si>
  <si>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</si>
  <si>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</si>
  <si>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</si>
  <si>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</si>
  <si>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</si>
  <si>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</si>
  <si>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</si>
  <si>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</si>
  <si>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</si>
  <si>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</si>
  <si>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Nerves of Steel</t>
  </si>
  <si>
    <t>Team Re-roll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</si>
  <si>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</si>
  <si>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</si>
  <si>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</si>
  <si>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</si>
  <si>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</si>
  <si>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</si>
  <si>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</si>
  <si>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</si>
  <si>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</si>
  <si>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</si>
  <si>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</si>
  <si>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</si>
  <si>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</si>
  <si>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</si>
  <si>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</si>
  <si>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</si>
  <si>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</si>
  <si>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</si>
  <si>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</si>
  <si>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</si>
  <si>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Two Heads</t>
  </si>
  <si>
    <t xml:space="preserve"> Wrestle</t>
  </si>
  <si>
    <t>PLUS 1 AGILITY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</si>
  <si>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</si>
  <si>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</si>
  <si>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</si>
  <si>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</si>
  <si>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</si>
  <si>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</si>
  <si>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</si>
  <si>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</si>
  <si>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</si>
  <si>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</si>
  <si>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Blitzer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</si>
  <si>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</si>
  <si>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</si>
  <si>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</si>
  <si>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</si>
  <si>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</si>
  <si>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</si>
  <si>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</si>
  <si>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</si>
  <si>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</si>
  <si>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</si>
  <si>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+ST</t>
  </si>
  <si>
    <t>Wrestle</t>
  </si>
  <si>
    <t>WIN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</si>
  <si>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</si>
  <si>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</si>
  <si>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</si>
  <si>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</si>
  <si>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</si>
  <si>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</si>
  <si>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</si>
  <si>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</si>
  <si>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</si>
  <si>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</si>
  <si>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</si>
  <si>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</si>
  <si>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</si>
  <si>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</si>
  <si>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</si>
  <si>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</si>
  <si>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</si>
  <si>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</si>
  <si>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</si>
  <si>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</si>
  <si>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Runner</t>
  </si>
  <si>
    <t>Kreek Rustgouger</t>
  </si>
  <si>
    <t>Glart Smashrip Jr.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</si>
  <si>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</si>
  <si>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</si>
  <si>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</si>
  <si>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</si>
  <si>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</si>
  <si>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</si>
  <si>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</si>
  <si>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</si>
  <si>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</si>
  <si>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</si>
  <si>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</si>
  <si>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</si>
  <si>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</si>
  <si>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</si>
  <si>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</si>
  <si>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</si>
  <si>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</si>
  <si>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</si>
  <si>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</si>
  <si>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</si>
  <si>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</si>
  <si>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</si>
  <si>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</si>
  <si>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</si>
  <si>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</si>
  <si>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</si>
  <si>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</si>
  <si>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</si>
  <si>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</si>
  <si>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</si>
  <si>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Chaos Dwarf</t>
  </si>
  <si>
    <t>Throttlesnot the Impaler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</si>
  <si>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</si>
  <si>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</si>
  <si>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</si>
  <si>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</si>
  <si>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</si>
  <si>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</si>
  <si>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</si>
  <si>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</si>
  <si>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</si>
  <si>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</si>
  <si>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</si>
  <si>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</si>
  <si>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</si>
  <si>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</si>
  <si>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</si>
  <si>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</si>
  <si>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</si>
  <si>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</si>
  <si>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</si>
  <si>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</si>
  <si>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Ghoul Runner</t>
  </si>
  <si>
    <t>Fired #5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</si>
  <si>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</si>
  <si>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</si>
  <si>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</si>
  <si>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</si>
  <si>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</si>
  <si>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</si>
  <si>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</si>
  <si>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</si>
  <si>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</si>
  <si>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</si>
  <si>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</si>
  <si>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</si>
  <si>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</si>
  <si>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</si>
  <si>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</si>
  <si>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</si>
  <si>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</si>
  <si>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</si>
  <si>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</si>
  <si>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</si>
  <si>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</si>
  <si>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</si>
  <si>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</si>
  <si>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</si>
  <si>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</si>
  <si>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</si>
  <si>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</si>
  <si>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</si>
  <si>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</si>
  <si>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</si>
  <si>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Leader</t>
  </si>
  <si>
    <t>Thrower</t>
  </si>
  <si>
    <t>Grim Ironjaw</t>
  </si>
  <si>
    <t>Flint Garnblade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</si>
  <si>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</si>
  <si>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</si>
  <si>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</si>
  <si>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</si>
  <si>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</si>
  <si>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</si>
  <si>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</si>
  <si>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</si>
  <si>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</si>
  <si>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</si>
  <si>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Troll Slayer</t>
  </si>
  <si>
    <t>LOSS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</si>
  <si>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</si>
  <si>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</si>
  <si>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</si>
  <si>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</si>
  <si>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</si>
  <si>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</si>
  <si>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</si>
  <si>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</si>
  <si>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</si>
  <si>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</si>
  <si>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</si>
  <si>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</si>
  <si>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</si>
  <si>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</si>
  <si>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</si>
  <si>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</si>
  <si>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</si>
  <si>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</si>
  <si>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</si>
  <si>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</si>
  <si>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Break Tackle</t>
  </si>
  <si>
    <t>Rat Ogre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</si>
  <si>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</si>
  <si>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</si>
  <si>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</si>
  <si>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</si>
  <si>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</si>
  <si>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</si>
  <si>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</si>
  <si>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</si>
  <si>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</si>
  <si>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</si>
  <si>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Pass</t>
  </si>
  <si>
    <t>Sure Hands</t>
  </si>
  <si>
    <t>Dirty Player</t>
  </si>
  <si>
    <t>Fired #4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</si>
  <si>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</si>
  <si>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</si>
  <si>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</si>
  <si>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</si>
  <si>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</si>
  <si>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</si>
  <si>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</si>
  <si>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</si>
  <si>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</si>
  <si>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</si>
  <si>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Bull Centaur</t>
  </si>
  <si>
    <t>Good Karma Card</t>
  </si>
  <si>
    <t>Magic Items Card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</si>
  <si>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</si>
  <si>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</si>
  <si>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</si>
  <si>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</si>
  <si>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</si>
  <si>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</si>
  <si>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</si>
  <si>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</si>
  <si>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</si>
  <si>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</si>
  <si>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Deathroller</t>
  </si>
  <si>
    <t>Assassin</t>
  </si>
  <si>
    <t>Flint Churnblade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</si>
  <si>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</si>
  <si>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</si>
  <si>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</si>
  <si>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</si>
  <si>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</si>
  <si>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</si>
  <si>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</si>
  <si>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</si>
  <si>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</si>
  <si>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</si>
  <si>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Fezglitch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</si>
  <si>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</si>
  <si>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</si>
  <si>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</si>
  <si>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</si>
  <si>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</si>
  <si>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</si>
  <si>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</si>
  <si>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</si>
  <si>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</si>
  <si>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</si>
  <si>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#16 was Fezglitch</t>
  </si>
  <si>
    <t>Fan Factor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</si>
  <si>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</si>
  <si>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</si>
  <si>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</si>
  <si>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</si>
  <si>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</si>
  <si>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</si>
  <si>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</si>
  <si>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</si>
  <si>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</si>
  <si>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</si>
  <si>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Accurate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</si>
  <si>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</si>
  <si>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</si>
  <si>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</si>
  <si>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</si>
  <si>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</si>
  <si>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</si>
  <si>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</si>
  <si>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</si>
  <si>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</si>
  <si>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</si>
  <si>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Dirty Tricks Card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</si>
  <si>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</si>
  <si>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</si>
  <si>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</si>
  <si>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</si>
  <si>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</si>
  <si>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</si>
  <si>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</si>
  <si>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</si>
  <si>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</si>
  <si>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</si>
  <si>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#10 killed by Tutt Tutt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</si>
  <si>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</si>
  <si>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</si>
  <si>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</si>
  <si>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</si>
  <si>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</si>
  <si>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</si>
  <si>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</si>
  <si>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</si>
  <si>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</si>
  <si>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</si>
  <si>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 xml:space="preserve"> +AG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</si>
  <si>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</si>
  <si>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</si>
  <si>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</si>
  <si>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</si>
  <si>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</si>
  <si>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</si>
  <si>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</si>
  <si>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</si>
  <si>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</si>
  <si>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</si>
  <si>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Preseason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</si>
  <si>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</si>
  <si>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</si>
  <si>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</si>
  <si>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</si>
  <si>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</si>
  <si>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</si>
  <si>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</si>
  <si>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</si>
  <si>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</si>
  <si>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</si>
  <si>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+MA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</si>
  <si>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</si>
  <si>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</si>
  <si>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</si>
  <si>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</si>
  <si>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</si>
  <si>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</si>
  <si>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</si>
  <si>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</si>
  <si>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</si>
  <si>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</si>
  <si>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Normal</t>
  </si>
  <si>
    <t>Helmut Wulf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</si>
  <si>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</si>
  <si>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</si>
  <si>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</si>
  <si>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</si>
  <si>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</si>
  <si>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</si>
  <si>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</si>
  <si>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</si>
  <si>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</si>
  <si>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</si>
  <si>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Leap</t>
  </si>
  <si>
    <t>Count Luther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</si>
  <si>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</si>
  <si>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</si>
  <si>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</si>
  <si>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</si>
  <si>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</si>
  <si>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</si>
  <si>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</si>
  <si>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</si>
  <si>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</si>
  <si>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</si>
  <si>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Zombie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</si>
  <si>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</si>
  <si>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</si>
  <si>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</si>
  <si>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</si>
  <si>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</si>
  <si>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</si>
  <si>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</si>
  <si>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</si>
  <si>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</si>
  <si>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</si>
  <si>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Side step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</si>
  <si>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</si>
  <si>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</si>
  <si>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</si>
  <si>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</si>
  <si>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</si>
  <si>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</si>
  <si>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</si>
  <si>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</si>
  <si>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</si>
  <si>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</si>
  <si>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Agility</t>
  </si>
  <si>
    <t>Apothecary</t>
  </si>
  <si>
    <t>2x Fan Factor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</si>
  <si>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</si>
  <si>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</si>
  <si>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</si>
  <si>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</si>
  <si>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</si>
  <si>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</si>
  <si>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</si>
  <si>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</si>
  <si>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</si>
  <si>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</si>
  <si>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Headsplitter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</si>
  <si>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</si>
  <si>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</si>
  <si>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</si>
  <si>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</si>
  <si>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</si>
  <si>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</si>
  <si>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</si>
  <si>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</si>
  <si>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</si>
  <si>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</si>
  <si>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</si>
  <si>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</si>
  <si>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</si>
  <si>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</si>
  <si>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</si>
  <si>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</si>
  <si>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</si>
  <si>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</si>
  <si>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</si>
  <si>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</si>
  <si>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Black Orc</t>
  </si>
  <si>
    <t>Injury rolls 66,68,68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</si>
  <si>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</si>
  <si>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</si>
  <si>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</si>
  <si>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</si>
  <si>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</si>
  <si>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</si>
  <si>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</si>
  <si>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</si>
  <si>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</si>
  <si>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</si>
  <si>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#16 was Helmut Wulf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</si>
  <si>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</si>
  <si>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</si>
  <si>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</si>
  <si>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</si>
  <si>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</si>
  <si>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</si>
  <si>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</si>
  <si>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</si>
  <si>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</si>
  <si>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</si>
  <si>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 xml:space="preserve">
</t>
  </si>
  <si>
    <t>Fired</t>
  </si>
  <si>
    <t>2x Runt</t>
  </si>
  <si>
    <t>Self-killed a runt via TTM, injured a runt via failed dodge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</si>
  <si>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</si>
  <si>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</si>
  <si>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</si>
  <si>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</si>
  <si>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</si>
  <si>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</si>
  <si>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</si>
  <si>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</si>
  <si>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</si>
  <si>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</si>
  <si>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t>Komodo Sinodons</t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</si>
  <si>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</si>
  <si>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</si>
  <si>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</si>
  <si>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</si>
  <si>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</si>
  <si>
    <r>
      <rPr>
        <b/>
        <sz val="10"/>
        <rFont val="Arial"/>
      </rPr>
      <t>CMP</t>
    </r>
    <r>
      <rPr>
        <b/>
        <sz val="10"/>
        <rFont val="Arial"/>
      </rPr>
      <t xml:space="preserve"> [1]</t>
    </r>
  </si>
  <si>
    <r>
      <rPr>
        <b/>
        <sz val="10"/>
        <rFont val="Arial"/>
      </rPr>
      <t>TD</t>
    </r>
    <r>
      <rPr>
        <b/>
        <sz val="10"/>
        <rFont val="Arial"/>
      </rPr>
      <t xml:space="preserve"> [3]</t>
    </r>
  </si>
  <si>
    <r>
      <rPr>
        <b/>
        <sz val="10"/>
        <rFont val="Arial"/>
      </rPr>
      <t>INT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</si>
  <si>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>CAS</t>
    </r>
    <r>
      <rPr>
        <b/>
        <sz val="10"/>
        <rFont val="Arial"/>
      </rPr>
      <t xml:space="preserve"> [2]</t>
    </r>
  </si>
  <si>
    <r>
      <rPr>
        <b/>
        <sz val="10"/>
        <rFont val="Arial"/>
      </rPr>
      <t xml:space="preserve">MVP </t>
    </r>
    <r>
      <rPr>
        <b/>
        <sz val="10"/>
        <rFont val="Arial"/>
      </rPr>
      <t>[5]</t>
    </r>
  </si>
</sst>
</file>

<file path=xl/styles.xml><?xml version="1.0" encoding="utf-8"?>
<styleSheet xmlns="http://schemas.openxmlformats.org/spreadsheetml/2006/main">
  <numFmts count="4">
    <numFmt numFmtId="164" formatCode="#,##0\ \g\p"/>
    <numFmt numFmtId="166" formatCode="0,000\ \g\p"/>
    <numFmt numFmtId="167" formatCode="\+\1;\-\1;\+0"/>
    <numFmt numFmtId="168" formatCode="m/d/yy"/>
  </numFmts>
  <fonts count="1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24"/>
      <name val="Trebuchet MS"/>
    </font>
    <font>
      <strike/>
      <sz val="10"/>
      <name val="Arial"/>
    </font>
    <font>
      <sz val="10"/>
      <name val="Arial"/>
    </font>
    <font>
      <sz val="10"/>
      <name val="Arial"/>
    </font>
    <font>
      <b/>
      <sz val="7"/>
      <name val="Arial"/>
    </font>
    <font>
      <sz val="7"/>
      <name val="Arial"/>
    </font>
    <font>
      <b/>
      <sz val="10"/>
      <name val="Arial"/>
    </font>
    <font>
      <b/>
      <sz val="7"/>
      <name val="Arial"/>
    </font>
    <font>
      <sz val="9"/>
      <name val="Arial"/>
    </font>
    <font>
      <b/>
      <sz val="8"/>
      <name val="Arial"/>
    </font>
    <font>
      <sz val="10"/>
      <name val="Roboto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4C7C3"/>
        <bgColor rgb="FFF4C7C3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B7B7B7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000000"/>
      </bottom>
      <diagonal/>
    </border>
    <border>
      <left style="thin">
        <color rgb="FFB7B7B7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1" fillId="3" borderId="5" xfId="0" applyFont="1" applyFill="1" applyBorder="1" applyAlignment="1">
      <alignment horizontal="center"/>
    </xf>
    <xf numFmtId="0" fontId="1" fillId="0" borderId="6" xfId="0" applyFont="1" applyBorder="1"/>
    <xf numFmtId="0" fontId="1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3" borderId="8" xfId="0" applyFont="1" applyFill="1" applyBorder="1" applyAlignment="1">
      <alignment horizontal="center"/>
    </xf>
    <xf numFmtId="0" fontId="1" fillId="0" borderId="9" xfId="0" applyFont="1" applyBorder="1"/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3" xfId="0" applyFont="1" applyFill="1" applyBorder="1"/>
    <xf numFmtId="0" fontId="1" fillId="3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1" fillId="0" borderId="14" xfId="0" applyFont="1" applyBorder="1"/>
    <xf numFmtId="0" fontId="1" fillId="3" borderId="14" xfId="0" applyFont="1" applyFill="1" applyBorder="1" applyAlignment="1">
      <alignment horizontal="center"/>
    </xf>
    <xf numFmtId="0" fontId="1" fillId="0" borderId="15" xfId="0" applyFont="1" applyBorder="1"/>
    <xf numFmtId="0" fontId="4" fillId="3" borderId="6" xfId="0" applyFont="1" applyFill="1" applyBorder="1" applyAlignment="1">
      <alignment horizontal="center"/>
    </xf>
    <xf numFmtId="0" fontId="4" fillId="0" borderId="7" xfId="0" applyFont="1" applyBorder="1"/>
    <xf numFmtId="0" fontId="1" fillId="0" borderId="0" xfId="0" applyFont="1"/>
    <xf numFmtId="0" fontId="5" fillId="0" borderId="0" xfId="0" applyFont="1" applyAlignment="1"/>
    <xf numFmtId="0" fontId="6" fillId="0" borderId="16" xfId="0" applyFont="1" applyBorder="1" applyAlignment="1"/>
    <xf numFmtId="0" fontId="7" fillId="0" borderId="17" xfId="0" applyFont="1" applyBorder="1" applyAlignment="1"/>
    <xf numFmtId="0" fontId="1" fillId="0" borderId="17" xfId="0" applyFont="1" applyBorder="1"/>
    <xf numFmtId="0" fontId="8" fillId="0" borderId="17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2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center"/>
    </xf>
    <xf numFmtId="3" fontId="6" fillId="0" borderId="21" xfId="0" applyNumberFormat="1" applyFont="1" applyBorder="1" applyAlignment="1">
      <alignment horizontal="center"/>
    </xf>
    <xf numFmtId="0" fontId="9" fillId="0" borderId="19" xfId="0" applyFont="1" applyBorder="1" applyAlignment="1">
      <alignment horizontal="center" textRotation="90"/>
    </xf>
    <xf numFmtId="0" fontId="9" fillId="0" borderId="0" xfId="0" applyFont="1" applyAlignment="1">
      <alignment horizontal="center" textRotation="90"/>
    </xf>
    <xf numFmtId="0" fontId="6" fillId="0" borderId="19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7" fillId="0" borderId="0" xfId="0" applyFont="1" applyAlignment="1">
      <alignment horizontal="center" textRotation="90"/>
    </xf>
    <xf numFmtId="0" fontId="8" fillId="0" borderId="0" xfId="0" applyFont="1" applyAlignment="1">
      <alignment horizontal="center" textRotation="90"/>
    </xf>
    <xf numFmtId="0" fontId="8" fillId="0" borderId="20" xfId="0" applyFont="1" applyBorder="1" applyAlignment="1"/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9" fillId="5" borderId="33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6" fontId="6" fillId="0" borderId="0" xfId="0" applyNumberFormat="1" applyFont="1" applyAlignment="1">
      <alignment horizontal="center" wrapText="1"/>
    </xf>
    <xf numFmtId="166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0" fontId="6" fillId="0" borderId="38" xfId="0" applyFont="1" applyBorder="1" applyAlignment="1"/>
    <xf numFmtId="0" fontId="9" fillId="0" borderId="39" xfId="0" applyFont="1" applyBorder="1" applyAlignment="1"/>
    <xf numFmtId="0" fontId="6" fillId="0" borderId="39" xfId="0" applyFont="1" applyBorder="1" applyAlignment="1"/>
    <xf numFmtId="0" fontId="6" fillId="0" borderId="40" xfId="0" applyFont="1" applyBorder="1" applyAlignment="1"/>
    <xf numFmtId="0" fontId="6" fillId="0" borderId="39" xfId="0" applyFont="1" applyBorder="1" applyAlignment="1"/>
    <xf numFmtId="0" fontId="6" fillId="0" borderId="34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9" xfId="0" applyFont="1" applyBorder="1" applyAlignment="1"/>
    <xf numFmtId="0" fontId="13" fillId="0" borderId="29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41" xfId="0" applyFont="1" applyBorder="1"/>
    <xf numFmtId="0" fontId="3" fillId="0" borderId="13" xfId="0" applyFont="1" applyBorder="1" applyAlignment="1">
      <alignment horizontal="center" wrapText="1"/>
    </xf>
    <xf numFmtId="0" fontId="6" fillId="0" borderId="46" xfId="0" applyFont="1" applyBorder="1" applyAlignment="1">
      <alignment horizontal="center" vertical="center"/>
    </xf>
    <xf numFmtId="0" fontId="1" fillId="0" borderId="47" xfId="0" applyFont="1" applyBorder="1"/>
    <xf numFmtId="0" fontId="1" fillId="0" borderId="48" xfId="0" applyFont="1" applyBorder="1"/>
    <xf numFmtId="0" fontId="6" fillId="0" borderId="44" xfId="0" applyFont="1" applyBorder="1" applyAlignment="1">
      <alignment horizontal="left" vertical="top" wrapText="1"/>
    </xf>
    <xf numFmtId="0" fontId="1" fillId="0" borderId="42" xfId="0" applyFont="1" applyBorder="1"/>
    <xf numFmtId="0" fontId="1" fillId="0" borderId="45" xfId="0" applyFont="1" applyBorder="1"/>
    <xf numFmtId="164" fontId="6" fillId="0" borderId="26" xfId="0" applyNumberFormat="1" applyFont="1" applyBorder="1" applyAlignment="1">
      <alignment horizontal="right" vertical="top" wrapText="1"/>
    </xf>
    <xf numFmtId="0" fontId="1" fillId="0" borderId="43" xfId="0" applyFont="1" applyBorder="1"/>
    <xf numFmtId="0" fontId="6" fillId="0" borderId="46" xfId="0" applyFont="1" applyBorder="1" applyAlignment="1">
      <alignment horizontal="left" vertical="top" wrapText="1"/>
    </xf>
    <xf numFmtId="0" fontId="1" fillId="0" borderId="30" xfId="0" applyFont="1" applyBorder="1"/>
    <xf numFmtId="164" fontId="6" fillId="0" borderId="31" xfId="0" applyNumberFormat="1" applyFont="1" applyBorder="1" applyAlignment="1">
      <alignment horizontal="right" vertical="top" wrapText="1"/>
    </xf>
    <xf numFmtId="0" fontId="6" fillId="0" borderId="51" xfId="0" applyFont="1" applyBorder="1" applyAlignment="1">
      <alignment horizontal="left" vertical="top" wrapText="1"/>
    </xf>
    <xf numFmtId="0" fontId="1" fillId="0" borderId="52" xfId="0" applyFont="1" applyBorder="1"/>
    <xf numFmtId="0" fontId="1" fillId="0" borderId="53" xfId="0" applyFont="1" applyBorder="1"/>
    <xf numFmtId="164" fontId="6" fillId="0" borderId="36" xfId="0" applyNumberFormat="1" applyFont="1" applyBorder="1" applyAlignment="1">
      <alignment horizontal="right" vertical="top" wrapText="1"/>
    </xf>
    <xf numFmtId="0" fontId="1" fillId="0" borderId="54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166" fontId="6" fillId="0" borderId="49" xfId="0" applyNumberFormat="1" applyFont="1" applyBorder="1" applyAlignment="1">
      <alignment horizontal="center" wrapText="1"/>
    </xf>
    <xf numFmtId="0" fontId="1" fillId="0" borderId="50" xfId="0" applyFont="1" applyBorder="1"/>
    <xf numFmtId="0" fontId="1" fillId="0" borderId="21" xfId="0" applyFont="1" applyBorder="1"/>
    <xf numFmtId="166" fontId="6" fillId="0" borderId="49" xfId="0" applyNumberFormat="1" applyFont="1" applyBorder="1" applyAlignment="1">
      <alignment horizontal="center"/>
    </xf>
    <xf numFmtId="0" fontId="7" fillId="0" borderId="0" xfId="0" applyFont="1" applyAlignment="1"/>
    <xf numFmtId="0" fontId="12" fillId="5" borderId="22" xfId="0" applyFont="1" applyFill="1" applyBorder="1" applyAlignment="1">
      <alignment horizontal="center" textRotation="90"/>
    </xf>
    <xf numFmtId="0" fontId="1" fillId="0" borderId="56" xfId="0" applyFont="1" applyBorder="1"/>
    <xf numFmtId="0" fontId="6" fillId="0" borderId="44" xfId="0" applyFont="1" applyBorder="1" applyAlignment="1">
      <alignment horizontal="center" vertical="center"/>
    </xf>
    <xf numFmtId="166" fontId="6" fillId="7" borderId="49" xfId="0" applyNumberFormat="1" applyFont="1" applyFill="1" applyBorder="1" applyAlignment="1">
      <alignment horizontal="center"/>
    </xf>
    <xf numFmtId="167" fontId="6" fillId="0" borderId="49" xfId="0" applyNumberFormat="1" applyFont="1" applyBorder="1" applyAlignment="1">
      <alignment horizontal="center"/>
    </xf>
    <xf numFmtId="0" fontId="6" fillId="0" borderId="16" xfId="0" applyFont="1" applyBorder="1" applyAlignment="1">
      <alignment horizontal="left" vertical="top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6" fillId="0" borderId="51" xfId="0" applyFont="1" applyBorder="1" applyAlignment="1">
      <alignment horizontal="center" vertical="center"/>
    </xf>
    <xf numFmtId="0" fontId="11" fillId="0" borderId="49" xfId="0" applyFont="1" applyBorder="1" applyAlignment="1"/>
    <xf numFmtId="0" fontId="6" fillId="6" borderId="49" xfId="0" applyFont="1" applyFill="1" applyBorder="1" applyAlignment="1">
      <alignment horizontal="center" vertical="center"/>
    </xf>
    <xf numFmtId="0" fontId="6" fillId="0" borderId="51" xfId="0" applyFont="1" applyBorder="1" applyAlignment="1"/>
    <xf numFmtId="0" fontId="9" fillId="5" borderId="22" xfId="0" applyFont="1" applyFill="1" applyBorder="1" applyAlignment="1">
      <alignment horizontal="center" textRotation="90"/>
    </xf>
    <xf numFmtId="0" fontId="1" fillId="0" borderId="57" xfId="0" applyFont="1" applyBorder="1"/>
    <xf numFmtId="0" fontId="6" fillId="5" borderId="22" xfId="0" applyFont="1" applyFill="1" applyBorder="1" applyAlignment="1">
      <alignment horizontal="center" textRotation="90"/>
    </xf>
    <xf numFmtId="0" fontId="9" fillId="5" borderId="16" xfId="0" applyFont="1" applyFill="1" applyBorder="1" applyAlignment="1">
      <alignment horizontal="center"/>
    </xf>
    <xf numFmtId="0" fontId="7" fillId="3" borderId="49" xfId="0" applyFont="1" applyFill="1" applyBorder="1" applyAlignment="1">
      <alignment horizontal="center"/>
    </xf>
    <xf numFmtId="0" fontId="1" fillId="7" borderId="49" xfId="0" applyFont="1" applyFill="1" applyBorder="1" applyAlignment="1">
      <alignment horizontal="center"/>
    </xf>
    <xf numFmtId="0" fontId="10" fillId="0" borderId="0" xfId="0" applyFont="1" applyAlignment="1"/>
    <xf numFmtId="0" fontId="6" fillId="7" borderId="49" xfId="0" applyFont="1" applyFill="1" applyBorder="1" applyAlignment="1">
      <alignment horizontal="left"/>
    </xf>
    <xf numFmtId="0" fontId="7" fillId="0" borderId="17" xfId="0" applyFont="1" applyBorder="1" applyAlignment="1"/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14" fontId="6" fillId="0" borderId="49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1" fillId="7" borderId="49" xfId="0" applyFont="1" applyFill="1" applyBorder="1" applyAlignment="1">
      <alignment horizontal="center" vertical="center"/>
    </xf>
    <xf numFmtId="164" fontId="6" fillId="0" borderId="36" xfId="0" applyNumberFormat="1" applyFont="1" applyBorder="1" applyAlignment="1"/>
    <xf numFmtId="164" fontId="6" fillId="0" borderId="31" xfId="0" applyNumberFormat="1" applyFont="1" applyBorder="1" applyAlignment="1"/>
    <xf numFmtId="3" fontId="6" fillId="0" borderId="49" xfId="0" applyNumberFormat="1" applyFont="1" applyBorder="1" applyAlignment="1">
      <alignment horizontal="center"/>
    </xf>
    <xf numFmtId="0" fontId="6" fillId="0" borderId="46" xfId="0" applyFont="1" applyBorder="1" applyAlignment="1"/>
    <xf numFmtId="164" fontId="1" fillId="0" borderId="49" xfId="0" applyNumberFormat="1" applyFont="1" applyBorder="1" applyAlignment="1">
      <alignment horizontal="center"/>
    </xf>
    <xf numFmtId="166" fontId="6" fillId="6" borderId="16" xfId="0" applyNumberFormat="1" applyFont="1" applyFill="1" applyBorder="1" applyAlignment="1">
      <alignment horizontal="center"/>
    </xf>
    <xf numFmtId="0" fontId="1" fillId="0" borderId="55" xfId="0" applyFont="1" applyBorder="1"/>
    <xf numFmtId="0" fontId="6" fillId="0" borderId="44" xfId="0" applyFont="1" applyBorder="1" applyAlignment="1"/>
    <xf numFmtId="164" fontId="6" fillId="0" borderId="26" xfId="0" applyNumberFormat="1" applyFont="1" applyBorder="1" applyAlignment="1"/>
    <xf numFmtId="164" fontId="1" fillId="7" borderId="17" xfId="0" applyNumberFormat="1" applyFont="1" applyFill="1" applyBorder="1"/>
    <xf numFmtId="0" fontId="6" fillId="0" borderId="46" xfId="0" quotePrefix="1" applyFont="1" applyBorder="1" applyAlignment="1">
      <alignment horizontal="center" vertical="center"/>
    </xf>
    <xf numFmtId="3" fontId="13" fillId="0" borderId="49" xfId="0" applyNumberFormat="1" applyFont="1" applyBorder="1" applyAlignment="1">
      <alignment horizontal="center"/>
    </xf>
    <xf numFmtId="164" fontId="13" fillId="0" borderId="26" xfId="0" applyNumberFormat="1" applyFont="1" applyBorder="1" applyAlignment="1"/>
    <xf numFmtId="0" fontId="13" fillId="0" borderId="46" xfId="0" applyFont="1" applyBorder="1" applyAlignment="1">
      <alignment horizontal="center" vertical="center"/>
    </xf>
    <xf numFmtId="168" fontId="6" fillId="0" borderId="49" xfId="0" applyNumberFormat="1" applyFont="1" applyBorder="1" applyAlignment="1">
      <alignment horizontal="center"/>
    </xf>
    <xf numFmtId="0" fontId="6" fillId="0" borderId="44" xfId="0" quotePrefix="1" applyFont="1" applyBorder="1" applyAlignment="1">
      <alignment horizontal="center" vertical="center"/>
    </xf>
  </cellXfs>
  <cellStyles count="1">
    <cellStyle name="Normal" xfId="0" builtinId="0"/>
  </cellStyles>
  <dxfs count="65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eams-style" pivot="0" count="3">
      <tableStyleElement type="headerRow" dxfId="64"/>
      <tableStyleElement type="firstRowStripe" dxfId="63"/>
      <tableStyleElement type="secondRowStripe" dxfId="62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0</xdr:row>
      <xdr:rowOff>114300</xdr:rowOff>
    </xdr:from>
    <xdr:ext cx="1447800" cy="504825"/>
    <xdr:sp macro="" textlink="">
      <xdr:nvSpPr>
        <xdr:cNvPr id="3" name="Shape 3"/>
        <xdr:cNvSpPr/>
      </xdr:nvSpPr>
      <xdr:spPr>
        <a:xfrm>
          <a:off x="1905000" y="590550"/>
          <a:ext cx="1428900" cy="4857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Goto Match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M60"/>
  <sheetViews>
    <sheetView showGridLines="0" tabSelected="1" workbookViewId="0">
      <pane ySplit="4" topLeftCell="A5" activePane="bottomLeft" state="frozen"/>
      <selection pane="bottomLeft" activeCell="E19" sqref="E19"/>
    </sheetView>
  </sheetViews>
  <sheetFormatPr defaultColWidth="14.42578125" defaultRowHeight="15.75" customHeight="1"/>
  <cols>
    <col min="1" max="1" width="2" customWidth="1"/>
    <col min="2" max="2" width="8.85546875" customWidth="1"/>
    <col min="3" max="3" width="9" customWidth="1"/>
    <col min="4" max="4" width="9.140625" hidden="1" customWidth="1"/>
    <col min="5" max="5" width="25.140625" customWidth="1"/>
    <col min="6" max="7" width="10.7109375" customWidth="1"/>
    <col min="8" max="8" width="8.85546875" hidden="1" customWidth="1"/>
    <col min="9" max="9" width="25.5703125" customWidth="1"/>
    <col min="10" max="10" width="2.140625" customWidth="1"/>
    <col min="11" max="11" width="36.28515625" hidden="1" customWidth="1"/>
    <col min="12" max="12" width="3.28515625" hidden="1" customWidth="1"/>
    <col min="13" max="13" width="2.140625" hidden="1" customWidth="1"/>
  </cols>
  <sheetData>
    <row r="1" spans="1:13" ht="9.75" customHeight="1">
      <c r="A1" s="1"/>
      <c r="B1" s="1"/>
      <c r="C1" s="1"/>
      <c r="D1" s="1"/>
      <c r="E1" s="2"/>
      <c r="F1" s="3"/>
      <c r="G1" s="3"/>
      <c r="H1" s="1"/>
      <c r="I1" s="2"/>
    </row>
    <row r="2" spans="1:13" ht="30.75">
      <c r="A2" s="1"/>
      <c r="B2" s="107" t="s">
        <v>14</v>
      </c>
      <c r="C2" s="108"/>
      <c r="D2" s="108"/>
      <c r="E2" s="109"/>
      <c r="F2" s="110" t="s">
        <v>15</v>
      </c>
      <c r="G2" s="108"/>
      <c r="H2" s="1"/>
      <c r="I2" s="2"/>
    </row>
    <row r="3" spans="1:13" ht="12.75">
      <c r="A3" s="1"/>
      <c r="B3" s="1"/>
      <c r="C3" s="1"/>
      <c r="D3" s="1"/>
      <c r="E3" s="2"/>
      <c r="F3" s="3"/>
      <c r="G3" s="3"/>
      <c r="H3" s="1"/>
      <c r="I3" s="2"/>
    </row>
    <row r="4" spans="1:13" ht="25.5">
      <c r="A4" s="1"/>
      <c r="B4" s="4" t="s">
        <v>16</v>
      </c>
      <c r="C4" s="4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4" t="s">
        <v>22</v>
      </c>
      <c r="I4" s="5" t="s">
        <v>23</v>
      </c>
    </row>
    <row r="5" spans="1:13" ht="12.75">
      <c r="A5" s="1"/>
      <c r="B5" s="4">
        <v>1</v>
      </c>
      <c r="C5" s="7">
        <v>1</v>
      </c>
      <c r="D5" s="1">
        <v>1</v>
      </c>
      <c r="E5" s="8" t="s">
        <v>13</v>
      </c>
      <c r="F5" s="9">
        <v>0</v>
      </c>
      <c r="G5" s="9">
        <v>0</v>
      </c>
      <c r="H5" s="1">
        <v>12</v>
      </c>
      <c r="I5" s="10" t="s">
        <v>4</v>
      </c>
      <c r="K5" t="str">
        <f t="shared" ref="K5:K59" si="0">E5&amp;" vs "&amp;I5</f>
        <v>Horgenhold Hammers vs Ashtown Villains</v>
      </c>
      <c r="L5">
        <f t="shared" ref="L5:L52" si="1">COUNTIF($K:$K,K5)</f>
        <v>1</v>
      </c>
      <c r="M5">
        <f t="shared" ref="M5:M52" si="2">COUNTIF($K:$K,I5&amp;" vs "&amp;E5)</f>
        <v>0</v>
      </c>
    </row>
    <row r="6" spans="1:13" ht="12.75">
      <c r="A6" s="1"/>
      <c r="B6" s="4">
        <v>1</v>
      </c>
      <c r="C6" s="11">
        <v>2</v>
      </c>
      <c r="D6" s="1">
        <v>2</v>
      </c>
      <c r="E6" s="12" t="s">
        <v>7</v>
      </c>
      <c r="F6" s="13">
        <v>2</v>
      </c>
      <c r="G6" s="13">
        <v>2</v>
      </c>
      <c r="H6" s="1">
        <v>11</v>
      </c>
      <c r="I6" s="14" t="s">
        <v>2</v>
      </c>
      <c r="K6" t="str">
        <f t="shared" si="0"/>
        <v>Corpse Manglers vs The Bile-Cursed Carnivale</v>
      </c>
      <c r="L6">
        <f t="shared" si="1"/>
        <v>1</v>
      </c>
      <c r="M6">
        <f t="shared" si="2"/>
        <v>0</v>
      </c>
    </row>
    <row r="7" spans="1:13" ht="12.75">
      <c r="A7" s="1"/>
      <c r="B7" s="4">
        <v>1</v>
      </c>
      <c r="C7" s="11">
        <v>3</v>
      </c>
      <c r="D7" s="1">
        <v>3</v>
      </c>
      <c r="E7" s="12" t="s">
        <v>8</v>
      </c>
      <c r="F7" s="13">
        <v>3</v>
      </c>
      <c r="G7" s="13">
        <v>0</v>
      </c>
      <c r="H7" s="1">
        <v>10</v>
      </c>
      <c r="I7" s="14" t="s">
        <v>3</v>
      </c>
      <c r="K7" t="str">
        <f t="shared" si="0"/>
        <v xml:space="preserve">Unchecked Privilage vs Kings Nightmares </v>
      </c>
      <c r="L7">
        <f t="shared" si="1"/>
        <v>1</v>
      </c>
      <c r="M7">
        <f t="shared" si="2"/>
        <v>0</v>
      </c>
    </row>
    <row r="8" spans="1:13" ht="12.75">
      <c r="A8" s="1"/>
      <c r="B8" s="4">
        <v>1</v>
      </c>
      <c r="C8" s="11">
        <v>4</v>
      </c>
      <c r="D8" s="1">
        <v>4</v>
      </c>
      <c r="E8" s="12" t="s">
        <v>10</v>
      </c>
      <c r="F8" s="13">
        <v>0</v>
      </c>
      <c r="G8" s="13">
        <v>2</v>
      </c>
      <c r="H8" s="1">
        <v>9</v>
      </c>
      <c r="I8" s="14" t="s">
        <v>5</v>
      </c>
      <c r="K8" t="str">
        <f t="shared" si="0"/>
        <v>Springberg Corn Scrubbers vs Da' Cheifs!!!</v>
      </c>
      <c r="L8">
        <f t="shared" si="1"/>
        <v>1</v>
      </c>
      <c r="M8">
        <f t="shared" si="2"/>
        <v>0</v>
      </c>
    </row>
    <row r="9" spans="1:13" ht="12.75">
      <c r="A9" s="1"/>
      <c r="B9" s="4">
        <v>1</v>
      </c>
      <c r="C9" s="11">
        <v>5</v>
      </c>
      <c r="D9" s="1">
        <v>5</v>
      </c>
      <c r="E9" s="12" t="s">
        <v>12</v>
      </c>
      <c r="F9" s="13">
        <v>3</v>
      </c>
      <c r="G9" s="13">
        <v>2</v>
      </c>
      <c r="H9" s="1">
        <v>8</v>
      </c>
      <c r="I9" s="14" t="s">
        <v>6</v>
      </c>
      <c r="K9" t="str">
        <f t="shared" si="0"/>
        <v>Skaven Ravens vs 4th Missouri Brigade</v>
      </c>
      <c r="L9">
        <f t="shared" si="1"/>
        <v>1</v>
      </c>
      <c r="M9">
        <f t="shared" si="2"/>
        <v>0</v>
      </c>
    </row>
    <row r="10" spans="1:13" ht="12.75">
      <c r="A10" s="1"/>
      <c r="B10" s="4">
        <v>1</v>
      </c>
      <c r="C10" s="15">
        <v>6</v>
      </c>
      <c r="D10" s="1">
        <v>6</v>
      </c>
      <c r="E10" s="16" t="s">
        <v>11</v>
      </c>
      <c r="F10" s="17">
        <v>1</v>
      </c>
      <c r="G10" s="17">
        <v>1</v>
      </c>
      <c r="H10" s="1">
        <v>7</v>
      </c>
      <c r="I10" s="18" t="s">
        <v>9</v>
      </c>
      <c r="K10" t="str">
        <f t="shared" si="0"/>
        <v>Kansas Kraken vs Brian's Chaos Dwarf Team</v>
      </c>
      <c r="L10">
        <f t="shared" si="1"/>
        <v>1</v>
      </c>
      <c r="M10">
        <f t="shared" si="2"/>
        <v>0</v>
      </c>
    </row>
    <row r="11" spans="1:13" ht="12.75">
      <c r="A11" s="1"/>
      <c r="B11" s="19">
        <v>2</v>
      </c>
      <c r="C11" s="7">
        <v>7</v>
      </c>
      <c r="D11" s="1">
        <v>11</v>
      </c>
      <c r="E11" s="8" t="s">
        <v>2</v>
      </c>
      <c r="F11" s="20">
        <v>1</v>
      </c>
      <c r="G11" s="20">
        <v>1</v>
      </c>
      <c r="H11" s="1">
        <v>1</v>
      </c>
      <c r="I11" s="10" t="s">
        <v>13</v>
      </c>
      <c r="K11" t="str">
        <f t="shared" si="0"/>
        <v>The Bile-Cursed Carnivale vs Horgenhold Hammers</v>
      </c>
      <c r="L11">
        <f t="shared" si="1"/>
        <v>1</v>
      </c>
      <c r="M11">
        <f t="shared" si="2"/>
        <v>0</v>
      </c>
    </row>
    <row r="12" spans="1:13" ht="12.75">
      <c r="A12" s="1"/>
      <c r="B12" s="4">
        <v>2</v>
      </c>
      <c r="C12" s="11">
        <v>8</v>
      </c>
      <c r="D12" s="1">
        <v>10</v>
      </c>
      <c r="E12" s="12" t="s">
        <v>3</v>
      </c>
      <c r="F12" s="21">
        <v>0</v>
      </c>
      <c r="G12" s="21">
        <v>0</v>
      </c>
      <c r="H12" s="1">
        <v>12</v>
      </c>
      <c r="I12" s="14" t="s">
        <v>4</v>
      </c>
      <c r="K12" t="str">
        <f t="shared" si="0"/>
        <v>Kings Nightmares  vs Ashtown Villains</v>
      </c>
      <c r="L12">
        <f t="shared" si="1"/>
        <v>1</v>
      </c>
      <c r="M12">
        <f t="shared" si="2"/>
        <v>0</v>
      </c>
    </row>
    <row r="13" spans="1:13" ht="12.75">
      <c r="A13" s="1"/>
      <c r="B13" s="4">
        <v>2</v>
      </c>
      <c r="C13" s="11">
        <v>9</v>
      </c>
      <c r="D13" s="1">
        <v>9</v>
      </c>
      <c r="E13" s="12" t="s">
        <v>5</v>
      </c>
      <c r="F13" s="21">
        <v>1</v>
      </c>
      <c r="G13" s="21">
        <v>1</v>
      </c>
      <c r="H13" s="1">
        <v>2</v>
      </c>
      <c r="I13" s="14" t="s">
        <v>7</v>
      </c>
      <c r="K13" t="str">
        <f t="shared" si="0"/>
        <v>Da' Cheifs!!! vs Corpse Manglers</v>
      </c>
      <c r="L13">
        <f t="shared" si="1"/>
        <v>1</v>
      </c>
      <c r="M13">
        <f t="shared" si="2"/>
        <v>1</v>
      </c>
    </row>
    <row r="14" spans="1:13" ht="12.75">
      <c r="A14" s="1"/>
      <c r="B14" s="4">
        <v>2</v>
      </c>
      <c r="C14" s="11">
        <v>10</v>
      </c>
      <c r="D14" s="1">
        <v>8</v>
      </c>
      <c r="E14" s="12" t="s">
        <v>6</v>
      </c>
      <c r="F14" s="21">
        <v>1</v>
      </c>
      <c r="G14" s="21">
        <v>0</v>
      </c>
      <c r="H14" s="1">
        <v>3</v>
      </c>
      <c r="I14" s="14" t="s">
        <v>8</v>
      </c>
      <c r="K14" t="str">
        <f t="shared" si="0"/>
        <v>4th Missouri Brigade vs Unchecked Privilage</v>
      </c>
      <c r="L14">
        <f t="shared" si="1"/>
        <v>1</v>
      </c>
      <c r="M14">
        <f t="shared" si="2"/>
        <v>1</v>
      </c>
    </row>
    <row r="15" spans="1:13" ht="12.75">
      <c r="A15" s="1"/>
      <c r="B15" s="4">
        <v>2</v>
      </c>
      <c r="C15" s="11">
        <v>11</v>
      </c>
      <c r="D15" s="1">
        <v>7</v>
      </c>
      <c r="E15" s="12" t="s">
        <v>9</v>
      </c>
      <c r="F15" s="21">
        <v>1</v>
      </c>
      <c r="G15" s="21">
        <v>1</v>
      </c>
      <c r="H15" s="1">
        <v>4</v>
      </c>
      <c r="I15" s="14" t="s">
        <v>10</v>
      </c>
      <c r="K15" t="str">
        <f t="shared" si="0"/>
        <v>Brian's Chaos Dwarf Team vs Springberg Corn Scrubbers</v>
      </c>
      <c r="L15">
        <f t="shared" si="1"/>
        <v>1</v>
      </c>
      <c r="M15">
        <f t="shared" si="2"/>
        <v>0</v>
      </c>
    </row>
    <row r="16" spans="1:13" ht="12.75">
      <c r="A16" s="1"/>
      <c r="B16" s="4">
        <v>2</v>
      </c>
      <c r="C16" s="15">
        <v>12</v>
      </c>
      <c r="D16" s="1">
        <v>6</v>
      </c>
      <c r="E16" s="16" t="s">
        <v>11</v>
      </c>
      <c r="F16" s="22">
        <v>2</v>
      </c>
      <c r="G16" s="22">
        <v>2</v>
      </c>
      <c r="H16" s="1">
        <v>5</v>
      </c>
      <c r="I16" s="18" t="s">
        <v>12</v>
      </c>
      <c r="K16" t="str">
        <f t="shared" si="0"/>
        <v>Kansas Kraken vs Skaven Ravens</v>
      </c>
      <c r="L16">
        <f t="shared" si="1"/>
        <v>1</v>
      </c>
      <c r="M16">
        <f t="shared" si="2"/>
        <v>0</v>
      </c>
    </row>
    <row r="17" spans="1:13" ht="12.75">
      <c r="A17" s="1"/>
      <c r="B17" s="4">
        <v>3</v>
      </c>
      <c r="C17" s="7">
        <v>13</v>
      </c>
      <c r="D17" s="1">
        <v>1</v>
      </c>
      <c r="E17" s="23" t="s">
        <v>13</v>
      </c>
      <c r="F17" s="9">
        <v>0</v>
      </c>
      <c r="G17" s="9">
        <v>1E-22</v>
      </c>
      <c r="H17" s="1">
        <v>10</v>
      </c>
      <c r="I17" s="10" t="s">
        <v>3</v>
      </c>
      <c r="K17" t="str">
        <f t="shared" si="0"/>
        <v xml:space="preserve">Horgenhold Hammers vs Kings Nightmares </v>
      </c>
      <c r="L17">
        <f t="shared" si="1"/>
        <v>1</v>
      </c>
      <c r="M17">
        <f t="shared" si="2"/>
        <v>0</v>
      </c>
    </row>
    <row r="18" spans="1:13" ht="12.75">
      <c r="A18" s="1"/>
      <c r="B18" s="4">
        <v>3</v>
      </c>
      <c r="C18" s="11">
        <v>14</v>
      </c>
      <c r="D18" s="1">
        <v>11</v>
      </c>
      <c r="E18" s="12" t="s">
        <v>2</v>
      </c>
      <c r="F18" s="21">
        <v>0</v>
      </c>
      <c r="G18" s="21">
        <v>1</v>
      </c>
      <c r="H18" s="1">
        <v>9</v>
      </c>
      <c r="I18" s="14" t="s">
        <v>5</v>
      </c>
      <c r="K18" t="str">
        <f t="shared" si="0"/>
        <v>The Bile-Cursed Carnivale vs Da' Cheifs!!!</v>
      </c>
      <c r="L18">
        <f t="shared" si="1"/>
        <v>1</v>
      </c>
      <c r="M18">
        <f t="shared" si="2"/>
        <v>0</v>
      </c>
    </row>
    <row r="19" spans="1:13" ht="12.75">
      <c r="A19" s="1"/>
      <c r="B19" s="4">
        <v>3</v>
      </c>
      <c r="C19" s="11">
        <v>15</v>
      </c>
      <c r="D19" s="1">
        <v>12</v>
      </c>
      <c r="E19" s="12" t="s">
        <v>4</v>
      </c>
      <c r="F19" s="21">
        <v>2</v>
      </c>
      <c r="G19" s="21">
        <v>0</v>
      </c>
      <c r="H19" s="1">
        <v>8</v>
      </c>
      <c r="I19" s="14" t="s">
        <v>6</v>
      </c>
      <c r="K19" t="str">
        <f t="shared" si="0"/>
        <v>Ashtown Villains vs 4th Missouri Brigade</v>
      </c>
      <c r="L19">
        <f t="shared" si="1"/>
        <v>1</v>
      </c>
      <c r="M19">
        <f t="shared" si="2"/>
        <v>0</v>
      </c>
    </row>
    <row r="20" spans="1:13" ht="12.75">
      <c r="A20" s="1"/>
      <c r="B20" s="4">
        <v>3</v>
      </c>
      <c r="C20" s="11">
        <v>16</v>
      </c>
      <c r="D20" s="1">
        <v>2</v>
      </c>
      <c r="E20" s="12" t="s">
        <v>7</v>
      </c>
      <c r="F20" s="21">
        <v>2</v>
      </c>
      <c r="G20" s="21">
        <v>1</v>
      </c>
      <c r="H20" s="1">
        <v>7</v>
      </c>
      <c r="I20" s="14" t="s">
        <v>9</v>
      </c>
      <c r="K20" t="str">
        <f t="shared" si="0"/>
        <v>Corpse Manglers vs Brian's Chaos Dwarf Team</v>
      </c>
      <c r="L20">
        <f t="shared" si="1"/>
        <v>1</v>
      </c>
      <c r="M20">
        <f t="shared" si="2"/>
        <v>0</v>
      </c>
    </row>
    <row r="21" spans="1:13" ht="12.75">
      <c r="A21" s="1"/>
      <c r="B21" s="4">
        <v>3</v>
      </c>
      <c r="C21" s="11">
        <v>17</v>
      </c>
      <c r="D21" s="1">
        <v>3</v>
      </c>
      <c r="E21" s="12" t="s">
        <v>8</v>
      </c>
      <c r="F21" s="21">
        <v>3</v>
      </c>
      <c r="G21" s="21">
        <v>0</v>
      </c>
      <c r="H21" s="1">
        <v>6</v>
      </c>
      <c r="I21" s="14" t="s">
        <v>11</v>
      </c>
      <c r="K21" t="str">
        <f t="shared" si="0"/>
        <v>Unchecked Privilage vs Kansas Kraken</v>
      </c>
      <c r="L21">
        <f t="shared" si="1"/>
        <v>1</v>
      </c>
      <c r="M21">
        <f t="shared" si="2"/>
        <v>0</v>
      </c>
    </row>
    <row r="22" spans="1:13" ht="12.75">
      <c r="A22" s="1"/>
      <c r="B22" s="4">
        <v>3</v>
      </c>
      <c r="C22" s="15">
        <v>18</v>
      </c>
      <c r="D22" s="1">
        <v>4</v>
      </c>
      <c r="E22" s="16" t="s">
        <v>10</v>
      </c>
      <c r="F22" s="22">
        <v>1</v>
      </c>
      <c r="G22" s="22">
        <v>4</v>
      </c>
      <c r="H22" s="1">
        <v>5</v>
      </c>
      <c r="I22" s="18" t="s">
        <v>12</v>
      </c>
      <c r="K22" t="str">
        <f t="shared" si="0"/>
        <v>Springberg Corn Scrubbers vs Skaven Ravens</v>
      </c>
      <c r="L22">
        <f t="shared" si="1"/>
        <v>1</v>
      </c>
      <c r="M22">
        <f t="shared" si="2"/>
        <v>0</v>
      </c>
    </row>
    <row r="23" spans="1:13" ht="12.75">
      <c r="A23" s="1"/>
      <c r="B23" s="4">
        <v>4</v>
      </c>
      <c r="C23" s="7">
        <v>19</v>
      </c>
      <c r="D23" s="1">
        <v>9</v>
      </c>
      <c r="E23" s="8" t="s">
        <v>5</v>
      </c>
      <c r="F23" s="20">
        <v>0</v>
      </c>
      <c r="G23" s="20">
        <v>1</v>
      </c>
      <c r="H23" s="1">
        <v>1</v>
      </c>
      <c r="I23" s="10" t="s">
        <v>13</v>
      </c>
      <c r="K23" t="str">
        <f t="shared" si="0"/>
        <v>Da' Cheifs!!! vs Horgenhold Hammers</v>
      </c>
      <c r="L23">
        <f t="shared" si="1"/>
        <v>2</v>
      </c>
      <c r="M23">
        <f t="shared" si="2"/>
        <v>0</v>
      </c>
    </row>
    <row r="24" spans="1:13" ht="12.75">
      <c r="A24" s="1"/>
      <c r="B24" s="4">
        <v>4</v>
      </c>
      <c r="C24" s="11">
        <v>20</v>
      </c>
      <c r="D24" s="1">
        <v>8</v>
      </c>
      <c r="E24" s="12" t="s">
        <v>6</v>
      </c>
      <c r="F24" s="21">
        <v>1</v>
      </c>
      <c r="G24" s="21">
        <v>1</v>
      </c>
      <c r="H24" s="1">
        <v>10</v>
      </c>
      <c r="I24" s="14" t="s">
        <v>3</v>
      </c>
      <c r="K24" t="str">
        <f t="shared" si="0"/>
        <v xml:space="preserve">4th Missouri Brigade vs Kings Nightmares </v>
      </c>
      <c r="L24">
        <f t="shared" si="1"/>
        <v>1</v>
      </c>
      <c r="M24">
        <f t="shared" si="2"/>
        <v>0</v>
      </c>
    </row>
    <row r="25" spans="1:13" ht="12.75">
      <c r="A25" s="1"/>
      <c r="B25" s="4">
        <v>4</v>
      </c>
      <c r="C25" s="11">
        <v>21</v>
      </c>
      <c r="D25" s="1">
        <v>7</v>
      </c>
      <c r="E25" s="12" t="s">
        <v>9</v>
      </c>
      <c r="F25" s="21">
        <v>9.9999999999999998E-20</v>
      </c>
      <c r="G25" s="21">
        <v>0</v>
      </c>
      <c r="H25" s="1">
        <v>11</v>
      </c>
      <c r="I25" s="14" t="s">
        <v>2</v>
      </c>
      <c r="K25" t="str">
        <f t="shared" si="0"/>
        <v>Brian's Chaos Dwarf Team vs The Bile-Cursed Carnivale</v>
      </c>
      <c r="L25">
        <f t="shared" si="1"/>
        <v>1</v>
      </c>
      <c r="M25">
        <f t="shared" si="2"/>
        <v>0</v>
      </c>
    </row>
    <row r="26" spans="1:13" ht="12.75">
      <c r="A26" s="1"/>
      <c r="B26" s="4">
        <v>4</v>
      </c>
      <c r="C26" s="11">
        <v>22</v>
      </c>
      <c r="D26" s="1">
        <v>12</v>
      </c>
      <c r="E26" s="12" t="s">
        <v>4</v>
      </c>
      <c r="F26" s="21">
        <v>1</v>
      </c>
      <c r="G26" s="21">
        <v>0</v>
      </c>
      <c r="H26" s="1">
        <v>6</v>
      </c>
      <c r="I26" s="14" t="s">
        <v>11</v>
      </c>
      <c r="K26" t="str">
        <f t="shared" si="0"/>
        <v>Ashtown Villains vs Kansas Kraken</v>
      </c>
      <c r="L26">
        <f t="shared" si="1"/>
        <v>1</v>
      </c>
      <c r="M26">
        <f t="shared" si="2"/>
        <v>0</v>
      </c>
    </row>
    <row r="27" spans="1:13" ht="12.75">
      <c r="A27" s="1"/>
      <c r="B27" s="4">
        <v>4</v>
      </c>
      <c r="C27" s="11">
        <v>23</v>
      </c>
      <c r="D27" s="1">
        <v>5</v>
      </c>
      <c r="E27" s="12" t="s">
        <v>12</v>
      </c>
      <c r="F27" s="21">
        <v>1</v>
      </c>
      <c r="G27" s="21">
        <v>2</v>
      </c>
      <c r="H27" s="1">
        <v>2</v>
      </c>
      <c r="I27" s="14" t="s">
        <v>7</v>
      </c>
      <c r="K27" t="str">
        <f t="shared" si="0"/>
        <v>Skaven Ravens vs Corpse Manglers</v>
      </c>
      <c r="L27">
        <f t="shared" si="1"/>
        <v>1</v>
      </c>
      <c r="M27">
        <f t="shared" si="2"/>
        <v>1</v>
      </c>
    </row>
    <row r="28" spans="1:13" ht="12.75">
      <c r="A28" s="1"/>
      <c r="B28" s="4">
        <v>4</v>
      </c>
      <c r="C28" s="15">
        <v>24</v>
      </c>
      <c r="D28" s="1">
        <v>4</v>
      </c>
      <c r="E28" s="16" t="s">
        <v>10</v>
      </c>
      <c r="F28" s="22">
        <v>1</v>
      </c>
      <c r="G28" s="22">
        <v>3</v>
      </c>
      <c r="H28" s="1">
        <v>3</v>
      </c>
      <c r="I28" s="18" t="s">
        <v>8</v>
      </c>
      <c r="K28" t="str">
        <f t="shared" si="0"/>
        <v>Springberg Corn Scrubbers vs Unchecked Privilage</v>
      </c>
      <c r="L28">
        <f t="shared" si="1"/>
        <v>1</v>
      </c>
      <c r="M28">
        <f t="shared" si="2"/>
        <v>0</v>
      </c>
    </row>
    <row r="29" spans="1:13" ht="12.75">
      <c r="A29" s="1"/>
      <c r="B29" s="4">
        <v>5</v>
      </c>
      <c r="C29" s="7">
        <v>25</v>
      </c>
      <c r="D29" s="1">
        <v>1</v>
      </c>
      <c r="E29" s="8" t="s">
        <v>13</v>
      </c>
      <c r="F29" s="20">
        <v>1</v>
      </c>
      <c r="G29" s="20">
        <v>1</v>
      </c>
      <c r="H29" s="1">
        <v>8</v>
      </c>
      <c r="I29" s="10" t="s">
        <v>6</v>
      </c>
      <c r="K29" t="str">
        <f t="shared" si="0"/>
        <v>Horgenhold Hammers vs 4th Missouri Brigade</v>
      </c>
      <c r="L29">
        <f t="shared" si="1"/>
        <v>1</v>
      </c>
      <c r="M29">
        <f t="shared" si="2"/>
        <v>0</v>
      </c>
    </row>
    <row r="30" spans="1:13" ht="12.75">
      <c r="A30" s="1"/>
      <c r="B30" s="4">
        <v>5</v>
      </c>
      <c r="C30" s="11">
        <v>26</v>
      </c>
      <c r="D30" s="1">
        <v>9</v>
      </c>
      <c r="E30" s="12" t="s">
        <v>5</v>
      </c>
      <c r="F30" s="21">
        <v>2</v>
      </c>
      <c r="G30" s="21">
        <v>2</v>
      </c>
      <c r="H30" s="1">
        <v>7</v>
      </c>
      <c r="I30" s="14" t="s">
        <v>9</v>
      </c>
      <c r="K30" t="str">
        <f t="shared" si="0"/>
        <v>Da' Cheifs!!! vs Brian's Chaos Dwarf Team</v>
      </c>
      <c r="L30">
        <f t="shared" si="1"/>
        <v>1</v>
      </c>
      <c r="M30">
        <f t="shared" si="2"/>
        <v>0</v>
      </c>
    </row>
    <row r="31" spans="1:13" ht="12.75">
      <c r="A31" s="1"/>
      <c r="B31" s="4">
        <v>5</v>
      </c>
      <c r="C31" s="11">
        <v>27</v>
      </c>
      <c r="D31" s="1">
        <v>10</v>
      </c>
      <c r="E31" s="12" t="s">
        <v>3</v>
      </c>
      <c r="F31" s="21">
        <v>9.9999999999999991E-22</v>
      </c>
      <c r="G31" s="21">
        <v>0</v>
      </c>
      <c r="H31" s="1">
        <v>6</v>
      </c>
      <c r="I31" s="14" t="s">
        <v>11</v>
      </c>
      <c r="K31" t="str">
        <f t="shared" si="0"/>
        <v>Kings Nightmares  vs Kansas Kraken</v>
      </c>
      <c r="L31">
        <f t="shared" si="1"/>
        <v>1</v>
      </c>
      <c r="M31">
        <f t="shared" si="2"/>
        <v>0</v>
      </c>
    </row>
    <row r="32" spans="1:13" ht="12.75">
      <c r="A32" s="1"/>
      <c r="B32" s="4">
        <v>5</v>
      </c>
      <c r="C32" s="11">
        <v>28</v>
      </c>
      <c r="D32" s="1">
        <v>11</v>
      </c>
      <c r="E32" s="12" t="s">
        <v>2</v>
      </c>
      <c r="F32" s="21">
        <v>0</v>
      </c>
      <c r="G32" s="21">
        <v>1.0000000000000001E-17</v>
      </c>
      <c r="H32" s="1">
        <v>5</v>
      </c>
      <c r="I32" s="14" t="s">
        <v>12</v>
      </c>
      <c r="K32" t="str">
        <f t="shared" si="0"/>
        <v>The Bile-Cursed Carnivale vs Skaven Ravens</v>
      </c>
      <c r="L32">
        <f t="shared" si="1"/>
        <v>1</v>
      </c>
      <c r="M32">
        <f t="shared" si="2"/>
        <v>0</v>
      </c>
    </row>
    <row r="33" spans="1:13" ht="12.75">
      <c r="A33" s="1"/>
      <c r="B33" s="4">
        <v>5</v>
      </c>
      <c r="C33" s="11">
        <v>29</v>
      </c>
      <c r="D33" s="1">
        <v>12</v>
      </c>
      <c r="E33" s="12" t="s">
        <v>4</v>
      </c>
      <c r="F33" s="21">
        <v>0</v>
      </c>
      <c r="G33" s="21">
        <v>0</v>
      </c>
      <c r="H33" s="1">
        <v>4</v>
      </c>
      <c r="I33" s="14" t="s">
        <v>10</v>
      </c>
      <c r="K33" t="str">
        <f t="shared" si="0"/>
        <v>Ashtown Villains vs Springberg Corn Scrubbers</v>
      </c>
      <c r="L33">
        <f t="shared" si="1"/>
        <v>1</v>
      </c>
      <c r="M33">
        <f t="shared" si="2"/>
        <v>0</v>
      </c>
    </row>
    <row r="34" spans="1:13" ht="12.75">
      <c r="A34" s="1"/>
      <c r="B34" s="4">
        <v>5</v>
      </c>
      <c r="C34" s="15">
        <v>30</v>
      </c>
      <c r="D34" s="1">
        <v>2</v>
      </c>
      <c r="E34" s="16" t="s">
        <v>7</v>
      </c>
      <c r="F34" s="22">
        <v>2</v>
      </c>
      <c r="G34" s="22">
        <v>1</v>
      </c>
      <c r="H34" s="1">
        <v>3</v>
      </c>
      <c r="I34" s="18" t="s">
        <v>8</v>
      </c>
      <c r="K34" t="str">
        <f t="shared" si="0"/>
        <v>Corpse Manglers vs Unchecked Privilage</v>
      </c>
      <c r="L34">
        <f t="shared" si="1"/>
        <v>1</v>
      </c>
      <c r="M34">
        <f t="shared" si="2"/>
        <v>0</v>
      </c>
    </row>
    <row r="35" spans="1:13" ht="12.75">
      <c r="A35" s="1"/>
      <c r="B35" s="4">
        <v>6</v>
      </c>
      <c r="C35" s="7">
        <v>31</v>
      </c>
      <c r="D35" s="1">
        <v>7</v>
      </c>
      <c r="E35" s="8" t="s">
        <v>9</v>
      </c>
      <c r="F35" s="20">
        <v>0</v>
      </c>
      <c r="G35" s="20">
        <v>2</v>
      </c>
      <c r="H35" s="1">
        <v>1</v>
      </c>
      <c r="I35" s="10" t="s">
        <v>13</v>
      </c>
      <c r="K35" t="str">
        <f t="shared" si="0"/>
        <v>Brian's Chaos Dwarf Team vs Horgenhold Hammers</v>
      </c>
      <c r="L35">
        <f t="shared" si="1"/>
        <v>1</v>
      </c>
      <c r="M35">
        <f t="shared" si="2"/>
        <v>0</v>
      </c>
    </row>
    <row r="36" spans="1:13" ht="12.75">
      <c r="A36" s="1"/>
      <c r="B36" s="4">
        <v>6</v>
      </c>
      <c r="C36" s="11">
        <v>32</v>
      </c>
      <c r="D36" s="1">
        <v>6</v>
      </c>
      <c r="E36" s="12" t="s">
        <v>11</v>
      </c>
      <c r="F36" s="21">
        <v>2</v>
      </c>
      <c r="G36" s="21">
        <v>1</v>
      </c>
      <c r="H36" s="1">
        <v>8</v>
      </c>
      <c r="I36" s="14" t="s">
        <v>6</v>
      </c>
      <c r="K36" t="str">
        <f t="shared" si="0"/>
        <v>Kansas Kraken vs 4th Missouri Brigade</v>
      </c>
      <c r="L36">
        <f t="shared" si="1"/>
        <v>1</v>
      </c>
      <c r="M36">
        <f t="shared" si="2"/>
        <v>0</v>
      </c>
    </row>
    <row r="37" spans="1:13" ht="12.75">
      <c r="A37" s="1"/>
      <c r="B37" s="4">
        <v>6</v>
      </c>
      <c r="C37" s="11">
        <v>33</v>
      </c>
      <c r="D37" s="1">
        <v>5</v>
      </c>
      <c r="E37" s="12" t="s">
        <v>12</v>
      </c>
      <c r="F37" s="21">
        <v>3</v>
      </c>
      <c r="G37" s="21">
        <v>2</v>
      </c>
      <c r="H37" s="1">
        <v>9</v>
      </c>
      <c r="I37" s="14" t="s">
        <v>5</v>
      </c>
      <c r="K37" t="str">
        <f t="shared" si="0"/>
        <v>Skaven Ravens vs Da' Cheifs!!!</v>
      </c>
      <c r="L37">
        <f t="shared" si="1"/>
        <v>1</v>
      </c>
      <c r="M37">
        <f t="shared" si="2"/>
        <v>0</v>
      </c>
    </row>
    <row r="38" spans="1:13" ht="12.75">
      <c r="A38" s="1"/>
      <c r="B38" s="4">
        <v>6</v>
      </c>
      <c r="C38" s="11">
        <v>34</v>
      </c>
      <c r="D38" s="1">
        <v>10</v>
      </c>
      <c r="E38" s="12" t="s">
        <v>3</v>
      </c>
      <c r="F38" s="21">
        <v>2</v>
      </c>
      <c r="G38" s="21">
        <v>0</v>
      </c>
      <c r="H38" s="1">
        <v>4</v>
      </c>
      <c r="I38" s="14" t="s">
        <v>10</v>
      </c>
      <c r="K38" t="str">
        <f t="shared" si="0"/>
        <v>Kings Nightmares  vs Springberg Corn Scrubbers</v>
      </c>
      <c r="L38">
        <f t="shared" si="1"/>
        <v>1</v>
      </c>
      <c r="M38">
        <f t="shared" si="2"/>
        <v>0</v>
      </c>
    </row>
    <row r="39" spans="1:13" ht="12.75">
      <c r="A39" s="1"/>
      <c r="B39" s="4">
        <v>6</v>
      </c>
      <c r="C39" s="11">
        <v>35</v>
      </c>
      <c r="D39" s="1">
        <v>3</v>
      </c>
      <c r="E39" s="12" t="s">
        <v>8</v>
      </c>
      <c r="F39" s="21">
        <v>1.0000000000000001E-17</v>
      </c>
      <c r="G39" s="21">
        <v>0</v>
      </c>
      <c r="H39" s="1">
        <v>11</v>
      </c>
      <c r="I39" s="14" t="s">
        <v>2</v>
      </c>
      <c r="K39" t="str">
        <f t="shared" si="0"/>
        <v>Unchecked Privilage vs The Bile-Cursed Carnivale</v>
      </c>
      <c r="L39">
        <f t="shared" si="1"/>
        <v>1</v>
      </c>
      <c r="M39">
        <f t="shared" si="2"/>
        <v>0</v>
      </c>
    </row>
    <row r="40" spans="1:13" ht="12.75">
      <c r="A40" s="1"/>
      <c r="B40" s="4">
        <v>6</v>
      </c>
      <c r="C40" s="15">
        <v>36</v>
      </c>
      <c r="D40" s="1">
        <v>2</v>
      </c>
      <c r="E40" s="16" t="s">
        <v>7</v>
      </c>
      <c r="F40" s="22">
        <v>0</v>
      </c>
      <c r="G40" s="22">
        <v>0</v>
      </c>
      <c r="H40" s="1">
        <v>12</v>
      </c>
      <c r="I40" s="18" t="s">
        <v>4</v>
      </c>
      <c r="K40" t="str">
        <f t="shared" si="0"/>
        <v>Corpse Manglers vs Ashtown Villains</v>
      </c>
      <c r="L40">
        <f t="shared" si="1"/>
        <v>1</v>
      </c>
      <c r="M40">
        <f t="shared" si="2"/>
        <v>0</v>
      </c>
    </row>
    <row r="41" spans="1:13" ht="12.75">
      <c r="A41" s="1"/>
      <c r="B41" s="4">
        <v>7</v>
      </c>
      <c r="C41" s="7">
        <v>37</v>
      </c>
      <c r="D41" s="1">
        <v>1</v>
      </c>
      <c r="E41" s="8" t="s">
        <v>13</v>
      </c>
      <c r="F41" s="20">
        <v>0</v>
      </c>
      <c r="G41" s="20">
        <v>9.9999999999999998E-17</v>
      </c>
      <c r="H41" s="1">
        <v>6</v>
      </c>
      <c r="I41" s="10" t="s">
        <v>11</v>
      </c>
      <c r="K41" t="str">
        <f t="shared" si="0"/>
        <v>Horgenhold Hammers vs Kansas Kraken</v>
      </c>
      <c r="L41">
        <f t="shared" si="1"/>
        <v>1</v>
      </c>
      <c r="M41">
        <f t="shared" si="2"/>
        <v>0</v>
      </c>
    </row>
    <row r="42" spans="1:13" ht="12.75">
      <c r="A42" s="1"/>
      <c r="B42" s="4">
        <v>7</v>
      </c>
      <c r="C42" s="7">
        <v>38</v>
      </c>
      <c r="D42" s="1">
        <v>7</v>
      </c>
      <c r="E42" s="8" t="s">
        <v>9</v>
      </c>
      <c r="F42" s="20">
        <v>0</v>
      </c>
      <c r="G42" s="20">
        <v>3</v>
      </c>
      <c r="H42" s="1">
        <v>5</v>
      </c>
      <c r="I42" s="10" t="s">
        <v>12</v>
      </c>
      <c r="K42" t="str">
        <f t="shared" si="0"/>
        <v>Brian's Chaos Dwarf Team vs Skaven Ravens</v>
      </c>
      <c r="L42">
        <f t="shared" si="1"/>
        <v>1</v>
      </c>
      <c r="M42">
        <f t="shared" si="2"/>
        <v>0</v>
      </c>
    </row>
    <row r="43" spans="1:13" ht="12.75">
      <c r="A43" s="1"/>
      <c r="B43" s="4">
        <v>7</v>
      </c>
      <c r="C43" s="7">
        <v>39</v>
      </c>
      <c r="D43" s="1">
        <v>8</v>
      </c>
      <c r="E43" s="8" t="s">
        <v>6</v>
      </c>
      <c r="F43" s="20">
        <v>1</v>
      </c>
      <c r="G43" s="20">
        <v>1</v>
      </c>
      <c r="H43" s="1">
        <v>4</v>
      </c>
      <c r="I43" s="10" t="s">
        <v>10</v>
      </c>
      <c r="K43" t="str">
        <f t="shared" si="0"/>
        <v>4th Missouri Brigade vs Springberg Corn Scrubbers</v>
      </c>
      <c r="L43">
        <f t="shared" si="1"/>
        <v>1</v>
      </c>
      <c r="M43">
        <f t="shared" si="2"/>
        <v>0</v>
      </c>
    </row>
    <row r="44" spans="1:13" ht="12.75">
      <c r="A44" s="1"/>
      <c r="B44" s="4">
        <v>7</v>
      </c>
      <c r="C44" s="7">
        <v>40</v>
      </c>
      <c r="D44" s="1">
        <v>9</v>
      </c>
      <c r="E44" s="8" t="s">
        <v>5</v>
      </c>
      <c r="F44" s="20">
        <v>0</v>
      </c>
      <c r="G44" s="20">
        <v>2</v>
      </c>
      <c r="H44" s="1">
        <v>3</v>
      </c>
      <c r="I44" s="10" t="s">
        <v>8</v>
      </c>
      <c r="K44" t="str">
        <f t="shared" si="0"/>
        <v>Da' Cheifs!!! vs Unchecked Privilage</v>
      </c>
      <c r="L44">
        <f t="shared" si="1"/>
        <v>1</v>
      </c>
      <c r="M44">
        <f t="shared" si="2"/>
        <v>0</v>
      </c>
    </row>
    <row r="45" spans="1:13" ht="12.75">
      <c r="A45" s="1"/>
      <c r="B45" s="4">
        <v>7</v>
      </c>
      <c r="C45" s="7">
        <v>41</v>
      </c>
      <c r="D45" s="1">
        <v>10</v>
      </c>
      <c r="E45" s="12" t="s">
        <v>3</v>
      </c>
      <c r="F45" s="21">
        <v>0</v>
      </c>
      <c r="G45" s="21">
        <v>1</v>
      </c>
      <c r="H45" s="1">
        <v>2</v>
      </c>
      <c r="I45" s="14" t="s">
        <v>7</v>
      </c>
      <c r="K45" t="str">
        <f t="shared" si="0"/>
        <v>Kings Nightmares  vs Corpse Manglers</v>
      </c>
      <c r="L45">
        <f t="shared" si="1"/>
        <v>1</v>
      </c>
      <c r="M45">
        <f t="shared" si="2"/>
        <v>0</v>
      </c>
    </row>
    <row r="46" spans="1:13" ht="12.75">
      <c r="A46" s="1"/>
      <c r="B46" s="4">
        <v>7</v>
      </c>
      <c r="C46" s="24">
        <v>42</v>
      </c>
      <c r="D46" s="1">
        <v>11</v>
      </c>
      <c r="E46" s="16" t="s">
        <v>2</v>
      </c>
      <c r="F46" s="22">
        <v>0</v>
      </c>
      <c r="G46" s="22">
        <v>9.9999999999999995E-21</v>
      </c>
      <c r="H46" s="1">
        <v>12</v>
      </c>
      <c r="I46" s="18" t="s">
        <v>4</v>
      </c>
      <c r="K46" t="str">
        <f t="shared" si="0"/>
        <v>The Bile-Cursed Carnivale vs Ashtown Villains</v>
      </c>
      <c r="L46">
        <f t="shared" si="1"/>
        <v>1</v>
      </c>
      <c r="M46">
        <f t="shared" si="2"/>
        <v>0</v>
      </c>
    </row>
    <row r="47" spans="1:13" ht="12.75">
      <c r="A47" s="1"/>
      <c r="B47" s="4">
        <v>8</v>
      </c>
      <c r="C47" s="7">
        <v>43</v>
      </c>
      <c r="D47" s="1">
        <v>5</v>
      </c>
      <c r="E47" s="8" t="s">
        <v>12</v>
      </c>
      <c r="F47" s="20">
        <v>3</v>
      </c>
      <c r="G47" s="20">
        <v>1</v>
      </c>
      <c r="H47" s="1">
        <v>1</v>
      </c>
      <c r="I47" s="10" t="s">
        <v>13</v>
      </c>
      <c r="K47" t="str">
        <f t="shared" si="0"/>
        <v>Skaven Ravens vs Horgenhold Hammers</v>
      </c>
      <c r="L47">
        <f t="shared" si="1"/>
        <v>1</v>
      </c>
      <c r="M47">
        <f t="shared" si="2"/>
        <v>0</v>
      </c>
    </row>
    <row r="48" spans="1:13" ht="12.75">
      <c r="A48" s="1"/>
      <c r="B48" s="4">
        <v>8</v>
      </c>
      <c r="C48" s="7">
        <v>44</v>
      </c>
      <c r="D48" s="1">
        <v>4</v>
      </c>
      <c r="E48" s="12" t="s">
        <v>10</v>
      </c>
      <c r="F48" s="21">
        <v>1</v>
      </c>
      <c r="G48" s="21">
        <v>1</v>
      </c>
      <c r="H48" s="1">
        <v>6</v>
      </c>
      <c r="I48" s="14" t="s">
        <v>11</v>
      </c>
      <c r="K48" t="str">
        <f t="shared" si="0"/>
        <v>Springberg Corn Scrubbers vs Kansas Kraken</v>
      </c>
      <c r="L48">
        <f t="shared" si="1"/>
        <v>1</v>
      </c>
      <c r="M48">
        <f t="shared" si="2"/>
        <v>0</v>
      </c>
    </row>
    <row r="49" spans="1:13" ht="12.75">
      <c r="A49" s="1"/>
      <c r="B49" s="4">
        <v>8</v>
      </c>
      <c r="C49" s="7">
        <v>45</v>
      </c>
      <c r="D49" s="1">
        <v>3</v>
      </c>
      <c r="E49" s="12" t="s">
        <v>8</v>
      </c>
      <c r="F49" s="21">
        <v>1</v>
      </c>
      <c r="G49" s="21">
        <v>1</v>
      </c>
      <c r="H49" s="1">
        <v>7</v>
      </c>
      <c r="I49" s="14" t="s">
        <v>9</v>
      </c>
      <c r="K49" t="str">
        <f t="shared" si="0"/>
        <v>Unchecked Privilage vs Brian's Chaos Dwarf Team</v>
      </c>
      <c r="L49">
        <f t="shared" si="1"/>
        <v>1</v>
      </c>
      <c r="M49">
        <f t="shared" si="2"/>
        <v>0</v>
      </c>
    </row>
    <row r="50" spans="1:13" ht="12.75">
      <c r="A50" s="1"/>
      <c r="B50" s="4">
        <v>8</v>
      </c>
      <c r="C50" s="7">
        <v>46</v>
      </c>
      <c r="D50" s="1">
        <v>8</v>
      </c>
      <c r="E50" s="12" t="s">
        <v>6</v>
      </c>
      <c r="F50" s="21">
        <v>1</v>
      </c>
      <c r="G50" s="21">
        <v>3</v>
      </c>
      <c r="H50" s="1">
        <v>2</v>
      </c>
      <c r="I50" s="14" t="s">
        <v>7</v>
      </c>
      <c r="K50" t="str">
        <f t="shared" si="0"/>
        <v>4th Missouri Brigade vs Corpse Manglers</v>
      </c>
      <c r="L50">
        <f t="shared" si="1"/>
        <v>1</v>
      </c>
      <c r="M50">
        <f t="shared" si="2"/>
        <v>0</v>
      </c>
    </row>
    <row r="51" spans="1:13" ht="12.75">
      <c r="A51" s="1"/>
      <c r="B51" s="4">
        <v>8</v>
      </c>
      <c r="C51" s="7">
        <v>47</v>
      </c>
      <c r="D51" s="1">
        <v>12</v>
      </c>
      <c r="E51" s="12" t="s">
        <v>4</v>
      </c>
      <c r="F51" s="21">
        <v>0</v>
      </c>
      <c r="G51" s="21">
        <v>0</v>
      </c>
      <c r="H51" s="1">
        <v>9</v>
      </c>
      <c r="I51" s="14" t="s">
        <v>5</v>
      </c>
      <c r="K51" t="str">
        <f t="shared" si="0"/>
        <v>Ashtown Villains vs Da' Cheifs!!!</v>
      </c>
      <c r="L51">
        <f t="shared" si="1"/>
        <v>1</v>
      </c>
      <c r="M51">
        <f t="shared" si="2"/>
        <v>0</v>
      </c>
    </row>
    <row r="52" spans="1:13" ht="12.75">
      <c r="A52" s="1"/>
      <c r="B52" s="4">
        <v>8</v>
      </c>
      <c r="C52" s="24">
        <v>48</v>
      </c>
      <c r="D52" s="25">
        <v>11</v>
      </c>
      <c r="E52" s="16" t="s">
        <v>2</v>
      </c>
      <c r="F52" s="22">
        <v>0</v>
      </c>
      <c r="G52" s="22">
        <v>1.0000000000000001E-15</v>
      </c>
      <c r="H52" s="25">
        <v>10</v>
      </c>
      <c r="I52" s="18" t="s">
        <v>3</v>
      </c>
      <c r="K52" t="str">
        <f t="shared" si="0"/>
        <v xml:space="preserve">The Bile-Cursed Carnivale vs Kings Nightmares </v>
      </c>
      <c r="L52">
        <f t="shared" si="1"/>
        <v>1</v>
      </c>
      <c r="M52">
        <f t="shared" si="2"/>
        <v>0</v>
      </c>
    </row>
    <row r="53" spans="1:13" ht="10.5" customHeight="1">
      <c r="B53" s="4">
        <v>9</v>
      </c>
      <c r="C53" s="7">
        <v>49</v>
      </c>
      <c r="D53" s="1">
        <v>2</v>
      </c>
      <c r="E53" s="8" t="s">
        <v>7</v>
      </c>
      <c r="F53" s="20">
        <v>3</v>
      </c>
      <c r="G53" s="20">
        <v>1</v>
      </c>
      <c r="H53" s="1">
        <v>6</v>
      </c>
      <c r="I53" s="10" t="s">
        <v>11</v>
      </c>
      <c r="K53" t="str">
        <f t="shared" si="0"/>
        <v>Corpse Manglers vs Kansas Kraken</v>
      </c>
    </row>
    <row r="54" spans="1:13" ht="12.75">
      <c r="A54" s="26"/>
      <c r="B54" s="27">
        <v>9</v>
      </c>
      <c r="C54" s="28">
        <v>50</v>
      </c>
      <c r="D54" s="29">
        <v>9</v>
      </c>
      <c r="E54" s="30" t="s">
        <v>5</v>
      </c>
      <c r="F54" s="31">
        <v>0</v>
      </c>
      <c r="G54" s="31">
        <v>0</v>
      </c>
      <c r="H54" s="29">
        <v>1</v>
      </c>
      <c r="I54" s="32" t="s">
        <v>13</v>
      </c>
      <c r="J54" s="26"/>
      <c r="K54" s="26" t="str">
        <f t="shared" si="0"/>
        <v>Da' Cheifs!!! vs Horgenhold Hammers</v>
      </c>
      <c r="L54" s="26"/>
      <c r="M54" s="26"/>
    </row>
    <row r="55" spans="1:13" ht="10.5" customHeight="1">
      <c r="B55" s="4">
        <v>9</v>
      </c>
      <c r="C55" s="7">
        <v>51</v>
      </c>
      <c r="D55" s="1">
        <v>5</v>
      </c>
      <c r="E55" s="12" t="s">
        <v>12</v>
      </c>
      <c r="F55" s="21">
        <v>3</v>
      </c>
      <c r="G55" s="21">
        <v>1</v>
      </c>
      <c r="H55" s="1">
        <v>12</v>
      </c>
      <c r="I55" s="14" t="s">
        <v>4</v>
      </c>
      <c r="K55" t="str">
        <f t="shared" si="0"/>
        <v>Skaven Ravens vs Ashtown Villains</v>
      </c>
    </row>
    <row r="56" spans="1:13" ht="10.5" customHeight="1">
      <c r="B56" s="4">
        <v>9</v>
      </c>
      <c r="C56" s="24">
        <v>52</v>
      </c>
      <c r="D56" s="25">
        <v>3</v>
      </c>
      <c r="E56" s="33" t="s">
        <v>8</v>
      </c>
      <c r="F56" s="34">
        <v>4</v>
      </c>
      <c r="G56" s="34">
        <v>1</v>
      </c>
      <c r="H56" s="25">
        <v>8</v>
      </c>
      <c r="I56" s="35" t="s">
        <v>6</v>
      </c>
      <c r="K56" t="str">
        <f t="shared" si="0"/>
        <v>Unchecked Privilage vs 4th Missouri Brigade</v>
      </c>
    </row>
    <row r="57" spans="1:13" ht="10.5" customHeight="1">
      <c r="B57" s="4">
        <v>10</v>
      </c>
      <c r="C57" s="7">
        <v>53</v>
      </c>
      <c r="D57" s="1">
        <v>2</v>
      </c>
      <c r="E57" s="12" t="s">
        <v>7</v>
      </c>
      <c r="F57" s="21">
        <v>0</v>
      </c>
      <c r="G57" s="36">
        <v>0</v>
      </c>
      <c r="H57" s="29">
        <v>9</v>
      </c>
      <c r="I57" s="37" t="s">
        <v>5</v>
      </c>
      <c r="K57" t="str">
        <f t="shared" si="0"/>
        <v>Corpse Manglers vs Da' Cheifs!!!</v>
      </c>
    </row>
    <row r="58" spans="1:13" ht="10.5" customHeight="1">
      <c r="B58" s="4">
        <v>10</v>
      </c>
      <c r="C58" s="24">
        <v>54</v>
      </c>
      <c r="D58" s="25">
        <v>3</v>
      </c>
      <c r="E58" s="16" t="s">
        <v>8</v>
      </c>
      <c r="F58" s="22">
        <v>1</v>
      </c>
      <c r="G58" s="22">
        <v>5</v>
      </c>
      <c r="H58" s="25">
        <v>5</v>
      </c>
      <c r="I58" s="18" t="s">
        <v>12</v>
      </c>
      <c r="K58" t="str">
        <f t="shared" si="0"/>
        <v>Unchecked Privilage vs Skaven Ravens</v>
      </c>
    </row>
    <row r="59" spans="1:13" ht="10.5" customHeight="1">
      <c r="B59" s="4">
        <v>11</v>
      </c>
      <c r="C59" s="24">
        <v>55</v>
      </c>
      <c r="D59" s="25">
        <v>2</v>
      </c>
      <c r="E59" s="16" t="s">
        <v>7</v>
      </c>
      <c r="F59" s="22">
        <v>2</v>
      </c>
      <c r="G59" s="22">
        <v>1</v>
      </c>
      <c r="H59" s="25">
        <v>5</v>
      </c>
      <c r="I59" s="18" t="s">
        <v>12</v>
      </c>
      <c r="K59" t="str">
        <f t="shared" si="0"/>
        <v>Corpse Manglers vs Skaven Ravens</v>
      </c>
    </row>
    <row r="60" spans="1:13" ht="10.5" customHeight="1">
      <c r="B60" s="38"/>
      <c r="C60" s="38"/>
      <c r="D60" s="1"/>
      <c r="H60" s="1"/>
    </row>
  </sheetData>
  <sheetCalcPr fullCalcOnLoad="1"/>
  <autoFilter ref="B4:I60">
    <sortState ref="B4:I60">
      <sortCondition ref="C4:C60"/>
    </sortState>
  </autoFilter>
  <mergeCells count="2">
    <mergeCell ref="B2:E2"/>
    <mergeCell ref="F2:G2"/>
  </mergeCells>
  <conditionalFormatting sqref="E5:E59">
    <cfRule type="expression" dxfId="61" priority="1">
      <formula>F5&gt;G5</formula>
    </cfRule>
  </conditionalFormatting>
  <conditionalFormatting sqref="E5:E59">
    <cfRule type="expression" dxfId="60" priority="2">
      <formula>F5=G5</formula>
    </cfRule>
  </conditionalFormatting>
  <conditionalFormatting sqref="E5:E59">
    <cfRule type="expression" dxfId="59" priority="3">
      <formula>F5&lt;G5</formula>
    </cfRule>
  </conditionalFormatting>
  <conditionalFormatting sqref="I5:I59">
    <cfRule type="expression" dxfId="58" priority="4">
      <formula>G5&gt;F5</formula>
    </cfRule>
  </conditionalFormatting>
  <conditionalFormatting sqref="I5:I59">
    <cfRule type="expression" dxfId="57" priority="5">
      <formula>G5=F5</formula>
    </cfRule>
  </conditionalFormatting>
  <conditionalFormatting sqref="I5:I59">
    <cfRule type="expression" dxfId="56" priority="6">
      <formula>G5&lt;F5</formula>
    </cfRule>
  </conditionalFormatting>
  <dataValidations count="1">
    <dataValidation type="list" allowBlank="1" sqref="F2">
      <formula1>"Week 1,Week 2,Week 3,Week 4,Week 5,Week 6,Week 7,Week 8,Week 9,Week 10,Week 11,Week 12"</formula1>
    </dataValidation>
  </dataValidations>
  <printOptions horizontalCentered="1" gridLines="1"/>
  <pageMargins left="0.7" right="0.7" top="0.75" bottom="0.75" header="0" footer="0"/>
  <pageSetup pageOrder="overThenDown" orientation="portrait" cellComments="atEnd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8"/>
  <sheetViews>
    <sheetView workbookViewId="0"/>
  </sheetViews>
  <sheetFormatPr defaultColWidth="14.42578125" defaultRowHeight="15.75" customHeight="1"/>
  <cols>
    <col min="1" max="1" width="8.140625" customWidth="1"/>
    <col min="2" max="2" width="23.42578125" customWidth="1"/>
    <col min="3" max="3" width="3" customWidth="1"/>
    <col min="4" max="4" width="26.5703125" customWidth="1"/>
  </cols>
  <sheetData>
    <row r="1" spans="1:8" ht="15.75" customHeight="1">
      <c r="A1" s="39" t="s">
        <v>24</v>
      </c>
      <c r="B1" s="39" t="s">
        <v>25</v>
      </c>
      <c r="C1" s="39" t="s">
        <v>26</v>
      </c>
      <c r="D1" s="39" t="s">
        <v>27</v>
      </c>
      <c r="E1" s="2">
        <v>10</v>
      </c>
      <c r="F1" s="2">
        <v>8</v>
      </c>
      <c r="G1" t="e">
        <f>VLOOKUP(E1,#REF!,2,FALSE)</f>
        <v>#REF!</v>
      </c>
      <c r="H1" t="e">
        <f>VLOOKUP(F1,#REF!,2,FALSE)</f>
        <v>#REF!</v>
      </c>
    </row>
    <row r="2" spans="1:8" ht="15.75" customHeight="1">
      <c r="A2" s="39"/>
      <c r="B2" s="39" t="s">
        <v>28</v>
      </c>
      <c r="C2" s="39" t="s">
        <v>26</v>
      </c>
      <c r="D2" s="39" t="s">
        <v>29</v>
      </c>
      <c r="E2" s="2">
        <v>3</v>
      </c>
      <c r="F2" s="2">
        <v>2</v>
      </c>
      <c r="G2" t="e">
        <f>VLOOKUP(E2,#REF!,2,FALSE)</f>
        <v>#REF!</v>
      </c>
      <c r="H2" t="e">
        <f>VLOOKUP(F2,#REF!,2,FALSE)</f>
        <v>#REF!</v>
      </c>
    </row>
    <row r="3" spans="1:8" ht="15.75" customHeight="1">
      <c r="A3" s="39"/>
      <c r="B3" s="39" t="s">
        <v>30</v>
      </c>
      <c r="C3" s="39" t="s">
        <v>26</v>
      </c>
      <c r="D3" s="39" t="s">
        <v>31</v>
      </c>
      <c r="E3" s="2">
        <v>9</v>
      </c>
      <c r="F3" s="2">
        <v>4</v>
      </c>
      <c r="G3" t="e">
        <f>VLOOKUP(E3,#REF!,2,FALSE)</f>
        <v>#REF!</v>
      </c>
      <c r="H3" t="e">
        <f>VLOOKUP(F3,#REF!,2,FALSE)</f>
        <v>#REF!</v>
      </c>
    </row>
    <row r="4" spans="1:8" ht="15.75" customHeight="1">
      <c r="A4" s="39"/>
      <c r="B4" s="39" t="s">
        <v>32</v>
      </c>
      <c r="C4" s="39" t="s">
        <v>26</v>
      </c>
      <c r="D4" s="39" t="s">
        <v>33</v>
      </c>
      <c r="E4" s="2">
        <v>7</v>
      </c>
      <c r="F4" s="2">
        <v>1</v>
      </c>
      <c r="G4" t="e">
        <f>VLOOKUP(E4,#REF!,2,FALSE)</f>
        <v>#REF!</v>
      </c>
      <c r="H4" t="e">
        <f>VLOOKUP(F4,#REF!,2,FALSE)</f>
        <v>#REF!</v>
      </c>
    </row>
    <row r="5" spans="1:8" ht="15.75" customHeight="1">
      <c r="A5" s="39"/>
      <c r="B5" s="39" t="s">
        <v>34</v>
      </c>
      <c r="C5" s="39" t="s">
        <v>26</v>
      </c>
      <c r="D5" s="39" t="s">
        <v>35</v>
      </c>
      <c r="E5" s="2">
        <v>11</v>
      </c>
      <c r="F5" s="2">
        <v>5</v>
      </c>
      <c r="G5" t="e">
        <f>VLOOKUP(E5,#REF!,2,FALSE)</f>
        <v>#REF!</v>
      </c>
      <c r="H5" t="e">
        <f>VLOOKUP(F5,#REF!,2,FALSE)</f>
        <v>#REF!</v>
      </c>
    </row>
    <row r="6" spans="1:8" ht="15.75" customHeight="1">
      <c r="A6" s="39"/>
      <c r="B6" s="39" t="s">
        <v>36</v>
      </c>
      <c r="C6" s="39" t="s">
        <v>26</v>
      </c>
      <c r="D6" s="39" t="s">
        <v>37</v>
      </c>
      <c r="E6" s="2">
        <v>12</v>
      </c>
      <c r="F6" s="2">
        <v>6</v>
      </c>
      <c r="G6" t="e">
        <f>VLOOKUP(E6,#REF!,2,FALSE)</f>
        <v>#REF!</v>
      </c>
      <c r="H6" t="e">
        <f>VLOOKUP(F6,#REF!,2,FALSE)</f>
        <v>#REF!</v>
      </c>
    </row>
    <row r="7" spans="1:8" ht="15.75" customHeight="1">
      <c r="A7" s="39" t="s">
        <v>38</v>
      </c>
      <c r="B7" s="39" t="s">
        <v>25</v>
      </c>
      <c r="C7" s="39" t="s">
        <v>26</v>
      </c>
      <c r="D7" s="39" t="s">
        <v>32</v>
      </c>
      <c r="E7" s="2">
        <v>10</v>
      </c>
      <c r="F7" s="2">
        <v>7</v>
      </c>
      <c r="G7" t="e">
        <f>VLOOKUP(E7,#REF!,2,FALSE)</f>
        <v>#REF!</v>
      </c>
      <c r="H7" t="e">
        <f>VLOOKUP(F7,#REF!,2,FALSE)</f>
        <v>#REF!</v>
      </c>
    </row>
    <row r="8" spans="1:8" ht="15.75" customHeight="1">
      <c r="A8" s="39"/>
      <c r="B8" s="39" t="s">
        <v>28</v>
      </c>
      <c r="C8" s="39" t="s">
        <v>26</v>
      </c>
      <c r="D8" s="39" t="s">
        <v>36</v>
      </c>
      <c r="E8" s="2">
        <v>3</v>
      </c>
      <c r="F8" s="2">
        <v>12</v>
      </c>
      <c r="G8" t="e">
        <f>VLOOKUP(E8,#REF!,2,FALSE)</f>
        <v>#REF!</v>
      </c>
      <c r="H8" t="e">
        <f>VLOOKUP(F8,#REF!,2,FALSE)</f>
        <v>#REF!</v>
      </c>
    </row>
    <row r="9" spans="1:8" ht="15.75" customHeight="1">
      <c r="A9" s="39"/>
      <c r="B9" s="39" t="s">
        <v>30</v>
      </c>
      <c r="C9" s="39" t="s">
        <v>26</v>
      </c>
      <c r="D9" s="39" t="s">
        <v>39</v>
      </c>
      <c r="E9" s="2">
        <v>9</v>
      </c>
      <c r="F9" s="2">
        <v>6</v>
      </c>
      <c r="G9" t="e">
        <f>VLOOKUP(E9,#REF!,2,FALSE)</f>
        <v>#REF!</v>
      </c>
      <c r="H9" t="e">
        <f>VLOOKUP(F9,#REF!,2,FALSE)</f>
        <v>#REF!</v>
      </c>
    </row>
    <row r="10" spans="1:8" ht="15.75" customHeight="1">
      <c r="A10" s="39"/>
      <c r="B10" s="39" t="s">
        <v>34</v>
      </c>
      <c r="C10" s="39" t="s">
        <v>26</v>
      </c>
      <c r="D10" s="39" t="s">
        <v>27</v>
      </c>
      <c r="E10" s="2">
        <v>11</v>
      </c>
      <c r="F10" s="2">
        <v>8</v>
      </c>
      <c r="G10" t="e">
        <f>VLOOKUP(E10,#REF!,2,FALSE)</f>
        <v>#REF!</v>
      </c>
      <c r="H10" t="e">
        <f>VLOOKUP(F10,#REF!,2,FALSE)</f>
        <v>#REF!</v>
      </c>
    </row>
    <row r="11" spans="1:8" ht="15.75" customHeight="1">
      <c r="A11" s="39"/>
      <c r="B11" s="39" t="s">
        <v>33</v>
      </c>
      <c r="C11" s="39" t="s">
        <v>26</v>
      </c>
      <c r="D11" s="39" t="s">
        <v>40</v>
      </c>
      <c r="E11" s="2">
        <v>1</v>
      </c>
      <c r="F11" s="2">
        <v>2</v>
      </c>
      <c r="G11" t="e">
        <f>VLOOKUP(E11,#REF!,2,FALSE)</f>
        <v>#REF!</v>
      </c>
      <c r="H11" t="e">
        <f>VLOOKUP(F11,#REF!,2,FALSE)</f>
        <v>#REF!</v>
      </c>
    </row>
    <row r="12" spans="1:8" ht="15.75" customHeight="1">
      <c r="A12" s="39"/>
      <c r="B12" s="39" t="s">
        <v>35</v>
      </c>
      <c r="C12" s="39" t="s">
        <v>26</v>
      </c>
      <c r="D12" s="39" t="s">
        <v>31</v>
      </c>
      <c r="E12" s="2">
        <v>5</v>
      </c>
      <c r="F12" s="2">
        <v>4</v>
      </c>
      <c r="G12" t="e">
        <f>VLOOKUP(E12,#REF!,2,FALSE)</f>
        <v>#REF!</v>
      </c>
      <c r="H12" t="e">
        <f>VLOOKUP(F12,#REF!,2,FALSE)</f>
        <v>#REF!</v>
      </c>
    </row>
    <row r="13" spans="1:8" ht="15.75" customHeight="1">
      <c r="A13" s="39" t="s">
        <v>41</v>
      </c>
      <c r="B13" s="39" t="s">
        <v>25</v>
      </c>
      <c r="C13" s="39" t="s">
        <v>26</v>
      </c>
      <c r="D13" s="39" t="s">
        <v>31</v>
      </c>
      <c r="E13" s="2">
        <v>11</v>
      </c>
      <c r="F13" s="2">
        <v>4</v>
      </c>
      <c r="G13" t="e">
        <f>VLOOKUP(E13,#REF!,2,FALSE)</f>
        <v>#REF!</v>
      </c>
      <c r="H13" t="e">
        <f>VLOOKUP(F13,#REF!,2,FALSE)</f>
        <v>#REF!</v>
      </c>
    </row>
    <row r="14" spans="1:8" ht="15.75" customHeight="1">
      <c r="A14" s="39"/>
      <c r="B14" s="39" t="s">
        <v>28</v>
      </c>
      <c r="C14" s="39" t="s">
        <v>26</v>
      </c>
      <c r="D14" s="39" t="s">
        <v>27</v>
      </c>
      <c r="E14" s="2">
        <v>3</v>
      </c>
      <c r="F14" s="2">
        <v>8</v>
      </c>
      <c r="G14" t="e">
        <f>VLOOKUP(E14,#REF!,2,FALSE)</f>
        <v>#REF!</v>
      </c>
      <c r="H14" t="e">
        <f>VLOOKUP(F14,#REF!,2,FALSE)</f>
        <v>#REF!</v>
      </c>
    </row>
    <row r="15" spans="1:8" ht="15.75" customHeight="1">
      <c r="A15" s="39"/>
      <c r="B15" s="39" t="s">
        <v>30</v>
      </c>
      <c r="C15" s="39" t="s">
        <v>26</v>
      </c>
      <c r="D15" s="39" t="s">
        <v>29</v>
      </c>
      <c r="E15" s="2">
        <v>9</v>
      </c>
      <c r="F15" s="2">
        <v>2</v>
      </c>
      <c r="G15" t="e">
        <f>VLOOKUP(E15,#REF!,2,FALSE)</f>
        <v>#REF!</v>
      </c>
      <c r="H15" t="e">
        <f>VLOOKUP(F15,#REF!,2,FALSE)</f>
        <v>#REF!</v>
      </c>
    </row>
    <row r="16" spans="1:8" ht="15.75" customHeight="1">
      <c r="A16" s="39"/>
      <c r="B16" s="39" t="s">
        <v>32</v>
      </c>
      <c r="C16" s="39" t="s">
        <v>26</v>
      </c>
      <c r="D16" s="39" t="s">
        <v>34</v>
      </c>
      <c r="E16" s="2">
        <v>7</v>
      </c>
      <c r="F16" s="2">
        <v>11</v>
      </c>
      <c r="G16" t="e">
        <f>VLOOKUP(E16,#REF!,2,FALSE)</f>
        <v>#REF!</v>
      </c>
      <c r="H16" t="e">
        <f>VLOOKUP(F16,#REF!,2,FALSE)</f>
        <v>#REF!</v>
      </c>
    </row>
    <row r="17" spans="1:8" ht="15.75" customHeight="1">
      <c r="A17" s="39"/>
      <c r="B17" s="39" t="s">
        <v>33</v>
      </c>
      <c r="C17" s="39" t="s">
        <v>26</v>
      </c>
      <c r="D17" s="39" t="s">
        <v>37</v>
      </c>
      <c r="E17" s="2">
        <v>1</v>
      </c>
      <c r="F17" s="2">
        <v>6</v>
      </c>
      <c r="G17" t="e">
        <f>VLOOKUP(E17,#REF!,2,FALSE)</f>
        <v>#REF!</v>
      </c>
      <c r="H17" t="e">
        <f>VLOOKUP(F17,#REF!,2,FALSE)</f>
        <v>#REF!</v>
      </c>
    </row>
    <row r="18" spans="1:8" ht="15.75" customHeight="1">
      <c r="A18" s="39"/>
      <c r="B18" s="39" t="s">
        <v>36</v>
      </c>
      <c r="C18" s="39" t="s">
        <v>26</v>
      </c>
      <c r="D18" s="39" t="s">
        <v>35</v>
      </c>
      <c r="E18" s="2">
        <v>12</v>
      </c>
      <c r="F18" s="2">
        <v>5</v>
      </c>
      <c r="G18" t="e">
        <f>VLOOKUP(E18,#REF!,2,FALSE)</f>
        <v>#REF!</v>
      </c>
      <c r="H18" t="e">
        <f>VLOOKUP(F18,#REF!,2,FALSE)</f>
        <v>#REF!</v>
      </c>
    </row>
    <row r="19" spans="1:8" ht="15.75" customHeight="1">
      <c r="A19" s="39" t="s">
        <v>42</v>
      </c>
      <c r="B19" s="39" t="s">
        <v>25</v>
      </c>
      <c r="C19" s="39" t="s">
        <v>26</v>
      </c>
      <c r="D19" s="39" t="s">
        <v>28</v>
      </c>
      <c r="E19" s="2">
        <v>11</v>
      </c>
      <c r="F19" s="2">
        <v>3</v>
      </c>
      <c r="G19" t="e">
        <f>VLOOKUP(E19,#REF!,2,FALSE)</f>
        <v>#REF!</v>
      </c>
      <c r="H19" t="e">
        <f>VLOOKUP(F19,#REF!,2,FALSE)</f>
        <v>#REF!</v>
      </c>
    </row>
    <row r="20" spans="1:8" ht="15.75" customHeight="1">
      <c r="A20" s="39"/>
      <c r="B20" s="39" t="s">
        <v>30</v>
      </c>
      <c r="C20" s="39" t="s">
        <v>26</v>
      </c>
      <c r="D20" s="39" t="s">
        <v>27</v>
      </c>
      <c r="E20" s="2">
        <v>9</v>
      </c>
      <c r="F20" s="2">
        <v>8</v>
      </c>
      <c r="G20" t="e">
        <f>VLOOKUP(E20,#REF!,2,FALSE)</f>
        <v>#REF!</v>
      </c>
      <c r="H20" t="e">
        <f>VLOOKUP(F20,#REF!,2,FALSE)</f>
        <v>#REF!</v>
      </c>
    </row>
    <row r="21" spans="1:8" ht="15.75" customHeight="1">
      <c r="A21" s="39"/>
      <c r="B21" s="39" t="s">
        <v>34</v>
      </c>
      <c r="C21" s="39" t="s">
        <v>26</v>
      </c>
      <c r="D21" s="39" t="s">
        <v>33</v>
      </c>
      <c r="E21" s="2">
        <v>12</v>
      </c>
      <c r="F21" s="2">
        <v>1</v>
      </c>
      <c r="G21" t="e">
        <f>VLOOKUP(E21,#REF!,2,FALSE)</f>
        <v>#REF!</v>
      </c>
      <c r="H21" t="e">
        <f>VLOOKUP(F21,#REF!,2,FALSE)</f>
        <v>#REF!</v>
      </c>
    </row>
    <row r="22" spans="1:8" ht="15.75" customHeight="1">
      <c r="A22" s="39"/>
      <c r="B22" s="39" t="s">
        <v>32</v>
      </c>
      <c r="C22" s="39" t="s">
        <v>26</v>
      </c>
      <c r="D22" s="39" t="s">
        <v>36</v>
      </c>
      <c r="E22" s="2">
        <v>7</v>
      </c>
      <c r="F22" s="2">
        <v>12</v>
      </c>
      <c r="G22" t="e">
        <f>VLOOKUP(E22,#REF!,2,FALSE)</f>
        <v>#REF!</v>
      </c>
      <c r="H22" t="e">
        <f>VLOOKUP(F22,#REF!,2,FALSE)</f>
        <v>#REF!</v>
      </c>
    </row>
    <row r="23" spans="1:8" ht="15.75" customHeight="1">
      <c r="A23" s="39"/>
      <c r="B23" s="39" t="s">
        <v>31</v>
      </c>
      <c r="C23" s="39" t="s">
        <v>26</v>
      </c>
      <c r="D23" s="39" t="s">
        <v>29</v>
      </c>
      <c r="E23" s="2">
        <v>4</v>
      </c>
      <c r="F23" s="2">
        <v>2</v>
      </c>
      <c r="G23" t="e">
        <f>VLOOKUP(E23,#REF!,2,FALSE)</f>
        <v>#REF!</v>
      </c>
      <c r="H23" t="e">
        <f>VLOOKUP(F23,#REF!,2,FALSE)</f>
        <v>#REF!</v>
      </c>
    </row>
    <row r="24" spans="1:8" ht="15.75" customHeight="1">
      <c r="A24" s="39"/>
      <c r="B24" s="39" t="s">
        <v>33</v>
      </c>
      <c r="C24" s="39" t="s">
        <v>26</v>
      </c>
      <c r="D24" s="39" t="s">
        <v>37</v>
      </c>
      <c r="E24" s="2">
        <v>1</v>
      </c>
      <c r="F24" s="2">
        <v>6</v>
      </c>
      <c r="G24" t="e">
        <f>VLOOKUP(E24,#REF!,2,FALSE)</f>
        <v>#REF!</v>
      </c>
      <c r="H24" t="e">
        <f>VLOOKUP(F24,#REF!,2,FALSE)</f>
        <v>#REF!</v>
      </c>
    </row>
    <row r="25" spans="1:8" ht="15.75" customHeight="1">
      <c r="A25" s="39" t="s">
        <v>43</v>
      </c>
      <c r="B25" s="39" t="s">
        <v>25</v>
      </c>
      <c r="C25" s="39" t="s">
        <v>26</v>
      </c>
      <c r="D25" s="39" t="s">
        <v>34</v>
      </c>
      <c r="E25" s="2">
        <v>10</v>
      </c>
      <c r="F25" s="2">
        <v>12</v>
      </c>
      <c r="G25" t="e">
        <f>VLOOKUP(E25,#REF!,2,FALSE)</f>
        <v>#REF!</v>
      </c>
      <c r="H25" t="e">
        <f>VLOOKUP(F25,#REF!,2,FALSE)</f>
        <v>#REF!</v>
      </c>
    </row>
    <row r="26" spans="1:8" ht="15.75" customHeight="1">
      <c r="A26" s="39"/>
      <c r="B26" s="39" t="s">
        <v>28</v>
      </c>
      <c r="C26" s="39" t="s">
        <v>26</v>
      </c>
      <c r="D26" s="39" t="s">
        <v>37</v>
      </c>
      <c r="E26" s="2">
        <v>3</v>
      </c>
      <c r="F26" s="2">
        <v>6</v>
      </c>
      <c r="G26" t="e">
        <f>VLOOKUP(E26,#REF!,2,FALSE)</f>
        <v>#REF!</v>
      </c>
      <c r="H26" t="e">
        <f>VLOOKUP(F26,#REF!,2,FALSE)</f>
        <v>#REF!</v>
      </c>
    </row>
    <row r="27" spans="1:8" ht="15.75" customHeight="1">
      <c r="A27" s="39"/>
      <c r="B27" s="39" t="s">
        <v>30</v>
      </c>
      <c r="C27" s="39" t="s">
        <v>26</v>
      </c>
      <c r="D27" s="39" t="s">
        <v>35</v>
      </c>
      <c r="E27" s="2">
        <v>9</v>
      </c>
      <c r="F27" s="2">
        <v>5</v>
      </c>
      <c r="G27" t="e">
        <f>VLOOKUP(E27,#REF!,2,FALSE)</f>
        <v>#REF!</v>
      </c>
      <c r="H27" t="e">
        <f>VLOOKUP(F27,#REF!,2,FALSE)</f>
        <v>#REF!</v>
      </c>
    </row>
    <row r="28" spans="1:8" ht="15.75" customHeight="1">
      <c r="A28" s="39"/>
      <c r="B28" s="39" t="s">
        <v>32</v>
      </c>
      <c r="C28" s="39" t="s">
        <v>26</v>
      </c>
      <c r="D28" s="39" t="s">
        <v>29</v>
      </c>
      <c r="E28" s="2">
        <v>7</v>
      </c>
      <c r="F28" s="2">
        <v>2</v>
      </c>
      <c r="G28" t="e">
        <f>VLOOKUP(E28,#REF!,2,FALSE)</f>
        <v>#REF!</v>
      </c>
      <c r="H28" t="e">
        <f>VLOOKUP(F28,#REF!,2,FALSE)</f>
        <v>#REF!</v>
      </c>
    </row>
    <row r="29" spans="1:8" ht="15.75" customHeight="1">
      <c r="A29" s="39"/>
      <c r="B29" s="39" t="s">
        <v>33</v>
      </c>
      <c r="C29" s="39" t="s">
        <v>26</v>
      </c>
      <c r="D29" s="39" t="s">
        <v>31</v>
      </c>
      <c r="E29" s="2">
        <v>1</v>
      </c>
      <c r="F29" s="2">
        <v>4</v>
      </c>
      <c r="G29" t="e">
        <f>VLOOKUP(E29,#REF!,2,FALSE)</f>
        <v>#REF!</v>
      </c>
      <c r="H29" t="e">
        <f>VLOOKUP(F29,#REF!,2,FALSE)</f>
        <v>#REF!</v>
      </c>
    </row>
    <row r="30" spans="1:8" ht="15.75" customHeight="1">
      <c r="A30" s="39"/>
      <c r="B30" s="39" t="s">
        <v>27</v>
      </c>
      <c r="C30" s="39" t="s">
        <v>26</v>
      </c>
      <c r="D30" s="39" t="s">
        <v>36</v>
      </c>
      <c r="E30" s="2">
        <v>8</v>
      </c>
      <c r="F30" s="2">
        <v>12</v>
      </c>
      <c r="G30" t="e">
        <f>VLOOKUP(E30,#REF!,2,FALSE)</f>
        <v>#REF!</v>
      </c>
      <c r="H30" t="e">
        <f>VLOOKUP(F30,#REF!,2,FALSE)</f>
        <v>#REF!</v>
      </c>
    </row>
    <row r="31" spans="1:8" ht="15.75" customHeight="1">
      <c r="A31" s="39" t="s">
        <v>44</v>
      </c>
      <c r="B31" s="39" t="s">
        <v>25</v>
      </c>
      <c r="C31" s="39" t="s">
        <v>26</v>
      </c>
      <c r="D31" s="39" t="s">
        <v>29</v>
      </c>
      <c r="E31" s="2">
        <v>10</v>
      </c>
      <c r="F31" s="2">
        <v>2</v>
      </c>
      <c r="G31" t="e">
        <f>VLOOKUP(E31,#REF!,2,FALSE)</f>
        <v>#REF!</v>
      </c>
      <c r="H31" t="e">
        <f>VLOOKUP(F31,#REF!,2,FALSE)</f>
        <v>#REF!</v>
      </c>
    </row>
    <row r="32" spans="1:8" ht="15.75" customHeight="1">
      <c r="A32" s="39"/>
      <c r="B32" s="39" t="s">
        <v>28</v>
      </c>
      <c r="C32" s="39" t="s">
        <v>26</v>
      </c>
      <c r="D32" s="39" t="s">
        <v>30</v>
      </c>
      <c r="E32" s="2">
        <v>3</v>
      </c>
      <c r="F32" s="2">
        <v>9</v>
      </c>
      <c r="G32" t="e">
        <f>VLOOKUP(E32,#REF!,2,FALSE)</f>
        <v>#REF!</v>
      </c>
      <c r="H32" t="e">
        <f>VLOOKUP(F32,#REF!,2,FALSE)</f>
        <v>#REF!</v>
      </c>
    </row>
    <row r="33" spans="1:8" ht="15.75" customHeight="1">
      <c r="A33" s="39"/>
      <c r="B33" s="39" t="s">
        <v>34</v>
      </c>
      <c r="C33" s="39" t="s">
        <v>26</v>
      </c>
      <c r="D33" s="39" t="s">
        <v>36</v>
      </c>
      <c r="E33" s="2">
        <v>11</v>
      </c>
      <c r="F33" s="2">
        <v>12</v>
      </c>
      <c r="G33" t="e">
        <f>VLOOKUP(E33,#REF!,2,FALSE)</f>
        <v>#REF!</v>
      </c>
      <c r="H33" t="e">
        <f>VLOOKUP(F33,#REF!,2,FALSE)</f>
        <v>#REF!</v>
      </c>
    </row>
    <row r="34" spans="1:8" ht="15.75" customHeight="1">
      <c r="A34" s="39"/>
      <c r="B34" s="39" t="s">
        <v>32</v>
      </c>
      <c r="C34" s="39" t="s">
        <v>26</v>
      </c>
      <c r="D34" s="39" t="s">
        <v>37</v>
      </c>
      <c r="E34" s="2">
        <v>7</v>
      </c>
      <c r="F34" s="2">
        <v>6</v>
      </c>
      <c r="G34" t="e">
        <f>VLOOKUP(E34,#REF!,2,FALSE)</f>
        <v>#REF!</v>
      </c>
      <c r="H34" t="e">
        <f>VLOOKUP(F34,#REF!,2,FALSE)</f>
        <v>#REF!</v>
      </c>
    </row>
    <row r="35" spans="1:8" ht="15.75" customHeight="1">
      <c r="A35" s="39"/>
      <c r="B35" s="39" t="s">
        <v>27</v>
      </c>
      <c r="C35" s="39" t="s">
        <v>26</v>
      </c>
      <c r="D35" s="39" t="s">
        <v>31</v>
      </c>
      <c r="E35" s="2">
        <v>8</v>
      </c>
      <c r="F35" s="2">
        <v>4</v>
      </c>
      <c r="G35" t="e">
        <f>VLOOKUP(E35,#REF!,2,FALSE)</f>
        <v>#REF!</v>
      </c>
      <c r="H35" t="e">
        <f>VLOOKUP(F35,#REF!,2,FALSE)</f>
        <v>#REF!</v>
      </c>
    </row>
    <row r="36" spans="1:8" ht="15.75" customHeight="1">
      <c r="A36" s="39"/>
      <c r="B36" s="39" t="s">
        <v>33</v>
      </c>
      <c r="C36" s="39" t="s">
        <v>26</v>
      </c>
      <c r="D36" s="39" t="s">
        <v>35</v>
      </c>
      <c r="E36" s="2">
        <v>1</v>
      </c>
      <c r="F36" s="2">
        <v>5</v>
      </c>
      <c r="G36" t="e">
        <f>VLOOKUP(E36,#REF!,2,FALSE)</f>
        <v>#REF!</v>
      </c>
      <c r="H36" t="e">
        <f>VLOOKUP(F36,#REF!,2,FALSE)</f>
        <v>#REF!</v>
      </c>
    </row>
    <row r="37" spans="1:8" ht="15.75" customHeight="1">
      <c r="A37" s="39" t="s">
        <v>45</v>
      </c>
      <c r="B37" s="39" t="s">
        <v>25</v>
      </c>
      <c r="C37" s="39" t="s">
        <v>26</v>
      </c>
      <c r="D37" s="39" t="s">
        <v>36</v>
      </c>
      <c r="E37" s="2">
        <v>10</v>
      </c>
      <c r="F37" s="2">
        <v>12</v>
      </c>
      <c r="G37" t="e">
        <f>VLOOKUP(E37,#REF!,2,FALSE)</f>
        <v>#REF!</v>
      </c>
      <c r="H37" t="e">
        <f>VLOOKUP(F37,#REF!,2,FALSE)</f>
        <v>#REF!</v>
      </c>
    </row>
    <row r="38" spans="1:8" ht="15.75" customHeight="1">
      <c r="A38" s="39"/>
      <c r="B38" s="39" t="s">
        <v>28</v>
      </c>
      <c r="C38" s="39" t="s">
        <v>26</v>
      </c>
      <c r="D38" s="39" t="s">
        <v>35</v>
      </c>
      <c r="E38" s="2">
        <v>3</v>
      </c>
      <c r="F38" s="2">
        <v>5</v>
      </c>
      <c r="G38" t="e">
        <f>VLOOKUP(E38,#REF!,2,FALSE)</f>
        <v>#REF!</v>
      </c>
      <c r="H38" t="e">
        <f>VLOOKUP(F38,#REF!,2,FALSE)</f>
        <v>#REF!</v>
      </c>
    </row>
    <row r="39" spans="1:8" ht="15.75" customHeight="1">
      <c r="A39" s="39"/>
      <c r="B39" s="39" t="s">
        <v>30</v>
      </c>
      <c r="C39" s="39" t="s">
        <v>26</v>
      </c>
      <c r="D39" s="39" t="s">
        <v>33</v>
      </c>
      <c r="E39" s="2">
        <v>9</v>
      </c>
      <c r="F39" s="2">
        <v>1</v>
      </c>
      <c r="G39" t="e">
        <f>VLOOKUP(E39,#REF!,2,FALSE)</f>
        <v>#REF!</v>
      </c>
      <c r="H39" t="e">
        <f>VLOOKUP(F39,#REF!,2,FALSE)</f>
        <v>#REF!</v>
      </c>
    </row>
    <row r="40" spans="1:8" ht="15.75" customHeight="1">
      <c r="A40" s="39"/>
      <c r="B40" s="39" t="s">
        <v>32</v>
      </c>
      <c r="C40" s="39" t="s">
        <v>26</v>
      </c>
      <c r="D40" s="39" t="s">
        <v>31</v>
      </c>
      <c r="E40" s="2">
        <v>7</v>
      </c>
      <c r="F40" s="2">
        <v>4</v>
      </c>
      <c r="G40" t="e">
        <f>VLOOKUP(E40,#REF!,2,FALSE)</f>
        <v>#REF!</v>
      </c>
      <c r="H40" t="e">
        <f>VLOOKUP(F40,#REF!,2,FALSE)</f>
        <v>#REF!</v>
      </c>
    </row>
    <row r="41" spans="1:8" ht="15.75" customHeight="1">
      <c r="A41" s="39"/>
      <c r="B41" s="39" t="s">
        <v>34</v>
      </c>
      <c r="C41" s="39" t="s">
        <v>26</v>
      </c>
      <c r="D41" s="39" t="s">
        <v>29</v>
      </c>
      <c r="E41" s="2">
        <v>11</v>
      </c>
      <c r="F41" s="2">
        <v>2</v>
      </c>
      <c r="G41" t="e">
        <f>VLOOKUP(E41,#REF!,2,FALSE)</f>
        <v>#REF!</v>
      </c>
      <c r="H41" t="e">
        <f>VLOOKUP(F41,#REF!,2,FALSE)</f>
        <v>#REF!</v>
      </c>
    </row>
    <row r="42" spans="1:8" ht="15.75" customHeight="1">
      <c r="A42" s="39"/>
      <c r="B42" s="39" t="s">
        <v>27</v>
      </c>
      <c r="C42" s="39" t="s">
        <v>26</v>
      </c>
      <c r="D42" s="39" t="s">
        <v>37</v>
      </c>
      <c r="E42" s="2">
        <v>8</v>
      </c>
      <c r="F42" s="2">
        <v>6</v>
      </c>
      <c r="G42" t="e">
        <f>VLOOKUP(E42,#REF!,2,FALSE)</f>
        <v>#REF!</v>
      </c>
      <c r="H42" t="e">
        <f>VLOOKUP(F42,#REF!,2,FALSE)</f>
        <v>#REF!</v>
      </c>
    </row>
    <row r="43" spans="1:8" ht="15.75" customHeight="1">
      <c r="A43" s="39" t="s">
        <v>46</v>
      </c>
      <c r="B43" s="39" t="s">
        <v>25</v>
      </c>
      <c r="C43" s="39" t="s">
        <v>26</v>
      </c>
      <c r="D43" s="39" t="s">
        <v>30</v>
      </c>
      <c r="E43" s="2">
        <v>10</v>
      </c>
      <c r="F43" s="2">
        <v>9</v>
      </c>
      <c r="G43" t="e">
        <f>VLOOKUP(E43,#REF!,2,FALSE)</f>
        <v>#REF!</v>
      </c>
      <c r="H43" t="e">
        <f>VLOOKUP(F43,#REF!,2,FALSE)</f>
        <v>#REF!</v>
      </c>
    </row>
    <row r="44" spans="1:8" ht="15.75" customHeight="1">
      <c r="A44" s="39"/>
      <c r="B44" s="39" t="s">
        <v>28</v>
      </c>
      <c r="C44" s="39" t="s">
        <v>26</v>
      </c>
      <c r="D44" s="39" t="s">
        <v>31</v>
      </c>
      <c r="E44" s="2">
        <v>3</v>
      </c>
      <c r="F44" s="2">
        <v>4</v>
      </c>
      <c r="G44" t="e">
        <f>VLOOKUP(E44,#REF!,2,FALSE)</f>
        <v>#REF!</v>
      </c>
      <c r="H44" t="e">
        <f>VLOOKUP(F44,#REF!,2,FALSE)</f>
        <v>#REF!</v>
      </c>
    </row>
    <row r="45" spans="1:8" ht="15.75" customHeight="1">
      <c r="A45" s="39"/>
      <c r="B45" s="39" t="s">
        <v>34</v>
      </c>
      <c r="C45" s="39" t="s">
        <v>26</v>
      </c>
      <c r="D45" s="39" t="s">
        <v>37</v>
      </c>
      <c r="E45" s="2">
        <v>11</v>
      </c>
      <c r="F45" s="2">
        <v>6</v>
      </c>
      <c r="G45" t="e">
        <f>VLOOKUP(E45,#REF!,2,FALSE)</f>
        <v>#REF!</v>
      </c>
      <c r="H45" t="e">
        <f>VLOOKUP(F45,#REF!,2,FALSE)</f>
        <v>#REF!</v>
      </c>
    </row>
    <row r="46" spans="1:8" ht="15.75" customHeight="1">
      <c r="A46" s="39"/>
      <c r="B46" s="39" t="s">
        <v>32</v>
      </c>
      <c r="C46" s="39" t="s">
        <v>26</v>
      </c>
      <c r="D46" s="39" t="s">
        <v>35</v>
      </c>
      <c r="E46" s="2">
        <v>7</v>
      </c>
      <c r="F46" s="2">
        <v>5</v>
      </c>
      <c r="G46" t="e">
        <f>VLOOKUP(E46,#REF!,2,FALSE)</f>
        <v>#REF!</v>
      </c>
      <c r="H46" t="e">
        <f>VLOOKUP(F46,#REF!,2,FALSE)</f>
        <v>#REF!</v>
      </c>
    </row>
    <row r="47" spans="1:8" ht="15.75" customHeight="1">
      <c r="A47" s="39"/>
      <c r="B47" s="39" t="s">
        <v>27</v>
      </c>
      <c r="C47" s="39" t="s">
        <v>26</v>
      </c>
      <c r="D47" s="39" t="s">
        <v>29</v>
      </c>
      <c r="E47" s="2">
        <v>8</v>
      </c>
      <c r="F47" s="2">
        <v>2</v>
      </c>
      <c r="G47" t="e">
        <f>VLOOKUP(E47,#REF!,2,FALSE)</f>
        <v>#REF!</v>
      </c>
      <c r="H47" t="e">
        <f>VLOOKUP(F47,#REF!,2,FALSE)</f>
        <v>#REF!</v>
      </c>
    </row>
    <row r="48" spans="1:8" ht="15.75" customHeight="1">
      <c r="A48" s="39"/>
      <c r="B48" s="39" t="s">
        <v>36</v>
      </c>
      <c r="C48" s="39" t="s">
        <v>26</v>
      </c>
      <c r="D48" s="39" t="s">
        <v>33</v>
      </c>
      <c r="E48" s="2">
        <v>12</v>
      </c>
      <c r="F48" s="2">
        <v>1</v>
      </c>
      <c r="G48" t="e">
        <f>VLOOKUP(E48,#REF!,2,FALSE)</f>
        <v>#REF!</v>
      </c>
      <c r="H48" t="e">
        <f>VLOOKUP(F48,#REF!,2,FALSE)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Schedule!E59</f>
        <v>Corpse Manglers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1480000</v>
      </c>
      <c r="O2" s="130"/>
      <c r="P2" s="130"/>
      <c r="Q2" s="130"/>
      <c r="R2" s="131"/>
      <c r="T2" s="162">
        <v>44317</v>
      </c>
      <c r="U2" s="130"/>
      <c r="V2" s="130"/>
      <c r="W2" s="130"/>
      <c r="X2" s="131"/>
      <c r="Y2" s="46"/>
      <c r="Z2" s="158" t="str">
        <f>Schedule!I59</f>
        <v>Skaven Ravens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1680000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490000</v>
      </c>
      <c r="C5" s="140"/>
      <c r="D5" s="140"/>
      <c r="E5" s="140"/>
      <c r="F5" s="140"/>
      <c r="G5" s="140"/>
      <c r="H5" s="172"/>
      <c r="I5" s="175">
        <f>IF(B2&lt;&gt;"",SUM(I6:K11),"")</f>
        <v>490000</v>
      </c>
      <c r="J5" s="140"/>
      <c r="K5" s="141"/>
      <c r="M5" s="148" t="s">
        <v>55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200000</v>
      </c>
      <c r="Y5" s="140"/>
      <c r="Z5" s="140"/>
      <c r="AA5" s="140"/>
      <c r="AB5" s="140"/>
      <c r="AC5" s="140"/>
      <c r="AD5" s="172"/>
      <c r="AE5" s="175">
        <f>IF(Z2&lt;&gt;"",SUM(AE6:AG11),"")</f>
        <v>200000</v>
      </c>
      <c r="AF5" s="140"/>
      <c r="AG5" s="141"/>
      <c r="AI5" s="148" t="s">
        <v>55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93</v>
      </c>
      <c r="C6" s="115"/>
      <c r="D6" s="115"/>
      <c r="E6" s="115"/>
      <c r="F6" s="115"/>
      <c r="G6" s="115"/>
      <c r="H6" s="116"/>
      <c r="I6" s="174">
        <v>150000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93</v>
      </c>
      <c r="Y6" s="115"/>
      <c r="Z6" s="115"/>
      <c r="AA6" s="115"/>
      <c r="AB6" s="115"/>
      <c r="AC6" s="115"/>
      <c r="AD6" s="116"/>
      <c r="AE6" s="174">
        <v>150000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94</v>
      </c>
      <c r="C7" s="112"/>
      <c r="D7" s="112"/>
      <c r="E7" s="112"/>
      <c r="F7" s="112"/>
      <c r="G7" s="112"/>
      <c r="H7" s="120"/>
      <c r="I7" s="167">
        <v>120000</v>
      </c>
      <c r="J7" s="112"/>
      <c r="K7" s="113"/>
      <c r="L7" s="47"/>
      <c r="M7" s="170">
        <v>290000</v>
      </c>
      <c r="N7" s="130"/>
      <c r="O7" s="130"/>
      <c r="P7" s="131"/>
      <c r="R7" s="149">
        <f>IF(B2&lt;&gt;"",SUM(D17:D32),"")</f>
        <v>2</v>
      </c>
      <c r="S7" s="130"/>
      <c r="T7" s="131"/>
      <c r="U7" s="48"/>
      <c r="V7" s="47"/>
      <c r="W7" s="45"/>
      <c r="X7" s="169" t="s">
        <v>58</v>
      </c>
      <c r="Y7" s="112"/>
      <c r="Z7" s="112"/>
      <c r="AA7" s="112"/>
      <c r="AB7" s="112"/>
      <c r="AC7" s="112"/>
      <c r="AD7" s="120"/>
      <c r="AE7" s="167">
        <v>50000</v>
      </c>
      <c r="AF7" s="112"/>
      <c r="AG7" s="113"/>
      <c r="AH7" s="47"/>
      <c r="AI7" s="170">
        <v>200000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 t="s">
        <v>95</v>
      </c>
      <c r="C8" s="112"/>
      <c r="D8" s="112"/>
      <c r="E8" s="112"/>
      <c r="F8" s="112"/>
      <c r="G8" s="112"/>
      <c r="H8" s="120"/>
      <c r="I8" s="167">
        <v>120000</v>
      </c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 t="s">
        <v>96</v>
      </c>
      <c r="C9" s="112"/>
      <c r="D9" s="112"/>
      <c r="E9" s="112"/>
      <c r="F9" s="112"/>
      <c r="G9" s="112"/>
      <c r="H9" s="120"/>
      <c r="I9" s="167">
        <v>100000</v>
      </c>
      <c r="J9" s="112"/>
      <c r="K9" s="113"/>
      <c r="L9" s="47"/>
      <c r="M9" s="168">
        <v>7000</v>
      </c>
      <c r="N9" s="130"/>
      <c r="O9" s="131"/>
      <c r="P9" s="52">
        <v>9</v>
      </c>
      <c r="R9" s="149">
        <f>IF(B2&lt;&gt;"",SUM(F17:F32),"")</f>
        <v>4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11000</v>
      </c>
      <c r="AJ9" s="130"/>
      <c r="AK9" s="131"/>
      <c r="AL9" s="52">
        <v>9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1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97</v>
      </c>
      <c r="D13" s="151" t="s">
        <v>98</v>
      </c>
      <c r="E13" s="151" t="s">
        <v>99</v>
      </c>
      <c r="F13" s="151" t="s">
        <v>100</v>
      </c>
      <c r="G13" s="153" t="s">
        <v>0</v>
      </c>
      <c r="H13" s="153" t="s">
        <v>1</v>
      </c>
      <c r="I13" s="151" t="s">
        <v>101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102</v>
      </c>
      <c r="Z13" s="151" t="s">
        <v>103</v>
      </c>
      <c r="AA13" s="151" t="s">
        <v>104</v>
      </c>
      <c r="AB13" s="151" t="s">
        <v>105</v>
      </c>
      <c r="AC13" s="153" t="s">
        <v>0</v>
      </c>
      <c r="AD13" s="153" t="s">
        <v>1</v>
      </c>
      <c r="AE13" s="151" t="s">
        <v>106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>
        <v>1</v>
      </c>
      <c r="G17" s="65"/>
      <c r="H17" s="66"/>
      <c r="I17" s="67"/>
      <c r="J17" s="68">
        <f t="shared" ref="J17:J32" si="0">C17+D17*3+E17*2+F17*2+I17*5</f>
        <v>2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3" t="s">
        <v>107</v>
      </c>
      <c r="AH17" s="65"/>
      <c r="AI17" s="64" t="s">
        <v>108</v>
      </c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81" t="s">
        <v>107</v>
      </c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7">
        <v>1</v>
      </c>
      <c r="J19" s="78">
        <f t="shared" si="0"/>
        <v>5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81">
        <v>1</v>
      </c>
      <c r="Z19" s="73"/>
      <c r="AA19" s="74"/>
      <c r="AB19" s="75"/>
      <c r="AC19" s="80"/>
      <c r="AD19" s="80"/>
      <c r="AE19" s="79"/>
      <c r="AF19" s="78">
        <f t="shared" si="1"/>
        <v>1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>
        <v>2</v>
      </c>
      <c r="G20" s="76">
        <v>1</v>
      </c>
      <c r="H20" s="80"/>
      <c r="I20" s="79"/>
      <c r="J20" s="78">
        <f t="shared" si="0"/>
        <v>4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82">
        <v>1</v>
      </c>
      <c r="AA20" s="74"/>
      <c r="AB20" s="75"/>
      <c r="AC20" s="80"/>
      <c r="AD20" s="80"/>
      <c r="AE20" s="79"/>
      <c r="AF20" s="78">
        <f t="shared" si="1"/>
        <v>3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82">
        <v>1</v>
      </c>
      <c r="E21" s="74"/>
      <c r="F21" s="74"/>
      <c r="G21" s="80"/>
      <c r="H21" s="80"/>
      <c r="I21" s="79"/>
      <c r="J21" s="78">
        <f t="shared" si="0"/>
        <v>3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7" t="s">
        <v>79</v>
      </c>
      <c r="O22" s="111" t="s">
        <v>71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7">
        <v>1</v>
      </c>
      <c r="AF22" s="78">
        <f t="shared" si="1"/>
        <v>5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5">
        <v>1</v>
      </c>
      <c r="G24" s="80"/>
      <c r="H24" s="80"/>
      <c r="I24" s="79"/>
      <c r="J24" s="78">
        <f t="shared" si="0"/>
        <v>2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7" t="s">
        <v>79</v>
      </c>
      <c r="AK27" s="111" t="s">
        <v>71</v>
      </c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6">
        <v>1</v>
      </c>
      <c r="E32" s="87"/>
      <c r="F32" s="87"/>
      <c r="G32" s="88"/>
      <c r="H32" s="88"/>
      <c r="I32" s="89"/>
      <c r="J32" s="90">
        <f t="shared" si="0"/>
        <v>3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100" t="s">
        <v>107</v>
      </c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60000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320000+B34-G34-SUM(I36:I38)-M7</f>
        <v>90000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40000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220000+X34-AC34-SUM(AE36:AE38)-AI7</f>
        <v>60000</v>
      </c>
      <c r="AJ34" s="130"/>
      <c r="AK34" s="130"/>
      <c r="AL34" s="131"/>
      <c r="AM34" s="94"/>
      <c r="AN34" s="138">
        <v>-1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5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Schedule!E58</f>
        <v>Unchecked Privilage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1750000</v>
      </c>
      <c r="O2" s="130"/>
      <c r="P2" s="130"/>
      <c r="Q2" s="130"/>
      <c r="R2" s="131"/>
      <c r="T2" s="162">
        <v>44219</v>
      </c>
      <c r="U2" s="130"/>
      <c r="V2" s="130"/>
      <c r="W2" s="130"/>
      <c r="X2" s="131"/>
      <c r="Y2" s="46"/>
      <c r="Z2" s="158" t="str">
        <f>Schedule!I58</f>
        <v>Skaven Ravens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1600000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109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150000</v>
      </c>
      <c r="Y5" s="140"/>
      <c r="Z5" s="140"/>
      <c r="AA5" s="140"/>
      <c r="AB5" s="140"/>
      <c r="AC5" s="140"/>
      <c r="AD5" s="172"/>
      <c r="AE5" s="175">
        <f>IF(Z2&lt;&gt;"",SUM(AE6:AG11),"")</f>
        <v>150000</v>
      </c>
      <c r="AF5" s="140"/>
      <c r="AG5" s="141"/>
      <c r="AI5" s="148" t="s">
        <v>109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110</v>
      </c>
      <c r="Y6" s="115"/>
      <c r="Z6" s="115"/>
      <c r="AA6" s="115"/>
      <c r="AB6" s="115"/>
      <c r="AC6" s="115"/>
      <c r="AD6" s="116"/>
      <c r="AE6" s="174">
        <v>100000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 t="s">
        <v>58</v>
      </c>
      <c r="Y7" s="112"/>
      <c r="Z7" s="112"/>
      <c r="AA7" s="112"/>
      <c r="AB7" s="112"/>
      <c r="AC7" s="112"/>
      <c r="AD7" s="120"/>
      <c r="AE7" s="167">
        <v>50000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5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90000</v>
      </c>
      <c r="N9" s="130"/>
      <c r="O9" s="131"/>
      <c r="P9" s="52">
        <v>8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90000</v>
      </c>
      <c r="AJ9" s="130"/>
      <c r="AK9" s="131"/>
      <c r="AL9" s="52">
        <v>8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1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111</v>
      </c>
      <c r="D13" s="151" t="s">
        <v>112</v>
      </c>
      <c r="E13" s="151" t="s">
        <v>113</v>
      </c>
      <c r="F13" s="151" t="s">
        <v>114</v>
      </c>
      <c r="G13" s="153" t="s">
        <v>0</v>
      </c>
      <c r="H13" s="153" t="s">
        <v>1</v>
      </c>
      <c r="I13" s="151" t="s">
        <v>115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116</v>
      </c>
      <c r="Z13" s="151" t="s">
        <v>117</v>
      </c>
      <c r="AA13" s="151" t="s">
        <v>118</v>
      </c>
      <c r="AB13" s="151" t="s">
        <v>119</v>
      </c>
      <c r="AC13" s="153" t="s">
        <v>0</v>
      </c>
      <c r="AD13" s="153" t="s">
        <v>1</v>
      </c>
      <c r="AE13" s="151" t="s">
        <v>120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>
        <v>1</v>
      </c>
      <c r="G17" s="64">
        <v>1</v>
      </c>
      <c r="H17" s="66"/>
      <c r="I17" s="67">
        <v>1</v>
      </c>
      <c r="J17" s="68">
        <f t="shared" ref="J17:J32" si="0">C17+D17*3+E17*2+F17*2+I17*5</f>
        <v>7</v>
      </c>
      <c r="K17" s="69"/>
      <c r="L17" s="65"/>
      <c r="M17" s="64"/>
      <c r="N17" s="70"/>
      <c r="O17" s="136" t="s">
        <v>78</v>
      </c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>
        <v>2</v>
      </c>
      <c r="AA17" s="64"/>
      <c r="AB17" s="64"/>
      <c r="AC17" s="65"/>
      <c r="AD17" s="66"/>
      <c r="AE17" s="67"/>
      <c r="AF17" s="68">
        <f t="shared" ref="AF17:AF32" si="1">Y17+Z17*3+AA17*2+AB17*2+AE17*5</f>
        <v>6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82">
        <v>1</v>
      </c>
      <c r="AA18" s="75">
        <v>1</v>
      </c>
      <c r="AB18" s="74"/>
      <c r="AC18" s="80"/>
      <c r="AD18" s="76"/>
      <c r="AE18" s="77"/>
      <c r="AF18" s="78">
        <f t="shared" si="1"/>
        <v>5</v>
      </c>
      <c r="AG18" s="72"/>
      <c r="AH18" s="74"/>
      <c r="AI18" s="74"/>
      <c r="AJ18" s="79"/>
      <c r="AK18" s="111" t="s">
        <v>121</v>
      </c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2</v>
      </c>
      <c r="AA19" s="74"/>
      <c r="AB19" s="75"/>
      <c r="AC19" s="80"/>
      <c r="AD19" s="80"/>
      <c r="AE19" s="79"/>
      <c r="AF19" s="78">
        <f t="shared" si="1"/>
        <v>6</v>
      </c>
      <c r="AG19" s="72"/>
      <c r="AH19" s="74"/>
      <c r="AI19" s="74"/>
      <c r="AJ19" s="79"/>
      <c r="AK19" s="111" t="s">
        <v>82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>
        <v>1</v>
      </c>
      <c r="AF21" s="78">
        <f t="shared" si="1"/>
        <v>5</v>
      </c>
      <c r="AG21" s="72"/>
      <c r="AH21" s="74"/>
      <c r="AI21" s="74"/>
      <c r="AJ21" s="79"/>
      <c r="AK21" s="111" t="s">
        <v>122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81">
        <v>3</v>
      </c>
      <c r="D22" s="73"/>
      <c r="E22" s="74"/>
      <c r="F22" s="74"/>
      <c r="G22" s="80"/>
      <c r="H22" s="80"/>
      <c r="I22" s="79"/>
      <c r="J22" s="78">
        <f t="shared" si="0"/>
        <v>3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82">
        <v>1</v>
      </c>
      <c r="E23" s="74"/>
      <c r="F23" s="75"/>
      <c r="G23" s="80"/>
      <c r="H23" s="80"/>
      <c r="I23" s="79"/>
      <c r="J23" s="78">
        <f t="shared" si="0"/>
        <v>3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5">
        <v>1</v>
      </c>
      <c r="G27" s="80"/>
      <c r="H27" s="80"/>
      <c r="I27" s="79"/>
      <c r="J27" s="78">
        <f t="shared" si="0"/>
        <v>2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7" t="s">
        <v>79</v>
      </c>
      <c r="AK28" s="111" t="s">
        <v>71</v>
      </c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5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6">
        <v>1</v>
      </c>
      <c r="AC32" s="88"/>
      <c r="AD32" s="88"/>
      <c r="AE32" s="89"/>
      <c r="AF32" s="90">
        <f t="shared" si="1"/>
        <v>2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10000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60000+B34-G34-SUM(I36:I38)-M7</f>
        <v>70000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30000</v>
      </c>
      <c r="Y34" s="130"/>
      <c r="Z34" s="130"/>
      <c r="AA34" s="131"/>
      <c r="AB34" s="92"/>
      <c r="AC34" s="132">
        <v>30000</v>
      </c>
      <c r="AD34" s="130"/>
      <c r="AE34" s="130"/>
      <c r="AF34" s="130"/>
      <c r="AG34" s="131"/>
      <c r="AH34" s="93"/>
      <c r="AI34" s="137">
        <f>270000+X34-AC34-SUM(AE36:AE38)-AI7</f>
        <v>220000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90</v>
      </c>
      <c r="Y36" s="115"/>
      <c r="Z36" s="115"/>
      <c r="AA36" s="115"/>
      <c r="AB36" s="115"/>
      <c r="AC36" s="115"/>
      <c r="AD36" s="116"/>
      <c r="AE36" s="117">
        <v>50000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5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Schedule!E57</f>
        <v>Corpse Manglers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1480000</v>
      </c>
      <c r="O2" s="130"/>
      <c r="P2" s="130"/>
      <c r="Q2" s="130"/>
      <c r="R2" s="131"/>
      <c r="T2" s="162">
        <v>44294</v>
      </c>
      <c r="U2" s="130"/>
      <c r="V2" s="130"/>
      <c r="W2" s="130"/>
      <c r="X2" s="131"/>
      <c r="Y2" s="46"/>
      <c r="Z2" s="158" t="str">
        <f>Schedule!I57</f>
        <v>Da' Cheifs!!!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1790000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310000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123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123</v>
      </c>
      <c r="AO5" s="130"/>
      <c r="AP5" s="131"/>
      <c r="AQ5" s="48"/>
    </row>
    <row r="6" spans="1:43" ht="12.75">
      <c r="A6" s="45"/>
      <c r="B6" s="173" t="s">
        <v>124</v>
      </c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124</v>
      </c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125</v>
      </c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 t="s">
        <v>125</v>
      </c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9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8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126</v>
      </c>
      <c r="D13" s="151" t="s">
        <v>127</v>
      </c>
      <c r="E13" s="151" t="s">
        <v>128</v>
      </c>
      <c r="F13" s="151" t="s">
        <v>129</v>
      </c>
      <c r="G13" s="153" t="s">
        <v>0</v>
      </c>
      <c r="H13" s="153" t="s">
        <v>1</v>
      </c>
      <c r="I13" s="151" t="s">
        <v>130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131</v>
      </c>
      <c r="Z13" s="151" t="s">
        <v>132</v>
      </c>
      <c r="AA13" s="151" t="s">
        <v>133</v>
      </c>
      <c r="AB13" s="151" t="s">
        <v>134</v>
      </c>
      <c r="AC13" s="153" t="s">
        <v>0</v>
      </c>
      <c r="AD13" s="153" t="s">
        <v>1</v>
      </c>
      <c r="AE13" s="151" t="s">
        <v>135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/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320000+B34-G34-SUM(I36:I38)-M7</f>
        <v>320000</v>
      </c>
      <c r="N34" s="130"/>
      <c r="O34" s="130"/>
      <c r="P34" s="131"/>
      <c r="Q34" s="94"/>
      <c r="R34" s="138"/>
      <c r="S34" s="130"/>
      <c r="T34" s="131"/>
      <c r="U34" s="48"/>
      <c r="V34" s="47"/>
      <c r="W34" s="45"/>
      <c r="X34" s="129"/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120000+X34-AC34-SUM(AE36:AE38)-AI7</f>
        <v>120000</v>
      </c>
      <c r="AJ34" s="130"/>
      <c r="AK34" s="130"/>
      <c r="AL34" s="131"/>
      <c r="AM34" s="94"/>
      <c r="AN34" s="138"/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5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Schedule!E56</f>
        <v>Unchecked Privilage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1360000</v>
      </c>
      <c r="O2" s="130"/>
      <c r="P2" s="130"/>
      <c r="Q2" s="130"/>
      <c r="R2" s="131"/>
      <c r="T2" s="162">
        <v>43901</v>
      </c>
      <c r="U2" s="130"/>
      <c r="V2" s="130"/>
      <c r="W2" s="130"/>
      <c r="X2" s="131"/>
      <c r="Y2" s="46"/>
      <c r="Z2" s="158" t="str">
        <f>Schedule!I56</f>
        <v>4th Missouri Brigade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1640000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360000</v>
      </c>
      <c r="C5" s="140"/>
      <c r="D5" s="140"/>
      <c r="E5" s="140"/>
      <c r="F5" s="140"/>
      <c r="G5" s="140"/>
      <c r="H5" s="172"/>
      <c r="I5" s="175">
        <f>IF(B2&lt;&gt;"",SUM(I6:K11),"")</f>
        <v>360000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136</v>
      </c>
      <c r="C6" s="115"/>
      <c r="D6" s="115"/>
      <c r="E6" s="115"/>
      <c r="F6" s="115"/>
      <c r="G6" s="115"/>
      <c r="H6" s="116"/>
      <c r="I6" s="174">
        <v>110000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137</v>
      </c>
      <c r="C7" s="112"/>
      <c r="D7" s="112"/>
      <c r="E7" s="112"/>
      <c r="F7" s="112"/>
      <c r="G7" s="112"/>
      <c r="H7" s="120"/>
      <c r="I7" s="167">
        <v>100000</v>
      </c>
      <c r="J7" s="112"/>
      <c r="K7" s="113"/>
      <c r="L7" s="47"/>
      <c r="M7" s="170">
        <v>80000</v>
      </c>
      <c r="N7" s="130"/>
      <c r="O7" s="130"/>
      <c r="P7" s="131"/>
      <c r="R7" s="149">
        <f>IF(B2&lt;&gt;"",SUM(D17:D32),"")</f>
        <v>4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 t="s">
        <v>93</v>
      </c>
      <c r="C8" s="112"/>
      <c r="D8" s="112"/>
      <c r="E8" s="112"/>
      <c r="F8" s="112"/>
      <c r="G8" s="112"/>
      <c r="H8" s="120"/>
      <c r="I8" s="167">
        <v>150000</v>
      </c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10</v>
      </c>
      <c r="N9" s="130"/>
      <c r="O9" s="131"/>
      <c r="P9" s="52">
        <v>7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10</v>
      </c>
      <c r="AJ9" s="130"/>
      <c r="AK9" s="131"/>
      <c r="AL9" s="52">
        <v>7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138</v>
      </c>
      <c r="D13" s="151" t="s">
        <v>139</v>
      </c>
      <c r="E13" s="151" t="s">
        <v>140</v>
      </c>
      <c r="F13" s="151" t="s">
        <v>141</v>
      </c>
      <c r="G13" s="153" t="s">
        <v>0</v>
      </c>
      <c r="H13" s="153" t="s">
        <v>1</v>
      </c>
      <c r="I13" s="151" t="s">
        <v>142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143</v>
      </c>
      <c r="Z13" s="151" t="s">
        <v>144</v>
      </c>
      <c r="AA13" s="151" t="s">
        <v>145</v>
      </c>
      <c r="AB13" s="151" t="s">
        <v>146</v>
      </c>
      <c r="AC13" s="153" t="s">
        <v>0</v>
      </c>
      <c r="AD13" s="153" t="s">
        <v>1</v>
      </c>
      <c r="AE13" s="151" t="s">
        <v>147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81">
        <v>2</v>
      </c>
      <c r="Z18" s="73"/>
      <c r="AA18" s="74"/>
      <c r="AB18" s="74"/>
      <c r="AC18" s="80"/>
      <c r="AD18" s="76"/>
      <c r="AE18" s="77">
        <v>1</v>
      </c>
      <c r="AF18" s="78">
        <f t="shared" si="1"/>
        <v>7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/>
      <c r="AC19" s="80"/>
      <c r="AD19" s="80"/>
      <c r="AE19" s="79"/>
      <c r="AF19" s="78">
        <f t="shared" si="1"/>
        <v>3</v>
      </c>
      <c r="AG19" s="72"/>
      <c r="AH19" s="74"/>
      <c r="AI19" s="74"/>
      <c r="AJ19" s="79"/>
      <c r="AK19" s="111" t="s">
        <v>148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82">
        <v>1</v>
      </c>
      <c r="E20" s="74"/>
      <c r="F20" s="75"/>
      <c r="G20" s="80"/>
      <c r="H20" s="80"/>
      <c r="I20" s="79"/>
      <c r="J20" s="78">
        <f t="shared" si="0"/>
        <v>3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81">
        <v>4</v>
      </c>
      <c r="D22" s="73"/>
      <c r="E22" s="74"/>
      <c r="F22" s="74"/>
      <c r="G22" s="80"/>
      <c r="H22" s="80"/>
      <c r="I22" s="79"/>
      <c r="J22" s="78">
        <f t="shared" si="0"/>
        <v>4</v>
      </c>
      <c r="K22" s="72"/>
      <c r="L22" s="74"/>
      <c r="M22" s="74"/>
      <c r="N22" s="79"/>
      <c r="O22" s="111" t="s">
        <v>74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7">
        <v>1</v>
      </c>
      <c r="J27" s="78">
        <f t="shared" si="0"/>
        <v>5</v>
      </c>
      <c r="K27" s="72"/>
      <c r="L27" s="74"/>
      <c r="M27" s="74"/>
      <c r="N27" s="79"/>
      <c r="O27" s="111" t="s">
        <v>74</v>
      </c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82">
        <v>3</v>
      </c>
      <c r="E29" s="74"/>
      <c r="F29" s="74"/>
      <c r="G29" s="80"/>
      <c r="H29" s="80"/>
      <c r="I29" s="79"/>
      <c r="J29" s="78">
        <f t="shared" si="0"/>
        <v>9</v>
      </c>
      <c r="K29" s="72"/>
      <c r="L29" s="74"/>
      <c r="M29" s="74"/>
      <c r="N29" s="79"/>
      <c r="O29" s="111" t="s">
        <v>74</v>
      </c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20000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110000+B34-G34-SUM(I36:I38)-M7</f>
        <v>50000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285000+X34-AC34-SUM(AE36:AE38)-AI7</f>
        <v>305000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5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Schedule!E55</f>
        <v>Skaven Ravens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1570000</v>
      </c>
      <c r="O2" s="130"/>
      <c r="P2" s="130"/>
      <c r="Q2" s="130"/>
      <c r="R2" s="131"/>
      <c r="T2" s="162">
        <v>44195</v>
      </c>
      <c r="U2" s="130"/>
      <c r="V2" s="130"/>
      <c r="W2" s="130"/>
      <c r="X2" s="131"/>
      <c r="Y2" s="46"/>
      <c r="Z2" s="158" t="str">
        <f>Schedule!I55</f>
        <v>Ashtown Villains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1650000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100000</v>
      </c>
      <c r="C5" s="140"/>
      <c r="D5" s="140"/>
      <c r="E5" s="140"/>
      <c r="F5" s="140"/>
      <c r="G5" s="140"/>
      <c r="H5" s="172"/>
      <c r="I5" s="175">
        <f>IF(B2&lt;&gt;"",SUM(I6:K11),"")</f>
        <v>100000</v>
      </c>
      <c r="J5" s="140"/>
      <c r="K5" s="141"/>
      <c r="M5" s="148" t="s">
        <v>109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109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149</v>
      </c>
      <c r="C6" s="115"/>
      <c r="D6" s="115"/>
      <c r="E6" s="115"/>
      <c r="F6" s="115"/>
      <c r="G6" s="115"/>
      <c r="H6" s="116"/>
      <c r="I6" s="174">
        <v>100000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20000</v>
      </c>
      <c r="N7" s="130"/>
      <c r="O7" s="130"/>
      <c r="P7" s="131"/>
      <c r="R7" s="149">
        <f>IF(B2&lt;&gt;"",SUM(D17:D32),"")</f>
        <v>3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16000</v>
      </c>
      <c r="N9" s="130"/>
      <c r="O9" s="131"/>
      <c r="P9" s="52">
        <v>7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11000</v>
      </c>
      <c r="AJ9" s="130"/>
      <c r="AK9" s="131"/>
      <c r="AL9" s="52">
        <v>7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150</v>
      </c>
      <c r="D13" s="151" t="s">
        <v>151</v>
      </c>
      <c r="E13" s="151" t="s">
        <v>152</v>
      </c>
      <c r="F13" s="151" t="s">
        <v>153</v>
      </c>
      <c r="G13" s="153" t="s">
        <v>0</v>
      </c>
      <c r="H13" s="153" t="s">
        <v>1</v>
      </c>
      <c r="I13" s="151" t="s">
        <v>154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155</v>
      </c>
      <c r="Z13" s="151" t="s">
        <v>156</v>
      </c>
      <c r="AA13" s="151" t="s">
        <v>157</v>
      </c>
      <c r="AB13" s="151" t="s">
        <v>158</v>
      </c>
      <c r="AC13" s="153" t="s">
        <v>0</v>
      </c>
      <c r="AD13" s="153" t="s">
        <v>1</v>
      </c>
      <c r="AE13" s="151" t="s">
        <v>159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>
        <v>1</v>
      </c>
      <c r="AC17" s="65"/>
      <c r="AD17" s="66"/>
      <c r="AE17" s="67"/>
      <c r="AF17" s="68">
        <f t="shared" ref="AF17:AF32" si="1">Y17+Z17*3+AA17*2+AB17*2+AE17*5</f>
        <v>2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82">
        <v>2</v>
      </c>
      <c r="E19" s="74"/>
      <c r="F19" s="75"/>
      <c r="G19" s="80"/>
      <c r="H19" s="80"/>
      <c r="I19" s="79"/>
      <c r="J19" s="78">
        <f t="shared" si="0"/>
        <v>6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82">
        <v>1</v>
      </c>
      <c r="E20" s="74"/>
      <c r="F20" s="75"/>
      <c r="G20" s="80"/>
      <c r="H20" s="80"/>
      <c r="I20" s="79"/>
      <c r="J20" s="78">
        <f t="shared" si="0"/>
        <v>3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7">
        <v>1</v>
      </c>
      <c r="J21" s="78">
        <f t="shared" si="0"/>
        <v>5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5">
        <v>1</v>
      </c>
      <c r="G22" s="80"/>
      <c r="H22" s="80"/>
      <c r="I22" s="79"/>
      <c r="J22" s="78">
        <f t="shared" si="0"/>
        <v>2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82"/>
      <c r="AA22" s="74"/>
      <c r="AB22" s="74"/>
      <c r="AC22" s="80"/>
      <c r="AD22" s="80"/>
      <c r="AE22" s="77">
        <v>1</v>
      </c>
      <c r="AF22" s="78">
        <f t="shared" si="1"/>
        <v>5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82">
        <v>1</v>
      </c>
      <c r="AA23" s="74"/>
      <c r="AB23" s="75"/>
      <c r="AC23" s="80"/>
      <c r="AD23" s="80"/>
      <c r="AE23" s="79"/>
      <c r="AF23" s="78">
        <f t="shared" si="1"/>
        <v>3</v>
      </c>
      <c r="AG23" s="72"/>
      <c r="AH23" s="74"/>
      <c r="AI23" s="74"/>
      <c r="AJ23" s="79"/>
      <c r="AK23" s="111" t="s">
        <v>160</v>
      </c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6">
        <v>1</v>
      </c>
      <c r="G32" s="88"/>
      <c r="H32" s="88"/>
      <c r="I32" s="89"/>
      <c r="J32" s="90">
        <f t="shared" si="0"/>
        <v>2</v>
      </c>
      <c r="K32" s="85"/>
      <c r="L32" s="87"/>
      <c r="M32" s="87"/>
      <c r="N32" s="89"/>
      <c r="O32" s="147" t="s">
        <v>78</v>
      </c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240000+B34-G34-SUM(I36:I38)-M7</f>
        <v>260000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40000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345000+X34-AC34-SUM(AE36:AE38)-AI7</f>
        <v>385000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5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Schedule!E54</f>
        <v>Da' Cheifs!!!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1790000</v>
      </c>
      <c r="O2" s="130"/>
      <c r="P2" s="130"/>
      <c r="Q2" s="130"/>
      <c r="R2" s="131"/>
      <c r="T2" s="162">
        <v>44294</v>
      </c>
      <c r="U2" s="130"/>
      <c r="V2" s="130"/>
      <c r="W2" s="130"/>
      <c r="X2" s="131"/>
      <c r="Y2" s="46"/>
      <c r="Z2" s="158" t="str">
        <f>Schedule!I54</f>
        <v>Horgenhold Hammers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1370000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123</v>
      </c>
      <c r="S5" s="130"/>
      <c r="T5" s="131"/>
      <c r="U5" s="48"/>
      <c r="V5" s="47"/>
      <c r="W5" s="45"/>
      <c r="X5" s="171">
        <f>IF(Z2&lt;&gt;"",IF(AL2&lt;N2,N2-AL2+AI7,IF(AI7="",0,AI7)),"")</f>
        <v>420000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123</v>
      </c>
      <c r="AO5" s="130"/>
      <c r="AP5" s="131"/>
      <c r="AQ5" s="48"/>
    </row>
    <row r="6" spans="1:43" ht="12.75">
      <c r="A6" s="45"/>
      <c r="B6" s="173" t="s">
        <v>124</v>
      </c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124</v>
      </c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125</v>
      </c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 t="s">
        <v>125</v>
      </c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8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2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161</v>
      </c>
      <c r="D13" s="151" t="s">
        <v>162</v>
      </c>
      <c r="E13" s="151" t="s">
        <v>163</v>
      </c>
      <c r="F13" s="151" t="s">
        <v>164</v>
      </c>
      <c r="G13" s="153" t="s">
        <v>0</v>
      </c>
      <c r="H13" s="153" t="s">
        <v>1</v>
      </c>
      <c r="I13" s="151" t="s">
        <v>165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166</v>
      </c>
      <c r="Z13" s="151" t="s">
        <v>167</v>
      </c>
      <c r="AA13" s="151" t="s">
        <v>168</v>
      </c>
      <c r="AB13" s="151" t="s">
        <v>169</v>
      </c>
      <c r="AC13" s="153" t="s">
        <v>0</v>
      </c>
      <c r="AD13" s="153" t="s">
        <v>1</v>
      </c>
      <c r="AE13" s="151" t="s">
        <v>170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/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120000+B34-G34-SUM(I36:I38)-M7</f>
        <v>120000</v>
      </c>
      <c r="N34" s="130"/>
      <c r="O34" s="130"/>
      <c r="P34" s="131"/>
      <c r="Q34" s="94"/>
      <c r="R34" s="138"/>
      <c r="S34" s="130"/>
      <c r="T34" s="131"/>
      <c r="U34" s="48"/>
      <c r="V34" s="47"/>
      <c r="W34" s="45"/>
      <c r="X34" s="129"/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130000+X34-AC34-SUM(AE36:AE38)-AI7</f>
        <v>130000</v>
      </c>
      <c r="AJ34" s="130"/>
      <c r="AK34" s="130"/>
      <c r="AL34" s="131"/>
      <c r="AM34" s="94"/>
      <c r="AN34" s="138"/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5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Schedule!E53</f>
        <v>Corpse Manglers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1430000</v>
      </c>
      <c r="O2" s="130"/>
      <c r="P2" s="130"/>
      <c r="Q2" s="130"/>
      <c r="R2" s="131"/>
      <c r="T2" s="162">
        <v>43849</v>
      </c>
      <c r="U2" s="130"/>
      <c r="V2" s="130"/>
      <c r="W2" s="130"/>
      <c r="X2" s="131"/>
      <c r="Y2" s="46"/>
      <c r="Z2" s="158" t="str">
        <f>Schedule!I53</f>
        <v>Kansas Kraken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109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109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3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14000</v>
      </c>
      <c r="N9" s="130"/>
      <c r="O9" s="131"/>
      <c r="P9" s="52">
        <v>8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12000</v>
      </c>
      <c r="AJ9" s="130"/>
      <c r="AK9" s="131"/>
      <c r="AL9" s="52">
        <v>6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171</v>
      </c>
      <c r="D13" s="151" t="s">
        <v>172</v>
      </c>
      <c r="E13" s="151" t="s">
        <v>173</v>
      </c>
      <c r="F13" s="151" t="s">
        <v>174</v>
      </c>
      <c r="G13" s="153" t="s">
        <v>0</v>
      </c>
      <c r="H13" s="153" t="s">
        <v>1</v>
      </c>
      <c r="I13" s="151" t="s">
        <v>175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176</v>
      </c>
      <c r="Z13" s="151" t="s">
        <v>177</v>
      </c>
      <c r="AA13" s="151" t="s">
        <v>178</v>
      </c>
      <c r="AB13" s="151" t="s">
        <v>179</v>
      </c>
      <c r="AC13" s="153" t="s">
        <v>0</v>
      </c>
      <c r="AD13" s="153" t="s">
        <v>1</v>
      </c>
      <c r="AE13" s="151" t="s">
        <v>180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>
        <v>1</v>
      </c>
      <c r="G17" s="65"/>
      <c r="H17" s="66"/>
      <c r="I17" s="67">
        <v>1</v>
      </c>
      <c r="J17" s="68">
        <f t="shared" ref="J17:J32" si="0">C17+D17*3+E17*2+F17*2+I17*5</f>
        <v>7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>
        <v>1</v>
      </c>
      <c r="G19" s="80"/>
      <c r="H19" s="80"/>
      <c r="I19" s="79"/>
      <c r="J19" s="78">
        <f t="shared" si="0"/>
        <v>2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81">
        <v>1</v>
      </c>
      <c r="Z20" s="73"/>
      <c r="AA20" s="74"/>
      <c r="AB20" s="75"/>
      <c r="AC20" s="80"/>
      <c r="AD20" s="80"/>
      <c r="AE20" s="79"/>
      <c r="AF20" s="78">
        <f t="shared" si="1"/>
        <v>1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82">
        <v>1</v>
      </c>
      <c r="E21" s="74"/>
      <c r="F21" s="74"/>
      <c r="G21" s="80"/>
      <c r="H21" s="80"/>
      <c r="I21" s="79"/>
      <c r="J21" s="78">
        <f t="shared" si="0"/>
        <v>3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82">
        <v>1</v>
      </c>
      <c r="AA21" s="74"/>
      <c r="AB21" s="74"/>
      <c r="AC21" s="80"/>
      <c r="AD21" s="80"/>
      <c r="AE21" s="79"/>
      <c r="AF21" s="78">
        <f t="shared" si="1"/>
        <v>3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82">
        <v>2</v>
      </c>
      <c r="E22" s="74"/>
      <c r="F22" s="74"/>
      <c r="G22" s="80"/>
      <c r="H22" s="80"/>
      <c r="I22" s="79"/>
      <c r="J22" s="78">
        <f t="shared" si="0"/>
        <v>6</v>
      </c>
      <c r="K22" s="72"/>
      <c r="L22" s="74"/>
      <c r="M22" s="74"/>
      <c r="N22" s="79"/>
      <c r="O22" s="176" t="s">
        <v>181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7">
        <v>1</v>
      </c>
      <c r="AF23" s="78">
        <f t="shared" si="1"/>
        <v>5</v>
      </c>
      <c r="AG23" s="72"/>
      <c r="AH23" s="74"/>
      <c r="AI23" s="74"/>
      <c r="AJ23" s="79"/>
      <c r="AK23" s="111" t="s">
        <v>83</v>
      </c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60000</v>
      </c>
      <c r="C34" s="130"/>
      <c r="D34" s="130"/>
      <c r="E34" s="131"/>
      <c r="F34" s="92"/>
      <c r="G34" s="132">
        <v>40000</v>
      </c>
      <c r="H34" s="130"/>
      <c r="I34" s="130"/>
      <c r="J34" s="130"/>
      <c r="K34" s="131"/>
      <c r="L34" s="93"/>
      <c r="M34" s="137">
        <f>290000+B34-G34-SUM(I36:I38)-M7</f>
        <v>310000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40000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180000+X34-AC34-SUM(AE36:AE38)-AI7</f>
        <v>220000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 t="s">
        <v>182</v>
      </c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Schedule!E52</f>
        <v>The Bile-Cursed Carnivale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1090000</v>
      </c>
      <c r="O2" s="130"/>
      <c r="P2" s="130"/>
      <c r="Q2" s="130"/>
      <c r="R2" s="131"/>
      <c r="T2" s="162">
        <v>43874</v>
      </c>
      <c r="U2" s="130"/>
      <c r="V2" s="130"/>
      <c r="W2" s="130"/>
      <c r="X2" s="131"/>
      <c r="Y2" s="46"/>
      <c r="Z2" s="158" t="str">
        <f>Schedule!I52</f>
        <v xml:space="preserve">Kings Nightmares 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1730000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640000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183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1.0000000000000001E-15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2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7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184</v>
      </c>
      <c r="D13" s="151" t="s">
        <v>185</v>
      </c>
      <c r="E13" s="151" t="s">
        <v>186</v>
      </c>
      <c r="F13" s="151" t="s">
        <v>187</v>
      </c>
      <c r="G13" s="153" t="s">
        <v>0</v>
      </c>
      <c r="H13" s="153" t="s">
        <v>1</v>
      </c>
      <c r="I13" s="151" t="s">
        <v>188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189</v>
      </c>
      <c r="Z13" s="151" t="s">
        <v>190</v>
      </c>
      <c r="AA13" s="151" t="s">
        <v>191</v>
      </c>
      <c r="AB13" s="151" t="s">
        <v>192</v>
      </c>
      <c r="AC13" s="153" t="s">
        <v>0</v>
      </c>
      <c r="AD13" s="153" t="s">
        <v>1</v>
      </c>
      <c r="AE13" s="151" t="s">
        <v>193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7">
        <v>1</v>
      </c>
      <c r="AF19" s="78">
        <f t="shared" si="1"/>
        <v>5</v>
      </c>
      <c r="AG19" s="72"/>
      <c r="AH19" s="74"/>
      <c r="AI19" s="74"/>
      <c r="AJ19" s="79"/>
      <c r="AK19" s="111" t="s">
        <v>78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7">
        <v>1</v>
      </c>
      <c r="AF24" s="78">
        <f t="shared" si="1"/>
        <v>5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/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70000+B34-G34-SUM(I36:I38)-M7</f>
        <v>70000</v>
      </c>
      <c r="N34" s="130"/>
      <c r="O34" s="130"/>
      <c r="P34" s="131"/>
      <c r="Q34" s="94"/>
      <c r="R34" s="138"/>
      <c r="S34" s="130"/>
      <c r="T34" s="131"/>
      <c r="U34" s="48"/>
      <c r="V34" s="47"/>
      <c r="W34" s="45"/>
      <c r="X34" s="129">
        <v>70000</v>
      </c>
      <c r="Y34" s="130"/>
      <c r="Z34" s="130"/>
      <c r="AA34" s="131"/>
      <c r="AB34" s="92"/>
      <c r="AC34" s="132">
        <v>10000</v>
      </c>
      <c r="AD34" s="130"/>
      <c r="AE34" s="130"/>
      <c r="AF34" s="130"/>
      <c r="AG34" s="131"/>
      <c r="AH34" s="93"/>
      <c r="AI34" s="137">
        <f>145000+X34-AC34-SUM(AE36:AE38)-AI7</f>
        <v>205000</v>
      </c>
      <c r="AJ34" s="130"/>
      <c r="AK34" s="130"/>
      <c r="AL34" s="131"/>
      <c r="AM34" s="94"/>
      <c r="AN34" s="138">
        <v>-1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Schedule!E51</f>
        <v>Ashtown Villains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1660000</v>
      </c>
      <c r="O2" s="130"/>
      <c r="P2" s="130"/>
      <c r="Q2" s="130"/>
      <c r="R2" s="131"/>
      <c r="T2" s="162">
        <v>43890</v>
      </c>
      <c r="U2" s="130"/>
      <c r="V2" s="130"/>
      <c r="W2" s="130"/>
      <c r="X2" s="131"/>
      <c r="Y2" s="46"/>
      <c r="Z2" s="158" t="str">
        <f>Schedule!I51</f>
        <v>Da' Cheifs!!!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1790000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130000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194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194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8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8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195</v>
      </c>
      <c r="D13" s="151" t="s">
        <v>196</v>
      </c>
      <c r="E13" s="151" t="s">
        <v>197</v>
      </c>
      <c r="F13" s="151" t="s">
        <v>198</v>
      </c>
      <c r="G13" s="153" t="s">
        <v>0</v>
      </c>
      <c r="H13" s="153" t="s">
        <v>1</v>
      </c>
      <c r="I13" s="151" t="s">
        <v>199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200</v>
      </c>
      <c r="Z13" s="151" t="s">
        <v>201</v>
      </c>
      <c r="AA13" s="151" t="s">
        <v>202</v>
      </c>
      <c r="AB13" s="151" t="s">
        <v>203</v>
      </c>
      <c r="AC13" s="153" t="s">
        <v>0</v>
      </c>
      <c r="AD13" s="153" t="s">
        <v>1</v>
      </c>
      <c r="AE13" s="151" t="s">
        <v>204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7">
        <v>1</v>
      </c>
      <c r="J23" s="78">
        <f t="shared" si="0"/>
        <v>5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7">
        <v>1</v>
      </c>
      <c r="AF24" s="78">
        <f t="shared" si="1"/>
        <v>5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295000+B34-G34-SUM(I36:I38)-M7</f>
        <v>335000</v>
      </c>
      <c r="N34" s="130"/>
      <c r="O34" s="130"/>
      <c r="P34" s="131"/>
      <c r="Q34" s="94"/>
      <c r="R34" s="138">
        <v>-1</v>
      </c>
      <c r="S34" s="130"/>
      <c r="T34" s="131"/>
      <c r="U34" s="48"/>
      <c r="V34" s="47"/>
      <c r="W34" s="45"/>
      <c r="X34" s="129">
        <v>40000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80000+X34-AC34-SUM(AE36:AE38)-AI7</f>
        <v>120000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Schedule!E50</f>
        <v>4th Missouri Brigade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1740000</v>
      </c>
      <c r="O2" s="130"/>
      <c r="P2" s="130"/>
      <c r="Q2" s="130"/>
      <c r="R2" s="131"/>
      <c r="T2" s="162">
        <v>43878</v>
      </c>
      <c r="U2" s="130"/>
      <c r="V2" s="130"/>
      <c r="W2" s="130"/>
      <c r="X2" s="131"/>
      <c r="Y2" s="46"/>
      <c r="Z2" s="158" t="str">
        <f>Schedule!I50</f>
        <v>Corpse Manglers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1370000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390000</v>
      </c>
      <c r="Y5" s="140"/>
      <c r="Z5" s="140"/>
      <c r="AA5" s="140"/>
      <c r="AB5" s="140"/>
      <c r="AC5" s="140"/>
      <c r="AD5" s="172"/>
      <c r="AE5" s="175">
        <f>IF(Z2&lt;&gt;"",SUM(AE6:AG11),"")</f>
        <v>390000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205</v>
      </c>
      <c r="Y6" s="115"/>
      <c r="Z6" s="115"/>
      <c r="AA6" s="115"/>
      <c r="AB6" s="115"/>
      <c r="AC6" s="115"/>
      <c r="AD6" s="116"/>
      <c r="AE6" s="178">
        <v>390000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20000</v>
      </c>
      <c r="AJ7" s="130"/>
      <c r="AK7" s="130"/>
      <c r="AL7" s="131"/>
      <c r="AN7" s="149">
        <f>IF(Z2&lt;&gt;"",SUM(Z17:Z32),"")</f>
        <v>3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14000</v>
      </c>
      <c r="N9" s="130"/>
      <c r="O9" s="131"/>
      <c r="P9" s="52">
        <v>7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77">
        <v>11000</v>
      </c>
      <c r="AJ9" s="130"/>
      <c r="AK9" s="131"/>
      <c r="AL9" s="52">
        <v>7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206</v>
      </c>
      <c r="D13" s="151" t="s">
        <v>207</v>
      </c>
      <c r="E13" s="151" t="s">
        <v>208</v>
      </c>
      <c r="F13" s="151" t="s">
        <v>209</v>
      </c>
      <c r="G13" s="153" t="s">
        <v>0</v>
      </c>
      <c r="H13" s="153" t="s">
        <v>1</v>
      </c>
      <c r="I13" s="151" t="s">
        <v>210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211</v>
      </c>
      <c r="Z13" s="151" t="s">
        <v>212</v>
      </c>
      <c r="AA13" s="151" t="s">
        <v>213</v>
      </c>
      <c r="AB13" s="151" t="s">
        <v>214</v>
      </c>
      <c r="AC13" s="153" t="s">
        <v>0</v>
      </c>
      <c r="AD13" s="153" t="s">
        <v>1</v>
      </c>
      <c r="AE13" s="151" t="s">
        <v>215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3" t="s">
        <v>75</v>
      </c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81">
        <v>1</v>
      </c>
      <c r="D18" s="73"/>
      <c r="E18" s="74"/>
      <c r="F18" s="74"/>
      <c r="G18" s="80"/>
      <c r="H18" s="76"/>
      <c r="I18" s="77"/>
      <c r="J18" s="78">
        <f t="shared" si="0"/>
        <v>1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>
        <v>1</v>
      </c>
      <c r="G19" s="80"/>
      <c r="H19" s="80"/>
      <c r="I19" s="79"/>
      <c r="J19" s="78">
        <f t="shared" si="0"/>
        <v>2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/>
      <c r="AC19" s="80"/>
      <c r="AD19" s="80"/>
      <c r="AE19" s="79"/>
      <c r="AF19" s="78">
        <f t="shared" si="1"/>
        <v>3</v>
      </c>
      <c r="AG19" s="72"/>
      <c r="AH19" s="74"/>
      <c r="AI19" s="74"/>
      <c r="AJ19" s="79"/>
      <c r="AK19" s="111" t="s">
        <v>216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82">
        <v>1</v>
      </c>
      <c r="E20" s="74"/>
      <c r="F20" s="75"/>
      <c r="G20" s="80"/>
      <c r="H20" s="80"/>
      <c r="I20" s="79"/>
      <c r="J20" s="78">
        <f t="shared" si="0"/>
        <v>3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82">
        <v>2</v>
      </c>
      <c r="AA22" s="74"/>
      <c r="AB22" s="74"/>
      <c r="AC22" s="80"/>
      <c r="AD22" s="80"/>
      <c r="AE22" s="79"/>
      <c r="AF22" s="78">
        <f t="shared" si="1"/>
        <v>6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5">
        <v>1</v>
      </c>
      <c r="AC24" s="80"/>
      <c r="AD24" s="80"/>
      <c r="AE24" s="79"/>
      <c r="AF24" s="78">
        <f t="shared" si="1"/>
        <v>2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5">
        <v>1</v>
      </c>
      <c r="G25" s="80"/>
      <c r="H25" s="80"/>
      <c r="I25" s="77">
        <v>1</v>
      </c>
      <c r="J25" s="78">
        <f t="shared" si="0"/>
        <v>7</v>
      </c>
      <c r="K25" s="72"/>
      <c r="L25" s="74"/>
      <c r="M25" s="74"/>
      <c r="N25" s="79"/>
      <c r="O25" s="111" t="s">
        <v>78</v>
      </c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7">
        <v>1</v>
      </c>
      <c r="AF25" s="78">
        <f t="shared" si="1"/>
        <v>5</v>
      </c>
      <c r="AG25" s="72"/>
      <c r="AH25" s="74"/>
      <c r="AI25" s="74"/>
      <c r="AJ25" s="79"/>
      <c r="AK25" s="111" t="s">
        <v>78</v>
      </c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70000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205000+B34-G34-SUM(I36:I38)-M7</f>
        <v>275000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70000</v>
      </c>
      <c r="Y34" s="130"/>
      <c r="Z34" s="130"/>
      <c r="AA34" s="131"/>
      <c r="AB34" s="92"/>
      <c r="AC34" s="132">
        <v>10000</v>
      </c>
      <c r="AD34" s="130"/>
      <c r="AE34" s="130"/>
      <c r="AF34" s="130"/>
      <c r="AG34" s="131"/>
      <c r="AH34" s="93"/>
      <c r="AI34" s="137">
        <f>240000+X34-AC34-SUM(AE36:AE38)-AI7</f>
        <v>280000</v>
      </c>
      <c r="AJ34" s="130"/>
      <c r="AK34" s="130"/>
      <c r="AL34" s="131"/>
      <c r="AM34" s="94"/>
      <c r="AN34" s="138"/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Schedule!E49</f>
        <v>Unchecked Privilage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1500000</v>
      </c>
      <c r="O2" s="130"/>
      <c r="P2" s="130"/>
      <c r="Q2" s="130"/>
      <c r="R2" s="131"/>
      <c r="T2" s="162">
        <v>43885</v>
      </c>
      <c r="U2" s="130"/>
      <c r="V2" s="130"/>
      <c r="W2" s="130"/>
      <c r="X2" s="131"/>
      <c r="Y2" s="46"/>
      <c r="Z2" s="158" t="str">
        <f>Schedule!I49</f>
        <v>Brian's Chaos Dwarf Team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1480000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20000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13000</v>
      </c>
      <c r="N9" s="130"/>
      <c r="O9" s="131"/>
      <c r="P9" s="52">
        <v>7</v>
      </c>
      <c r="R9" s="149"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11000</v>
      </c>
      <c r="AJ9" s="130"/>
      <c r="AK9" s="131"/>
      <c r="AL9" s="52">
        <v>3</v>
      </c>
      <c r="AN9" s="149">
        <v>5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217</v>
      </c>
      <c r="D13" s="151" t="s">
        <v>218</v>
      </c>
      <c r="E13" s="151" t="s">
        <v>219</v>
      </c>
      <c r="F13" s="151" t="s">
        <v>220</v>
      </c>
      <c r="G13" s="153" t="s">
        <v>0</v>
      </c>
      <c r="H13" s="153" t="s">
        <v>1</v>
      </c>
      <c r="I13" s="151" t="s">
        <v>221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222</v>
      </c>
      <c r="Z13" s="151" t="s">
        <v>223</v>
      </c>
      <c r="AA13" s="151" t="s">
        <v>224</v>
      </c>
      <c r="AB13" s="151" t="s">
        <v>225</v>
      </c>
      <c r="AC13" s="153" t="s">
        <v>0</v>
      </c>
      <c r="AD13" s="153" t="s">
        <v>1</v>
      </c>
      <c r="AE13" s="151" t="s">
        <v>226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>
        <v>1</v>
      </c>
      <c r="J18" s="78">
        <f t="shared" si="0"/>
        <v>5</v>
      </c>
      <c r="K18" s="72"/>
      <c r="L18" s="74"/>
      <c r="M18" s="75"/>
      <c r="N18" s="79"/>
      <c r="O18" s="111" t="s">
        <v>121</v>
      </c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>
        <v>1</v>
      </c>
      <c r="G20" s="80"/>
      <c r="H20" s="80"/>
      <c r="I20" s="79"/>
      <c r="J20" s="78">
        <f t="shared" si="0"/>
        <v>2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81">
        <v>1</v>
      </c>
      <c r="D23" s="73"/>
      <c r="E23" s="74"/>
      <c r="F23" s="75"/>
      <c r="G23" s="80"/>
      <c r="H23" s="80"/>
      <c r="I23" s="79"/>
      <c r="J23" s="78">
        <f t="shared" si="0"/>
        <v>1</v>
      </c>
      <c r="K23" s="81" t="s">
        <v>75</v>
      </c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82">
        <v>1</v>
      </c>
      <c r="E24" s="74"/>
      <c r="F24" s="74"/>
      <c r="G24" s="80"/>
      <c r="H24" s="80"/>
      <c r="I24" s="79"/>
      <c r="J24" s="78">
        <f t="shared" si="0"/>
        <v>3</v>
      </c>
      <c r="K24" s="81" t="s">
        <v>75</v>
      </c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82">
        <v>1</v>
      </c>
      <c r="AA27" s="74"/>
      <c r="AB27" s="74"/>
      <c r="AC27" s="80"/>
      <c r="AD27" s="80"/>
      <c r="AE27" s="79"/>
      <c r="AF27" s="78">
        <f t="shared" si="1"/>
        <v>3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81" t="s">
        <v>75</v>
      </c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5">
        <v>2</v>
      </c>
      <c r="AC28" s="80"/>
      <c r="AD28" s="80"/>
      <c r="AE28" s="79"/>
      <c r="AF28" s="78">
        <f t="shared" si="1"/>
        <v>4</v>
      </c>
      <c r="AG28" s="72"/>
      <c r="AH28" s="74"/>
      <c r="AI28" s="74"/>
      <c r="AJ28" s="79"/>
      <c r="AK28" s="111" t="s">
        <v>227</v>
      </c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5">
        <v>2</v>
      </c>
      <c r="AC29" s="80"/>
      <c r="AD29" s="80"/>
      <c r="AE29" s="79"/>
      <c r="AF29" s="78">
        <f t="shared" si="1"/>
        <v>4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5">
        <v>1</v>
      </c>
      <c r="AC31" s="80"/>
      <c r="AD31" s="80"/>
      <c r="AE31" s="77">
        <v>1</v>
      </c>
      <c r="AF31" s="78">
        <f t="shared" si="1"/>
        <v>7</v>
      </c>
      <c r="AG31" s="72"/>
      <c r="AH31" s="74"/>
      <c r="AI31" s="74"/>
      <c r="AJ31" s="79"/>
      <c r="AK31" s="111" t="s">
        <v>78</v>
      </c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60000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140000+B34-G34-SUM(I36:I38)-M7</f>
        <v>90000</v>
      </c>
      <c r="N34" s="130"/>
      <c r="O34" s="130"/>
      <c r="P34" s="131"/>
      <c r="Q34" s="94"/>
      <c r="R34" s="138">
        <f>0</f>
        <v>0</v>
      </c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10000+X34-AC34-SUM(AE36:AE38)-AI7</f>
        <v>60000</v>
      </c>
      <c r="AJ34" s="130"/>
      <c r="AK34" s="130"/>
      <c r="AL34" s="131"/>
      <c r="AM34" s="94"/>
      <c r="AN34" s="138">
        <f>0</f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228</v>
      </c>
      <c r="C36" s="115"/>
      <c r="D36" s="115"/>
      <c r="E36" s="115"/>
      <c r="F36" s="115"/>
      <c r="G36" s="115"/>
      <c r="H36" s="116"/>
      <c r="I36" s="117">
        <v>60000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 t="s">
        <v>90</v>
      </c>
      <c r="C37" s="112"/>
      <c r="D37" s="112"/>
      <c r="E37" s="112"/>
      <c r="F37" s="112"/>
      <c r="G37" s="112"/>
      <c r="H37" s="120"/>
      <c r="I37" s="121">
        <v>50000</v>
      </c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Schedule!E48</f>
        <v>Springberg Corn Scrubbers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1560000</v>
      </c>
      <c r="O2" s="130"/>
      <c r="P2" s="130"/>
      <c r="Q2" s="130"/>
      <c r="R2" s="131"/>
      <c r="T2" s="162">
        <v>43870</v>
      </c>
      <c r="U2" s="130"/>
      <c r="V2" s="130"/>
      <c r="W2" s="130"/>
      <c r="X2" s="131"/>
      <c r="Y2" s="46"/>
      <c r="Z2" s="158" t="str">
        <f>Schedule!I48</f>
        <v>Kansas Kraken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1390000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170000</v>
      </c>
      <c r="Y5" s="140"/>
      <c r="Z5" s="140"/>
      <c r="AA5" s="140"/>
      <c r="AB5" s="140"/>
      <c r="AC5" s="140"/>
      <c r="AD5" s="172"/>
      <c r="AE5" s="175">
        <f>IF(Z2&lt;&gt;"",SUM(AE6:AG11),"")</f>
        <v>250000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93</v>
      </c>
      <c r="Y6" s="115"/>
      <c r="Z6" s="115"/>
      <c r="AA6" s="115"/>
      <c r="AB6" s="115"/>
      <c r="AC6" s="115"/>
      <c r="AD6" s="116"/>
      <c r="AE6" s="174">
        <v>150000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 t="s">
        <v>96</v>
      </c>
      <c r="Y7" s="112"/>
      <c r="Z7" s="112"/>
      <c r="AA7" s="112"/>
      <c r="AB7" s="112"/>
      <c r="AC7" s="112"/>
      <c r="AD7" s="120"/>
      <c r="AE7" s="167">
        <v>100000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14000</v>
      </c>
      <c r="N9" s="130"/>
      <c r="O9" s="131"/>
      <c r="P9" s="52">
        <v>4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12000</v>
      </c>
      <c r="AJ9" s="130"/>
      <c r="AK9" s="131"/>
      <c r="AL9" s="52">
        <v>5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229</v>
      </c>
      <c r="D13" s="151" t="s">
        <v>230</v>
      </c>
      <c r="E13" s="151" t="s">
        <v>231</v>
      </c>
      <c r="F13" s="151" t="s">
        <v>232</v>
      </c>
      <c r="G13" s="153" t="s">
        <v>0</v>
      </c>
      <c r="H13" s="153" t="s">
        <v>1</v>
      </c>
      <c r="I13" s="151" t="s">
        <v>233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234</v>
      </c>
      <c r="Z13" s="151" t="s">
        <v>235</v>
      </c>
      <c r="AA13" s="151" t="s">
        <v>236</v>
      </c>
      <c r="AB13" s="151" t="s">
        <v>237</v>
      </c>
      <c r="AC13" s="153" t="s">
        <v>0</v>
      </c>
      <c r="AD13" s="153" t="s">
        <v>1</v>
      </c>
      <c r="AE13" s="151" t="s">
        <v>238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5</v>
      </c>
      <c r="AG17" s="69"/>
      <c r="AH17" s="65"/>
      <c r="AI17" s="65"/>
      <c r="AJ17" s="70"/>
      <c r="AK17" s="136" t="s">
        <v>74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7">
        <v>1</v>
      </c>
      <c r="J19" s="78">
        <f t="shared" si="0"/>
        <v>5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81">
        <v>1</v>
      </c>
      <c r="Z20" s="73"/>
      <c r="AA20" s="74"/>
      <c r="AB20" s="75"/>
      <c r="AC20" s="80"/>
      <c r="AD20" s="80"/>
      <c r="AE20" s="79"/>
      <c r="AF20" s="78">
        <f t="shared" si="1"/>
        <v>1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5">
        <v>1</v>
      </c>
      <c r="AC21" s="80"/>
      <c r="AD21" s="80"/>
      <c r="AE21" s="79"/>
      <c r="AF21" s="78">
        <f t="shared" si="1"/>
        <v>2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82">
        <v>1</v>
      </c>
      <c r="AA22" s="74"/>
      <c r="AB22" s="74"/>
      <c r="AC22" s="80"/>
      <c r="AD22" s="80"/>
      <c r="AE22" s="79"/>
      <c r="AF22" s="78">
        <f t="shared" si="1"/>
        <v>3</v>
      </c>
      <c r="AG22" s="72"/>
      <c r="AH22" s="74"/>
      <c r="AI22" s="74"/>
      <c r="AJ22" s="79"/>
      <c r="AK22" s="111" t="s">
        <v>83</v>
      </c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82">
        <v>1</v>
      </c>
      <c r="E23" s="74"/>
      <c r="F23" s="75"/>
      <c r="G23" s="80"/>
      <c r="H23" s="80"/>
      <c r="I23" s="79"/>
      <c r="J23" s="78">
        <f t="shared" si="0"/>
        <v>3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5">
        <v>1</v>
      </c>
      <c r="G27" s="80"/>
      <c r="H27" s="80"/>
      <c r="I27" s="79"/>
      <c r="J27" s="78">
        <f t="shared" si="0"/>
        <v>2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20000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205000+B34-G34-SUM(I36:I38)-M7</f>
        <v>225000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160000+X34-AC34-SUM(AE36:AE38)-AI7</f>
        <v>180000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Schedule!E47</f>
        <v>Skaven Ravens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1540000</v>
      </c>
      <c r="O2" s="130"/>
      <c r="P2" s="130"/>
      <c r="Q2" s="130"/>
      <c r="R2" s="131"/>
      <c r="T2" s="162">
        <v>43886</v>
      </c>
      <c r="U2" s="130"/>
      <c r="V2" s="130"/>
      <c r="W2" s="130"/>
      <c r="X2" s="131"/>
      <c r="Y2" s="46"/>
      <c r="Z2" s="158" t="str">
        <f>Schedule!I47</f>
        <v>Horgenhold Hammers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1350000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190000</v>
      </c>
      <c r="Y5" s="140"/>
      <c r="Z5" s="140"/>
      <c r="AA5" s="140"/>
      <c r="AB5" s="140"/>
      <c r="AC5" s="140"/>
      <c r="AD5" s="172"/>
      <c r="AE5" s="175">
        <f>IF(Z2&lt;&gt;"",SUM(AE6:AG11),"")</f>
        <v>150000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93</v>
      </c>
      <c r="Y6" s="115"/>
      <c r="Z6" s="115"/>
      <c r="AA6" s="115"/>
      <c r="AB6" s="115"/>
      <c r="AC6" s="115"/>
      <c r="AD6" s="116"/>
      <c r="AE6" s="174">
        <v>150000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3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16000</v>
      </c>
      <c r="N9" s="130"/>
      <c r="O9" s="131"/>
      <c r="P9" s="52">
        <v>6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8000</v>
      </c>
      <c r="AJ9" s="130"/>
      <c r="AK9" s="131"/>
      <c r="AL9" s="52">
        <v>2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+2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239</v>
      </c>
      <c r="D13" s="151" t="s">
        <v>240</v>
      </c>
      <c r="E13" s="151" t="s">
        <v>241</v>
      </c>
      <c r="F13" s="151" t="s">
        <v>242</v>
      </c>
      <c r="G13" s="153" t="s">
        <v>0</v>
      </c>
      <c r="H13" s="153" t="s">
        <v>1</v>
      </c>
      <c r="I13" s="151" t="s">
        <v>243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244</v>
      </c>
      <c r="Z13" s="151" t="s">
        <v>245</v>
      </c>
      <c r="AA13" s="151" t="s">
        <v>246</v>
      </c>
      <c r="AB13" s="151" t="s">
        <v>247</v>
      </c>
      <c r="AC13" s="153" t="s">
        <v>0</v>
      </c>
      <c r="AD13" s="153" t="s">
        <v>1</v>
      </c>
      <c r="AE13" s="151" t="s">
        <v>248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>
        <v>2</v>
      </c>
      <c r="E17" s="64"/>
      <c r="F17" s="64"/>
      <c r="G17" s="65"/>
      <c r="H17" s="66"/>
      <c r="I17" s="67"/>
      <c r="J17" s="68">
        <f t="shared" ref="J17:J32" si="0">C17+D17*3+E17*2+F17*2+I17*5</f>
        <v>6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82">
        <v>1</v>
      </c>
      <c r="E18" s="74"/>
      <c r="F18" s="74"/>
      <c r="G18" s="80"/>
      <c r="H18" s="76"/>
      <c r="I18" s="77"/>
      <c r="J18" s="78">
        <f t="shared" si="0"/>
        <v>3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81">
        <v>1</v>
      </c>
      <c r="D19" s="73"/>
      <c r="E19" s="74"/>
      <c r="F19" s="75"/>
      <c r="G19" s="80"/>
      <c r="H19" s="80"/>
      <c r="I19" s="79"/>
      <c r="J19" s="78">
        <f t="shared" si="0"/>
        <v>1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/>
      <c r="AC19" s="80"/>
      <c r="AD19" s="80"/>
      <c r="AE19" s="77">
        <v>1</v>
      </c>
      <c r="AF19" s="78">
        <f t="shared" si="1"/>
        <v>8</v>
      </c>
      <c r="AG19" s="72"/>
      <c r="AH19" s="74"/>
      <c r="AI19" s="74"/>
      <c r="AJ19" s="79"/>
      <c r="AK19" s="111" t="s">
        <v>74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7">
        <v>1</v>
      </c>
      <c r="J26" s="78">
        <f t="shared" si="0"/>
        <v>5</v>
      </c>
      <c r="K26" s="72"/>
      <c r="L26" s="74"/>
      <c r="M26" s="74"/>
      <c r="N26" s="79"/>
      <c r="O26" s="111" t="s">
        <v>249</v>
      </c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190000+B34-G34-SUM(I36:I38)-M7</f>
        <v>230000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10000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100000+X34-AC34-SUM(AE36:AE38)-AI7</f>
        <v>110000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Schedule!E46</f>
        <v>The Bile-Cursed Carnivale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1090000</v>
      </c>
      <c r="O2" s="130"/>
      <c r="P2" s="130"/>
      <c r="Q2" s="130"/>
      <c r="R2" s="131"/>
      <c r="T2" s="162">
        <v>43869</v>
      </c>
      <c r="U2" s="130"/>
      <c r="V2" s="130"/>
      <c r="W2" s="130"/>
      <c r="X2" s="131"/>
      <c r="Y2" s="46"/>
      <c r="Z2" s="158" t="str">
        <f>Schedule!I46</f>
        <v>Ashtown Villains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1650000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560000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183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9.9999999999999995E-21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2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7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250</v>
      </c>
      <c r="D13" s="151" t="s">
        <v>251</v>
      </c>
      <c r="E13" s="151" t="s">
        <v>252</v>
      </c>
      <c r="F13" s="151" t="s">
        <v>253</v>
      </c>
      <c r="G13" s="153" t="s">
        <v>0</v>
      </c>
      <c r="H13" s="153" t="s">
        <v>1</v>
      </c>
      <c r="I13" s="151" t="s">
        <v>254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255</v>
      </c>
      <c r="Z13" s="151" t="s">
        <v>256</v>
      </c>
      <c r="AA13" s="151" t="s">
        <v>257</v>
      </c>
      <c r="AB13" s="151" t="s">
        <v>258</v>
      </c>
      <c r="AC13" s="153" t="s">
        <v>0</v>
      </c>
      <c r="AD13" s="153" t="s">
        <v>1</v>
      </c>
      <c r="AE13" s="151" t="s">
        <v>259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>
        <v>1</v>
      </c>
      <c r="AF18" s="78">
        <f t="shared" si="1"/>
        <v>5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7">
        <v>1</v>
      </c>
      <c r="AF26" s="78">
        <f t="shared" si="1"/>
        <v>5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/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70000+B34-G34-SUM(I36:I38)-M7</f>
        <v>70000</v>
      </c>
      <c r="N34" s="130"/>
      <c r="O34" s="130"/>
      <c r="P34" s="131"/>
      <c r="Q34" s="94"/>
      <c r="R34" s="138"/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225000+X34-AC34-SUM(AE36:AE38)-AI7</f>
        <v>285000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Schedule!E45</f>
        <v xml:space="preserve">Kings Nightmares 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1650000</v>
      </c>
      <c r="O2" s="130"/>
      <c r="P2" s="130"/>
      <c r="Q2" s="130"/>
      <c r="R2" s="131"/>
      <c r="T2" s="162">
        <v>43858</v>
      </c>
      <c r="U2" s="130"/>
      <c r="V2" s="130"/>
      <c r="W2" s="130"/>
      <c r="X2" s="131"/>
      <c r="Y2" s="46"/>
      <c r="Z2" s="158" t="str">
        <f>Schedule!I45</f>
        <v>Corpse Manglers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1270000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410000</v>
      </c>
      <c r="Y5" s="140"/>
      <c r="Z5" s="140"/>
      <c r="AA5" s="140"/>
      <c r="AB5" s="140"/>
      <c r="AC5" s="140"/>
      <c r="AD5" s="172"/>
      <c r="AE5" s="175">
        <f>IF(Z2&lt;&gt;"",SUM(AE6:AG11),"")</f>
        <v>410000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260</v>
      </c>
      <c r="Y6" s="115"/>
      <c r="Z6" s="115"/>
      <c r="AA6" s="115"/>
      <c r="AB6" s="115"/>
      <c r="AC6" s="115"/>
      <c r="AD6" s="116"/>
      <c r="AE6" s="174">
        <v>230000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 t="s">
        <v>261</v>
      </c>
      <c r="Y7" s="112"/>
      <c r="Z7" s="112"/>
      <c r="AA7" s="112"/>
      <c r="AB7" s="112"/>
      <c r="AC7" s="112"/>
      <c r="AD7" s="120"/>
      <c r="AE7" s="167">
        <v>80000</v>
      </c>
      <c r="AF7" s="112"/>
      <c r="AG7" s="113"/>
      <c r="AH7" s="47"/>
      <c r="AI7" s="170">
        <v>30000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 t="s">
        <v>137</v>
      </c>
      <c r="Y8" s="112"/>
      <c r="Z8" s="112"/>
      <c r="AA8" s="112"/>
      <c r="AB8" s="112"/>
      <c r="AC8" s="112"/>
      <c r="AD8" s="120"/>
      <c r="AE8" s="167">
        <v>100000</v>
      </c>
      <c r="AF8" s="112"/>
      <c r="AG8" s="113"/>
      <c r="AI8" s="127"/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15000</v>
      </c>
      <c r="N9" s="130"/>
      <c r="O9" s="131"/>
      <c r="P9" s="52">
        <v>8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14000</v>
      </c>
      <c r="AJ9" s="130"/>
      <c r="AK9" s="131"/>
      <c r="AL9" s="52">
        <v>6</v>
      </c>
      <c r="AN9" s="149">
        <f>IF(Z2&lt;&gt;"",SUM(AB17:AB32),"")</f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262</v>
      </c>
      <c r="D13" s="151" t="s">
        <v>263</v>
      </c>
      <c r="E13" s="151" t="s">
        <v>264</v>
      </c>
      <c r="F13" s="151" t="s">
        <v>265</v>
      </c>
      <c r="G13" s="153" t="s">
        <v>0</v>
      </c>
      <c r="H13" s="153" t="s">
        <v>1</v>
      </c>
      <c r="I13" s="151" t="s">
        <v>266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267</v>
      </c>
      <c r="Z13" s="151" t="s">
        <v>268</v>
      </c>
      <c r="AA13" s="151" t="s">
        <v>269</v>
      </c>
      <c r="AB13" s="151" t="s">
        <v>270</v>
      </c>
      <c r="AC13" s="153" t="s">
        <v>0</v>
      </c>
      <c r="AD13" s="153" t="s">
        <v>1</v>
      </c>
      <c r="AE13" s="151" t="s">
        <v>271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>
        <v>1</v>
      </c>
      <c r="G17" s="65"/>
      <c r="H17" s="66"/>
      <c r="I17" s="67"/>
      <c r="J17" s="68">
        <f t="shared" ref="J17:J32" si="0">C17+D17*3+E17*2+F17*2+I17*5</f>
        <v>2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>
        <v>1</v>
      </c>
      <c r="AC19" s="80"/>
      <c r="AD19" s="80"/>
      <c r="AE19" s="77">
        <v>1</v>
      </c>
      <c r="AF19" s="78">
        <f t="shared" si="1"/>
        <v>7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101">
        <v>1</v>
      </c>
      <c r="AA21" s="74"/>
      <c r="AB21" s="74"/>
      <c r="AC21" s="80"/>
      <c r="AD21" s="80"/>
      <c r="AE21" s="79"/>
      <c r="AF21" s="78">
        <f t="shared" si="1"/>
        <v>3</v>
      </c>
      <c r="AG21" s="72"/>
      <c r="AH21" s="74"/>
      <c r="AI21" s="74"/>
      <c r="AJ21" s="79"/>
      <c r="AK21" s="111" t="s">
        <v>160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81" t="s">
        <v>75</v>
      </c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82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81">
        <v>1</v>
      </c>
      <c r="D25" s="73"/>
      <c r="E25" s="74"/>
      <c r="F25" s="74"/>
      <c r="G25" s="80"/>
      <c r="H25" s="80"/>
      <c r="I25" s="79"/>
      <c r="J25" s="78">
        <f t="shared" si="0"/>
        <v>1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7" t="s">
        <v>79</v>
      </c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7" t="s">
        <v>79</v>
      </c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7">
        <v>1</v>
      </c>
      <c r="J30" s="78">
        <f t="shared" si="0"/>
        <v>5</v>
      </c>
      <c r="K30" s="72"/>
      <c r="L30" s="74"/>
      <c r="M30" s="74"/>
      <c r="N30" s="79"/>
      <c r="O30" s="111" t="s">
        <v>249</v>
      </c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5">
        <v>1</v>
      </c>
      <c r="AC31" s="80"/>
      <c r="AD31" s="80"/>
      <c r="AE31" s="79"/>
      <c r="AF31" s="78">
        <f t="shared" si="1"/>
        <v>2</v>
      </c>
      <c r="AG31" s="72"/>
      <c r="AH31" s="74"/>
      <c r="AI31" s="74"/>
      <c r="AJ31" s="79"/>
      <c r="AK31" s="111" t="s">
        <v>272</v>
      </c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70000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205000+B34-G34-SUM(I36:I38)-M7</f>
        <v>135000</v>
      </c>
      <c r="N34" s="130"/>
      <c r="O34" s="130"/>
      <c r="P34" s="131"/>
      <c r="Q34" s="94"/>
      <c r="R34" s="138">
        <v>-1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200000+X34-AC34-SUM(AE36:AE38)-AI7</f>
        <v>230000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90</v>
      </c>
      <c r="C36" s="115"/>
      <c r="D36" s="115"/>
      <c r="E36" s="115"/>
      <c r="F36" s="115"/>
      <c r="G36" s="115"/>
      <c r="H36" s="116"/>
      <c r="I36" s="117">
        <v>70000</v>
      </c>
      <c r="J36" s="115"/>
      <c r="K36" s="118"/>
      <c r="L36" s="47"/>
      <c r="M36" s="139" t="s">
        <v>273</v>
      </c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 t="s">
        <v>274</v>
      </c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 t="s">
        <v>90</v>
      </c>
      <c r="C37" s="112"/>
      <c r="D37" s="112"/>
      <c r="E37" s="112"/>
      <c r="F37" s="112"/>
      <c r="G37" s="112"/>
      <c r="H37" s="120"/>
      <c r="I37" s="121">
        <v>70000</v>
      </c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Schedule!E44</f>
        <v>Da' Cheifs!!!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1790000</v>
      </c>
      <c r="O2" s="130"/>
      <c r="P2" s="130"/>
      <c r="Q2" s="130"/>
      <c r="R2" s="131"/>
      <c r="T2" s="162">
        <v>43864</v>
      </c>
      <c r="U2" s="130"/>
      <c r="V2" s="130"/>
      <c r="W2" s="130"/>
      <c r="X2" s="131"/>
      <c r="Y2" s="46"/>
      <c r="Z2" s="158" t="str">
        <f>Schedule!I44</f>
        <v>Unchecked Privilage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1450000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350000</v>
      </c>
      <c r="Y5" s="140"/>
      <c r="Z5" s="140"/>
      <c r="AA5" s="140"/>
      <c r="AB5" s="140"/>
      <c r="AC5" s="140"/>
      <c r="AD5" s="172"/>
      <c r="AE5" s="175">
        <f>IF(Z2&lt;&gt;"",SUM(AE6:AG11),"")</f>
        <v>350000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275</v>
      </c>
      <c r="Y6" s="115"/>
      <c r="Z6" s="115"/>
      <c r="AA6" s="115"/>
      <c r="AB6" s="115"/>
      <c r="AC6" s="115"/>
      <c r="AD6" s="116"/>
      <c r="AE6" s="174">
        <v>300000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 t="s">
        <v>58</v>
      </c>
      <c r="Y7" s="112"/>
      <c r="Z7" s="112"/>
      <c r="AA7" s="112"/>
      <c r="AB7" s="112"/>
      <c r="AC7" s="112"/>
      <c r="AD7" s="120"/>
      <c r="AE7" s="167">
        <v>50000</v>
      </c>
      <c r="AF7" s="112"/>
      <c r="AG7" s="113"/>
      <c r="AH7" s="47"/>
      <c r="AI7" s="170">
        <v>10000</v>
      </c>
      <c r="AJ7" s="130"/>
      <c r="AK7" s="130"/>
      <c r="AL7" s="131"/>
      <c r="AN7" s="149"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14000</v>
      </c>
      <c r="N9" s="130"/>
      <c r="O9" s="131"/>
      <c r="P9" s="52">
        <v>8</v>
      </c>
      <c r="R9" s="149"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16000</v>
      </c>
      <c r="AJ9" s="130"/>
      <c r="AK9" s="131"/>
      <c r="AL9" s="52">
        <v>7</v>
      </c>
      <c r="AN9" s="149"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276</v>
      </c>
      <c r="D13" s="151" t="s">
        <v>277</v>
      </c>
      <c r="E13" s="151" t="s">
        <v>278</v>
      </c>
      <c r="F13" s="151" t="s">
        <v>279</v>
      </c>
      <c r="G13" s="153" t="s">
        <v>0</v>
      </c>
      <c r="H13" s="153" t="s">
        <v>1</v>
      </c>
      <c r="I13" s="151" t="s">
        <v>280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281</v>
      </c>
      <c r="Z13" s="151" t="s">
        <v>282</v>
      </c>
      <c r="AA13" s="151" t="s">
        <v>283</v>
      </c>
      <c r="AB13" s="151" t="s">
        <v>284</v>
      </c>
      <c r="AC13" s="153" t="s">
        <v>0</v>
      </c>
      <c r="AD13" s="153" t="s">
        <v>1</v>
      </c>
      <c r="AE13" s="151" t="s">
        <v>285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>
        <v>1</v>
      </c>
      <c r="AC17" s="65"/>
      <c r="AD17" s="66"/>
      <c r="AE17" s="67"/>
      <c r="AF17" s="68">
        <f t="shared" ref="AF17:AF32" si="1">Y17+Z17*3+AA17*2+AB17*2+AE17*5</f>
        <v>2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>
        <v>1</v>
      </c>
      <c r="AC20" s="80"/>
      <c r="AD20" s="80"/>
      <c r="AE20" s="79"/>
      <c r="AF20" s="78">
        <f t="shared" si="1"/>
        <v>2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81">
        <v>1</v>
      </c>
      <c r="Z22" s="73"/>
      <c r="AA22" s="74"/>
      <c r="AB22" s="74"/>
      <c r="AC22" s="80"/>
      <c r="AD22" s="80"/>
      <c r="AE22" s="79"/>
      <c r="AF22" s="78">
        <f t="shared" si="1"/>
        <v>1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82">
        <v>2</v>
      </c>
      <c r="AA23" s="74"/>
      <c r="AB23" s="75"/>
      <c r="AC23" s="80"/>
      <c r="AD23" s="80"/>
      <c r="AE23" s="79"/>
      <c r="AF23" s="78">
        <f t="shared" si="1"/>
        <v>6</v>
      </c>
      <c r="AG23" s="72"/>
      <c r="AH23" s="74"/>
      <c r="AI23" s="74"/>
      <c r="AJ23" s="79"/>
      <c r="AK23" s="111" t="s">
        <v>286</v>
      </c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5">
        <v>1</v>
      </c>
      <c r="G24" s="80"/>
      <c r="H24" s="80"/>
      <c r="I24" s="79"/>
      <c r="J24" s="78">
        <f t="shared" si="0"/>
        <v>2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7">
        <v>1</v>
      </c>
      <c r="J25" s="78">
        <f t="shared" si="0"/>
        <v>5</v>
      </c>
      <c r="K25" s="72"/>
      <c r="L25" s="74"/>
      <c r="M25" s="74"/>
      <c r="N25" s="79"/>
      <c r="O25" s="111" t="s">
        <v>249</v>
      </c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7">
        <v>1</v>
      </c>
      <c r="AF28" s="78">
        <f t="shared" si="1"/>
        <v>5</v>
      </c>
      <c r="AG28" s="72"/>
      <c r="AH28" s="74"/>
      <c r="AI28" s="74"/>
      <c r="AJ28" s="79"/>
      <c r="AK28" s="111" t="s">
        <v>74</v>
      </c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140000+B34-G34-SUM(I36:I38)-M7</f>
        <v>60000</v>
      </c>
      <c r="N34" s="130"/>
      <c r="O34" s="130"/>
      <c r="P34" s="131"/>
      <c r="Q34" s="94"/>
      <c r="R34" s="138">
        <v>-1</v>
      </c>
      <c r="S34" s="130"/>
      <c r="T34" s="131"/>
      <c r="U34" s="48"/>
      <c r="V34" s="47"/>
      <c r="W34" s="45"/>
      <c r="X34" s="129">
        <v>70000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180000+X34-AC34-SUM(AE36:AE38)-AI7</f>
        <v>140000</v>
      </c>
      <c r="AJ34" s="130"/>
      <c r="AK34" s="130"/>
      <c r="AL34" s="131"/>
      <c r="AM34" s="94"/>
      <c r="AN34" s="138"/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287</v>
      </c>
      <c r="C36" s="115"/>
      <c r="D36" s="115"/>
      <c r="E36" s="115"/>
      <c r="F36" s="115"/>
      <c r="G36" s="115"/>
      <c r="H36" s="116"/>
      <c r="I36" s="117">
        <v>120000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287</v>
      </c>
      <c r="Y36" s="115"/>
      <c r="Z36" s="115"/>
      <c r="AA36" s="115"/>
      <c r="AB36" s="115"/>
      <c r="AC36" s="115"/>
      <c r="AD36" s="116"/>
      <c r="AE36" s="117">
        <v>100000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Schedule!E43</f>
        <v>4th Missouri Brigade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1710000</v>
      </c>
      <c r="O2" s="130"/>
      <c r="P2" s="130"/>
      <c r="Q2" s="130"/>
      <c r="R2" s="131"/>
      <c r="T2" s="162">
        <v>43852</v>
      </c>
      <c r="U2" s="130"/>
      <c r="V2" s="130"/>
      <c r="W2" s="130"/>
      <c r="X2" s="131"/>
      <c r="Y2" s="46"/>
      <c r="Z2" s="158" t="str">
        <f>Schedule!I43</f>
        <v>Springberg Corn Scrubbers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1520000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190000</v>
      </c>
      <c r="Y5" s="140"/>
      <c r="Z5" s="140"/>
      <c r="AA5" s="140"/>
      <c r="AB5" s="140"/>
      <c r="AC5" s="140"/>
      <c r="AD5" s="172"/>
      <c r="AE5" s="175">
        <f>IF(Z2&lt;&gt;"",SUM(AE6:AG11),"")</f>
        <v>150000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96</v>
      </c>
      <c r="Y6" s="115"/>
      <c r="Z6" s="115"/>
      <c r="AA6" s="115"/>
      <c r="AB6" s="115"/>
      <c r="AC6" s="115"/>
      <c r="AD6" s="116"/>
      <c r="AE6" s="174">
        <v>100000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 t="s">
        <v>58</v>
      </c>
      <c r="Y7" s="112"/>
      <c r="Z7" s="112"/>
      <c r="AA7" s="112"/>
      <c r="AB7" s="112"/>
      <c r="AC7" s="112"/>
      <c r="AD7" s="120"/>
      <c r="AE7" s="167">
        <v>50000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12000</v>
      </c>
      <c r="N9" s="130"/>
      <c r="O9" s="131"/>
      <c r="P9" s="52">
        <v>6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11000</v>
      </c>
      <c r="AJ9" s="130"/>
      <c r="AK9" s="131"/>
      <c r="AL9" s="52">
        <v>3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288</v>
      </c>
      <c r="D13" s="151" t="s">
        <v>289</v>
      </c>
      <c r="E13" s="151" t="s">
        <v>290</v>
      </c>
      <c r="F13" s="151" t="s">
        <v>291</v>
      </c>
      <c r="G13" s="153" t="s">
        <v>0</v>
      </c>
      <c r="H13" s="153" t="s">
        <v>1</v>
      </c>
      <c r="I13" s="151" t="s">
        <v>292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293</v>
      </c>
      <c r="Z13" s="151" t="s">
        <v>294</v>
      </c>
      <c r="AA13" s="151" t="s">
        <v>295</v>
      </c>
      <c r="AB13" s="151" t="s">
        <v>296</v>
      </c>
      <c r="AC13" s="153" t="s">
        <v>0</v>
      </c>
      <c r="AD13" s="153" t="s">
        <v>1</v>
      </c>
      <c r="AE13" s="151" t="s">
        <v>297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>
        <v>2</v>
      </c>
      <c r="D17" s="64"/>
      <c r="E17" s="64"/>
      <c r="F17" s="64"/>
      <c r="G17" s="65"/>
      <c r="H17" s="66"/>
      <c r="I17" s="67"/>
      <c r="J17" s="68">
        <f t="shared" ref="J17:J32" si="0">C17+D17*3+E17*2+F17*2+I17*5</f>
        <v>2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>
        <v>1</v>
      </c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8</v>
      </c>
      <c r="AG17" s="69"/>
      <c r="AH17" s="65"/>
      <c r="AI17" s="65"/>
      <c r="AJ17" s="70"/>
      <c r="AK17" s="136" t="s">
        <v>216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82">
        <v>1</v>
      </c>
      <c r="E18" s="74"/>
      <c r="F18" s="74"/>
      <c r="G18" s="80"/>
      <c r="H18" s="76"/>
      <c r="I18" s="77"/>
      <c r="J18" s="78">
        <f t="shared" si="0"/>
        <v>3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7">
        <v>1</v>
      </c>
      <c r="J23" s="78">
        <f t="shared" si="0"/>
        <v>5</v>
      </c>
      <c r="K23" s="72"/>
      <c r="L23" s="74"/>
      <c r="M23" s="74"/>
      <c r="N23" s="79"/>
      <c r="O23" s="111" t="s">
        <v>78</v>
      </c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6">
        <v>1</v>
      </c>
      <c r="G32" s="88"/>
      <c r="H32" s="88"/>
      <c r="I32" s="89"/>
      <c r="J32" s="90">
        <f t="shared" si="0"/>
        <v>2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30000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165000+B34-G34-SUM(I36:I38)-M7</f>
        <v>195000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185000+X34-AC34-SUM(AE36:AE38)-AI7</f>
        <v>195000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64</v>
      </c>
      <c r="Y36" s="115"/>
      <c r="Z36" s="115"/>
      <c r="AA36" s="115"/>
      <c r="AB36" s="115"/>
      <c r="AC36" s="115"/>
      <c r="AD36" s="116"/>
      <c r="AE36" s="117">
        <v>10000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Schedule!E42</f>
        <v>Brian's Chaos Dwarf Team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1480000</v>
      </c>
      <c r="O2" s="130"/>
      <c r="P2" s="130"/>
      <c r="Q2" s="130"/>
      <c r="R2" s="131"/>
      <c r="T2" s="162">
        <v>43851</v>
      </c>
      <c r="U2" s="130"/>
      <c r="V2" s="130"/>
      <c r="W2" s="130"/>
      <c r="X2" s="131"/>
      <c r="Y2" s="46"/>
      <c r="Z2" s="158" t="str">
        <f>Schedule!I42</f>
        <v>Skaven Ravens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1430000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50000</v>
      </c>
      <c r="Y5" s="140"/>
      <c r="Z5" s="140"/>
      <c r="AA5" s="140"/>
      <c r="AB5" s="140"/>
      <c r="AC5" s="140"/>
      <c r="AD5" s="172"/>
      <c r="AE5" s="175">
        <f>IF(Z2&lt;&gt;"",SUM(AE6:AG11),"")</f>
        <v>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58</v>
      </c>
      <c r="Y6" s="115"/>
      <c r="Z6" s="115"/>
      <c r="AA6" s="115"/>
      <c r="AB6" s="115"/>
      <c r="AC6" s="115"/>
      <c r="AD6" s="116"/>
      <c r="AE6" s="174">
        <v>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3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9</v>
      </c>
      <c r="N9" s="130"/>
      <c r="O9" s="131"/>
      <c r="P9" s="52">
        <v>3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</v>
      </c>
      <c r="AJ9" s="130"/>
      <c r="AK9" s="131"/>
      <c r="AL9" s="52">
        <v>5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298</v>
      </c>
      <c r="D13" s="151" t="s">
        <v>299</v>
      </c>
      <c r="E13" s="151" t="s">
        <v>300</v>
      </c>
      <c r="F13" s="151" t="s">
        <v>301</v>
      </c>
      <c r="G13" s="153" t="s">
        <v>0</v>
      </c>
      <c r="H13" s="153" t="s">
        <v>1</v>
      </c>
      <c r="I13" s="151" t="s">
        <v>302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303</v>
      </c>
      <c r="Z13" s="151" t="s">
        <v>304</v>
      </c>
      <c r="AA13" s="151" t="s">
        <v>305</v>
      </c>
      <c r="AB13" s="151" t="s">
        <v>306</v>
      </c>
      <c r="AC13" s="153" t="s">
        <v>0</v>
      </c>
      <c r="AD13" s="153" t="s">
        <v>1</v>
      </c>
      <c r="AE13" s="151" t="s">
        <v>307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5</v>
      </c>
      <c r="AG17" s="69"/>
      <c r="AH17" s="65"/>
      <c r="AI17" s="65"/>
      <c r="AJ17" s="70"/>
      <c r="AK17" s="136" t="s">
        <v>308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82">
        <v>1</v>
      </c>
      <c r="AA18" s="74"/>
      <c r="AB18" s="74"/>
      <c r="AC18" s="80"/>
      <c r="AD18" s="76"/>
      <c r="AE18" s="77"/>
      <c r="AF18" s="78">
        <f t="shared" si="1"/>
        <v>3</v>
      </c>
      <c r="AG18" s="72"/>
      <c r="AH18" s="74"/>
      <c r="AI18" s="74"/>
      <c r="AJ18" s="79"/>
      <c r="AK18" s="111" t="s">
        <v>309</v>
      </c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2</v>
      </c>
      <c r="AA19" s="74"/>
      <c r="AB19" s="75"/>
      <c r="AC19" s="80"/>
      <c r="AD19" s="80"/>
      <c r="AE19" s="79"/>
      <c r="AF19" s="78">
        <f t="shared" si="1"/>
        <v>6</v>
      </c>
      <c r="AG19" s="72"/>
      <c r="AH19" s="74"/>
      <c r="AI19" s="74"/>
      <c r="AJ19" s="79"/>
      <c r="AK19" s="111" t="s">
        <v>310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>
        <v>1</v>
      </c>
      <c r="G20" s="80"/>
      <c r="H20" s="80"/>
      <c r="I20" s="77">
        <v>1</v>
      </c>
      <c r="J20" s="78">
        <f t="shared" si="0"/>
        <v>7</v>
      </c>
      <c r="K20" s="72"/>
      <c r="L20" s="74"/>
      <c r="M20" s="74"/>
      <c r="N20" s="79"/>
      <c r="O20" s="111" t="s">
        <v>78</v>
      </c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20000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10000+B34-G34-SUM(I36:I38)-M7</f>
        <v>30000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130000+X34-AC34-SUM(AE36:AE38)-AI7</f>
        <v>180000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62</v>
      </c>
      <c r="Y36" s="115"/>
      <c r="Z36" s="115"/>
      <c r="AA36" s="115"/>
      <c r="AB36" s="115"/>
      <c r="AC36" s="115"/>
      <c r="AD36" s="116"/>
      <c r="AE36" s="117">
        <v>10000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Schedule!E41</f>
        <v>Horgenhold Hammers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1350000</v>
      </c>
      <c r="O2" s="130"/>
      <c r="P2" s="130"/>
      <c r="Q2" s="130"/>
      <c r="R2" s="131"/>
      <c r="T2" s="162">
        <v>43869</v>
      </c>
      <c r="U2" s="130"/>
      <c r="V2" s="130"/>
      <c r="W2" s="130"/>
      <c r="X2" s="131"/>
      <c r="Y2" s="46"/>
      <c r="Z2" s="158" t="str">
        <f>Schedule!I41</f>
        <v>Kansas Kraken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1280000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183</v>
      </c>
      <c r="S5" s="130"/>
      <c r="T5" s="131"/>
      <c r="U5" s="48"/>
      <c r="V5" s="47"/>
      <c r="W5" s="45"/>
      <c r="X5" s="171">
        <f>IF(Z2&lt;&gt;"",IF(AL2&lt;N2,N2-AL2+AI7,IF(AI7="",0,AI7)),"")</f>
        <v>70000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9.9999999999999998E-17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2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4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311</v>
      </c>
      <c r="D13" s="151" t="s">
        <v>312</v>
      </c>
      <c r="E13" s="151" t="s">
        <v>313</v>
      </c>
      <c r="F13" s="151" t="s">
        <v>314</v>
      </c>
      <c r="G13" s="153" t="s">
        <v>0</v>
      </c>
      <c r="H13" s="153" t="s">
        <v>1</v>
      </c>
      <c r="I13" s="151" t="s">
        <v>315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316</v>
      </c>
      <c r="Z13" s="151" t="s">
        <v>317</v>
      </c>
      <c r="AA13" s="151" t="s">
        <v>318</v>
      </c>
      <c r="AB13" s="151" t="s">
        <v>319</v>
      </c>
      <c r="AC13" s="153" t="s">
        <v>0</v>
      </c>
      <c r="AD13" s="153" t="s">
        <v>1</v>
      </c>
      <c r="AE13" s="151" t="s">
        <v>320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7">
        <v>1</v>
      </c>
      <c r="AF22" s="78">
        <f t="shared" si="1"/>
        <v>5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7">
        <v>1</v>
      </c>
      <c r="AF23" s="78">
        <f t="shared" si="1"/>
        <v>5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/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100000+B34-G34-SUM(I36:I38)-M7</f>
        <v>100000</v>
      </c>
      <c r="N34" s="130"/>
      <c r="O34" s="130"/>
      <c r="P34" s="131"/>
      <c r="Q34" s="94"/>
      <c r="R34" s="138"/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200000+X34-AC34-SUM(AE36:AE38)-AI7</f>
        <v>150000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321</v>
      </c>
      <c r="Y36" s="115"/>
      <c r="Z36" s="115"/>
      <c r="AA36" s="115"/>
      <c r="AB36" s="115"/>
      <c r="AC36" s="115"/>
      <c r="AD36" s="116"/>
      <c r="AE36" s="117">
        <v>100000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Schedule!E40</f>
        <v>Corpse Manglers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1170000</v>
      </c>
      <c r="O2" s="130"/>
      <c r="P2" s="130"/>
      <c r="Q2" s="130"/>
      <c r="R2" s="131"/>
      <c r="T2" s="162">
        <v>43843</v>
      </c>
      <c r="U2" s="130"/>
      <c r="V2" s="130"/>
      <c r="W2" s="130"/>
      <c r="X2" s="131"/>
      <c r="Y2" s="46"/>
      <c r="Z2" s="158" t="str">
        <f>Schedule!I40</f>
        <v>Ashtown Villains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1630000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460000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194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194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4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7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322</v>
      </c>
      <c r="D13" s="151" t="s">
        <v>323</v>
      </c>
      <c r="E13" s="151" t="s">
        <v>324</v>
      </c>
      <c r="F13" s="151" t="s">
        <v>325</v>
      </c>
      <c r="G13" s="153" t="s">
        <v>0</v>
      </c>
      <c r="H13" s="153" t="s">
        <v>1</v>
      </c>
      <c r="I13" s="151" t="s">
        <v>326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327</v>
      </c>
      <c r="Z13" s="151" t="s">
        <v>328</v>
      </c>
      <c r="AA13" s="151" t="s">
        <v>329</v>
      </c>
      <c r="AB13" s="151" t="s">
        <v>330</v>
      </c>
      <c r="AC13" s="153" t="s">
        <v>0</v>
      </c>
      <c r="AD13" s="153" t="s">
        <v>1</v>
      </c>
      <c r="AE13" s="151" t="s">
        <v>331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7">
        <v>1</v>
      </c>
      <c r="J19" s="78">
        <f t="shared" si="0"/>
        <v>5</v>
      </c>
      <c r="K19" s="72"/>
      <c r="L19" s="74"/>
      <c r="M19" s="74"/>
      <c r="N19" s="79"/>
      <c r="O19" s="176" t="s">
        <v>332</v>
      </c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7">
        <v>1</v>
      </c>
      <c r="AF31" s="78">
        <f t="shared" si="1"/>
        <v>5</v>
      </c>
      <c r="AG31" s="72"/>
      <c r="AH31" s="74"/>
      <c r="AI31" s="74"/>
      <c r="AJ31" s="79"/>
      <c r="AK31" s="111" t="s">
        <v>333</v>
      </c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200000+B34-G34-SUM(I36:I38)-M7</f>
        <v>230000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70000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145000+X34-AC34-SUM(AE36:AE38)-AI7</f>
        <v>215000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62</v>
      </c>
      <c r="C36" s="115"/>
      <c r="D36" s="115"/>
      <c r="E36" s="115"/>
      <c r="F36" s="115"/>
      <c r="G36" s="115"/>
      <c r="H36" s="116"/>
      <c r="I36" s="117">
        <v>10000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Schedule!E39</f>
        <v>Unchecked Privilage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1370000</v>
      </c>
      <c r="O2" s="130"/>
      <c r="P2" s="130"/>
      <c r="Q2" s="130"/>
      <c r="R2" s="131"/>
      <c r="T2" s="162">
        <v>43834</v>
      </c>
      <c r="U2" s="130"/>
      <c r="V2" s="130"/>
      <c r="W2" s="130"/>
      <c r="X2" s="131"/>
      <c r="Y2" s="46"/>
      <c r="Z2" s="158" t="str">
        <f>Schedule!I39</f>
        <v>The Bile-Cursed Carnivale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1090000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334</v>
      </c>
      <c r="S5" s="130"/>
      <c r="T5" s="131"/>
      <c r="U5" s="48"/>
      <c r="V5" s="47"/>
      <c r="W5" s="45"/>
      <c r="X5" s="171">
        <f>IF(Z2&lt;&gt;"",IF(AL2&lt;N2,N2-AL2+AI7,IF(AI7="",0,AI7)),"")</f>
        <v>280000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183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1.0000000000000001E-17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6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2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335</v>
      </c>
      <c r="D13" s="151" t="s">
        <v>336</v>
      </c>
      <c r="E13" s="151" t="s">
        <v>337</v>
      </c>
      <c r="F13" s="151" t="s">
        <v>338</v>
      </c>
      <c r="G13" s="153" t="s">
        <v>0</v>
      </c>
      <c r="H13" s="153" t="s">
        <v>1</v>
      </c>
      <c r="I13" s="151" t="s">
        <v>339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340</v>
      </c>
      <c r="Z13" s="151" t="s">
        <v>341</v>
      </c>
      <c r="AA13" s="151" t="s">
        <v>342</v>
      </c>
      <c r="AB13" s="151" t="s">
        <v>343</v>
      </c>
      <c r="AC13" s="153" t="s">
        <v>0</v>
      </c>
      <c r="AD13" s="153" t="s">
        <v>1</v>
      </c>
      <c r="AE13" s="151" t="s">
        <v>344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7">
        <v>1</v>
      </c>
      <c r="J22" s="78">
        <f t="shared" si="0"/>
        <v>5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7">
        <v>1</v>
      </c>
      <c r="J26" s="78">
        <f t="shared" si="0"/>
        <v>5</v>
      </c>
      <c r="K26" s="72"/>
      <c r="L26" s="74"/>
      <c r="M26" s="74"/>
      <c r="N26" s="79"/>
      <c r="O26" s="111" t="s">
        <v>249</v>
      </c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70000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200000+B34-G34-SUM(I36:I38)-M7</f>
        <v>170000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/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70000+X34-AC34-SUM(AE36:AE38)-AI7</f>
        <v>70000</v>
      </c>
      <c r="AJ34" s="130"/>
      <c r="AK34" s="130"/>
      <c r="AL34" s="131"/>
      <c r="AM34" s="94"/>
      <c r="AN34" s="138"/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287</v>
      </c>
      <c r="C36" s="115"/>
      <c r="D36" s="115"/>
      <c r="E36" s="115"/>
      <c r="F36" s="115"/>
      <c r="G36" s="115"/>
      <c r="H36" s="116"/>
      <c r="I36" s="117">
        <v>100000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Schedule!E38</f>
        <v xml:space="preserve">Kings Nightmares 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1440000</v>
      </c>
      <c r="O2" s="130"/>
      <c r="P2" s="130"/>
      <c r="Q2" s="130"/>
      <c r="R2" s="131"/>
      <c r="T2" s="162">
        <v>43835</v>
      </c>
      <c r="U2" s="130"/>
      <c r="V2" s="130"/>
      <c r="W2" s="130"/>
      <c r="X2" s="131"/>
      <c r="Y2" s="46"/>
      <c r="Z2" s="158" t="str">
        <f>Schedule!I38</f>
        <v>Springberg Corn Scrubbers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1500000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60000</v>
      </c>
      <c r="C5" s="140"/>
      <c r="D5" s="140"/>
      <c r="E5" s="140"/>
      <c r="F5" s="140"/>
      <c r="G5" s="140"/>
      <c r="H5" s="172"/>
      <c r="I5" s="175">
        <f>IF(B2&lt;&gt;"",SUM(I6:K11),"")</f>
        <v>50000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58</v>
      </c>
      <c r="C6" s="115"/>
      <c r="D6" s="115"/>
      <c r="E6" s="115"/>
      <c r="F6" s="115"/>
      <c r="G6" s="115"/>
      <c r="H6" s="116"/>
      <c r="I6" s="174">
        <v>50000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2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11000</v>
      </c>
      <c r="N9" s="130"/>
      <c r="O9" s="131"/>
      <c r="P9" s="52">
        <v>7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5000</v>
      </c>
      <c r="AJ9" s="130"/>
      <c r="AK9" s="131"/>
      <c r="AL9" s="52">
        <v>3</v>
      </c>
      <c r="AN9" s="149"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+2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345</v>
      </c>
      <c r="D13" s="151" t="s">
        <v>346</v>
      </c>
      <c r="E13" s="151" t="s">
        <v>347</v>
      </c>
      <c r="F13" s="151" t="s">
        <v>348</v>
      </c>
      <c r="G13" s="153" t="s">
        <v>0</v>
      </c>
      <c r="H13" s="153" t="s">
        <v>1</v>
      </c>
      <c r="I13" s="151" t="s">
        <v>349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350</v>
      </c>
      <c r="Z13" s="151" t="s">
        <v>351</v>
      </c>
      <c r="AA13" s="151" t="s">
        <v>352</v>
      </c>
      <c r="AB13" s="151" t="s">
        <v>353</v>
      </c>
      <c r="AC13" s="153" t="s">
        <v>0</v>
      </c>
      <c r="AD13" s="153" t="s">
        <v>1</v>
      </c>
      <c r="AE13" s="151" t="s">
        <v>354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82">
        <v>1</v>
      </c>
      <c r="E18" s="74"/>
      <c r="F18" s="74"/>
      <c r="G18" s="80"/>
      <c r="H18" s="76"/>
      <c r="I18" s="77"/>
      <c r="J18" s="78">
        <f t="shared" si="0"/>
        <v>3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81">
        <v>2</v>
      </c>
      <c r="Z21" s="73"/>
      <c r="AA21" s="74"/>
      <c r="AB21" s="74"/>
      <c r="AC21" s="80"/>
      <c r="AD21" s="80"/>
      <c r="AE21" s="79"/>
      <c r="AF21" s="78">
        <f t="shared" si="1"/>
        <v>2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82">
        <v>1</v>
      </c>
      <c r="E22" s="74"/>
      <c r="F22" s="74"/>
      <c r="G22" s="80"/>
      <c r="H22" s="80"/>
      <c r="I22" s="79"/>
      <c r="J22" s="78">
        <f t="shared" si="0"/>
        <v>3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81">
        <v>1</v>
      </c>
      <c r="D23" s="73"/>
      <c r="E23" s="74"/>
      <c r="F23" s="75"/>
      <c r="G23" s="80"/>
      <c r="H23" s="80"/>
      <c r="I23" s="79"/>
      <c r="J23" s="78">
        <f t="shared" si="0"/>
        <v>1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7">
        <v>1</v>
      </c>
      <c r="J25" s="78">
        <f t="shared" si="0"/>
        <v>5</v>
      </c>
      <c r="K25" s="72"/>
      <c r="L25" s="74"/>
      <c r="M25" s="74"/>
      <c r="N25" s="79"/>
      <c r="O25" s="176" t="s">
        <v>181</v>
      </c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81"/>
      <c r="L26" s="75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81" t="s">
        <v>75</v>
      </c>
      <c r="L27" s="75" t="s">
        <v>76</v>
      </c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5">
        <v>1</v>
      </c>
      <c r="AC28" s="80"/>
      <c r="AD28" s="80"/>
      <c r="AE28" s="77">
        <v>1</v>
      </c>
      <c r="AF28" s="78">
        <f t="shared" si="1"/>
        <v>7</v>
      </c>
      <c r="AG28" s="72"/>
      <c r="AH28" s="74"/>
      <c r="AI28" s="74"/>
      <c r="AJ28" s="79"/>
      <c r="AK28" s="111" t="s">
        <v>82</v>
      </c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70000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205000+B34-G34-SUM(I36:I38)-M7</f>
        <v>195000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30000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145000+X34-AC34-SUM(AE36:AE38)-AI7</f>
        <v>175000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355</v>
      </c>
      <c r="C36" s="115"/>
      <c r="D36" s="115"/>
      <c r="E36" s="115"/>
      <c r="F36" s="115"/>
      <c r="G36" s="115"/>
      <c r="H36" s="116"/>
      <c r="I36" s="117">
        <v>80000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Schedule!E37</f>
        <v>Skaven Ravens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1400000</v>
      </c>
      <c r="O2" s="130"/>
      <c r="P2" s="130"/>
      <c r="Q2" s="130"/>
      <c r="R2" s="131"/>
      <c r="T2" s="162">
        <v>43809</v>
      </c>
      <c r="U2" s="130"/>
      <c r="V2" s="130"/>
      <c r="W2" s="130"/>
      <c r="X2" s="131"/>
      <c r="Y2" s="46"/>
      <c r="Z2" s="158" t="str">
        <f>Schedule!I37</f>
        <v>Da' Cheifs!!!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1760000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360000</v>
      </c>
      <c r="C5" s="140"/>
      <c r="D5" s="140"/>
      <c r="E5" s="140"/>
      <c r="F5" s="140"/>
      <c r="G5" s="140"/>
      <c r="H5" s="172"/>
      <c r="I5" s="175">
        <f>IF(B2&lt;&gt;"",SUM(I6:K11),"")</f>
        <v>360000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356</v>
      </c>
      <c r="C6" s="115"/>
      <c r="D6" s="115"/>
      <c r="E6" s="115"/>
      <c r="F6" s="115"/>
      <c r="G6" s="115"/>
      <c r="H6" s="116"/>
      <c r="I6" s="174">
        <v>230000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357</v>
      </c>
      <c r="C7" s="112"/>
      <c r="D7" s="112"/>
      <c r="E7" s="112"/>
      <c r="F7" s="112"/>
      <c r="G7" s="112"/>
      <c r="H7" s="120"/>
      <c r="I7" s="167">
        <v>110000</v>
      </c>
      <c r="J7" s="112"/>
      <c r="K7" s="113"/>
      <c r="L7" s="47"/>
      <c r="M7" s="170">
        <v>0</v>
      </c>
      <c r="N7" s="130"/>
      <c r="O7" s="130"/>
      <c r="P7" s="131"/>
      <c r="R7" s="149">
        <v>3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2</v>
      </c>
      <c r="AO7" s="130"/>
      <c r="AP7" s="131"/>
      <c r="AQ7" s="48"/>
    </row>
    <row r="8" spans="1:43" ht="12.75">
      <c r="A8" s="45"/>
      <c r="B8" s="169" t="s">
        <v>62</v>
      </c>
      <c r="C8" s="112"/>
      <c r="D8" s="112"/>
      <c r="E8" s="112"/>
      <c r="F8" s="112"/>
      <c r="G8" s="112"/>
      <c r="H8" s="120"/>
      <c r="I8" s="167">
        <v>20000</v>
      </c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8</v>
      </c>
      <c r="N9" s="130"/>
      <c r="O9" s="131"/>
      <c r="P9" s="52">
        <v>4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19</v>
      </c>
      <c r="AJ9" s="130"/>
      <c r="AK9" s="131"/>
      <c r="AL9" s="52">
        <v>9</v>
      </c>
      <c r="AN9" s="149">
        <v>5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+2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358</v>
      </c>
      <c r="D13" s="151" t="s">
        <v>359</v>
      </c>
      <c r="E13" s="151" t="s">
        <v>360</v>
      </c>
      <c r="F13" s="151" t="s">
        <v>361</v>
      </c>
      <c r="G13" s="153" t="s">
        <v>0</v>
      </c>
      <c r="H13" s="153" t="s">
        <v>1</v>
      </c>
      <c r="I13" s="151" t="s">
        <v>362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363</v>
      </c>
      <c r="Z13" s="151" t="s">
        <v>364</v>
      </c>
      <c r="AA13" s="151" t="s">
        <v>365</v>
      </c>
      <c r="AB13" s="151" t="s">
        <v>366</v>
      </c>
      <c r="AC13" s="153" t="s">
        <v>0</v>
      </c>
      <c r="AD13" s="153" t="s">
        <v>1</v>
      </c>
      <c r="AE13" s="151" t="s">
        <v>367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v>3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>
        <v>3</v>
      </c>
      <c r="E17" s="64"/>
      <c r="F17" s="64"/>
      <c r="G17" s="65"/>
      <c r="H17" s="66"/>
      <c r="I17" s="67"/>
      <c r="J17" s="68">
        <f t="shared" ref="J17:J32" si="0">C17+D17*3+E17*2+F17*2+I17*5</f>
        <v>9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81">
        <v>1</v>
      </c>
      <c r="D18" s="73"/>
      <c r="E18" s="74"/>
      <c r="F18" s="74"/>
      <c r="G18" s="80"/>
      <c r="H18" s="76"/>
      <c r="I18" s="77"/>
      <c r="J18" s="78">
        <f t="shared" si="0"/>
        <v>1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>
        <v>1</v>
      </c>
      <c r="AC19" s="80"/>
      <c r="AD19" s="80"/>
      <c r="AE19" s="79"/>
      <c r="AF19" s="78">
        <f t="shared" si="1"/>
        <v>2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82">
        <v>1</v>
      </c>
      <c r="AA20" s="74"/>
      <c r="AB20" s="75"/>
      <c r="AC20" s="80"/>
      <c r="AD20" s="80"/>
      <c r="AE20" s="79"/>
      <c r="AF20" s="78">
        <f t="shared" si="1"/>
        <v>3</v>
      </c>
      <c r="AG20" s="72"/>
      <c r="AH20" s="74"/>
      <c r="AI20" s="74"/>
      <c r="AJ20" s="79"/>
      <c r="AK20" s="111" t="s">
        <v>121</v>
      </c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76">
        <v>1</v>
      </c>
      <c r="AE21" s="77">
        <v>1</v>
      </c>
      <c r="AF21" s="78">
        <f t="shared" si="1"/>
        <v>5</v>
      </c>
      <c r="AG21" s="72"/>
      <c r="AH21" s="74"/>
      <c r="AI21" s="74"/>
      <c r="AJ21" s="79"/>
      <c r="AK21" s="111" t="s">
        <v>78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5">
        <v>1</v>
      </c>
      <c r="G22" s="80"/>
      <c r="H22" s="80"/>
      <c r="I22" s="77">
        <v>1</v>
      </c>
      <c r="J22" s="78">
        <f t="shared" si="0"/>
        <v>7</v>
      </c>
      <c r="K22" s="72"/>
      <c r="L22" s="74"/>
      <c r="M22" s="74"/>
      <c r="N22" s="79"/>
      <c r="O22" s="111" t="s">
        <v>216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5">
        <v>1</v>
      </c>
      <c r="AC22" s="80"/>
      <c r="AD22" s="80"/>
      <c r="AE22" s="79"/>
      <c r="AF22" s="78">
        <f t="shared" si="1"/>
        <v>2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81">
        <v>2</v>
      </c>
      <c r="Z25" s="82">
        <v>1</v>
      </c>
      <c r="AA25" s="74"/>
      <c r="AB25" s="74"/>
      <c r="AC25" s="80"/>
      <c r="AD25" s="80"/>
      <c r="AE25" s="79"/>
      <c r="AF25" s="78">
        <f t="shared" si="1"/>
        <v>5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5">
        <v>3</v>
      </c>
      <c r="AC26" s="80"/>
      <c r="AD26" s="76">
        <v>1</v>
      </c>
      <c r="AE26" s="79"/>
      <c r="AF26" s="78">
        <f t="shared" si="1"/>
        <v>6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76">
        <v>1</v>
      </c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70000+B34-G34-SUM(I36:I38)-M7</f>
        <v>120000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80000+X34-AC34-SUM(AE36:AE38)-AI7</f>
        <v>130000</v>
      </c>
      <c r="AJ34" s="130"/>
      <c r="AK34" s="130"/>
      <c r="AL34" s="131"/>
      <c r="AM34" s="94"/>
      <c r="AN34" s="138">
        <v>-1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Schedule!E36</f>
        <v>Kansas Kraken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1220000</v>
      </c>
      <c r="O2" s="130"/>
      <c r="P2" s="130"/>
      <c r="Q2" s="130"/>
      <c r="R2" s="131"/>
      <c r="T2" s="162">
        <v>43804</v>
      </c>
      <c r="U2" s="130"/>
      <c r="V2" s="130"/>
      <c r="W2" s="130"/>
      <c r="X2" s="131"/>
      <c r="Y2" s="46"/>
      <c r="Z2" s="158" t="str">
        <f>Schedule!I36</f>
        <v>4th Missouri Brigade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1720000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500000</v>
      </c>
      <c r="C5" s="140"/>
      <c r="D5" s="140"/>
      <c r="E5" s="140"/>
      <c r="F5" s="140"/>
      <c r="G5" s="140"/>
      <c r="H5" s="172"/>
      <c r="I5" s="175">
        <f>IF(B2&lt;&gt;"",SUM(I6:K11),"")</f>
        <v>500000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275</v>
      </c>
      <c r="C6" s="115"/>
      <c r="D6" s="115"/>
      <c r="E6" s="115"/>
      <c r="F6" s="115"/>
      <c r="G6" s="115"/>
      <c r="H6" s="116"/>
      <c r="I6" s="174">
        <v>300000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93</v>
      </c>
      <c r="C7" s="112"/>
      <c r="D7" s="112"/>
      <c r="E7" s="112"/>
      <c r="F7" s="112"/>
      <c r="G7" s="112"/>
      <c r="H7" s="120"/>
      <c r="I7" s="167">
        <v>150000</v>
      </c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2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 t="s">
        <v>58</v>
      </c>
      <c r="C8" s="112"/>
      <c r="D8" s="112"/>
      <c r="E8" s="112"/>
      <c r="F8" s="112"/>
      <c r="G8" s="112"/>
      <c r="H8" s="120"/>
      <c r="I8" s="167">
        <v>50000</v>
      </c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11000</v>
      </c>
      <c r="N9" s="130"/>
      <c r="O9" s="131"/>
      <c r="P9" s="52">
        <v>3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18000</v>
      </c>
      <c r="AJ9" s="130"/>
      <c r="AK9" s="131"/>
      <c r="AL9" s="52">
        <v>7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368</v>
      </c>
      <c r="D13" s="151" t="s">
        <v>369</v>
      </c>
      <c r="E13" s="151" t="s">
        <v>370</v>
      </c>
      <c r="F13" s="151" t="s">
        <v>371</v>
      </c>
      <c r="G13" s="153" t="s">
        <v>0</v>
      </c>
      <c r="H13" s="153" t="s">
        <v>1</v>
      </c>
      <c r="I13" s="151" t="s">
        <v>372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373</v>
      </c>
      <c r="Z13" s="151" t="s">
        <v>374</v>
      </c>
      <c r="AA13" s="151" t="s">
        <v>375</v>
      </c>
      <c r="AB13" s="151" t="s">
        <v>376</v>
      </c>
      <c r="AC13" s="153" t="s">
        <v>0</v>
      </c>
      <c r="AD13" s="153" t="s">
        <v>1</v>
      </c>
      <c r="AE13" s="151" t="s">
        <v>377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>
        <v>1</v>
      </c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1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82">
        <v>1</v>
      </c>
      <c r="E18" s="74"/>
      <c r="F18" s="74"/>
      <c r="G18" s="80"/>
      <c r="H18" s="76"/>
      <c r="I18" s="77"/>
      <c r="J18" s="78">
        <f t="shared" si="0"/>
        <v>3</v>
      </c>
      <c r="K18" s="72"/>
      <c r="L18" s="74"/>
      <c r="M18" s="75"/>
      <c r="N18" s="79"/>
      <c r="O18" s="111" t="s">
        <v>74</v>
      </c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82">
        <v>1</v>
      </c>
      <c r="AA18" s="74"/>
      <c r="AB18" s="74"/>
      <c r="AC18" s="80"/>
      <c r="AD18" s="76"/>
      <c r="AE18" s="77"/>
      <c r="AF18" s="78">
        <f t="shared" si="1"/>
        <v>3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81">
        <v>1</v>
      </c>
      <c r="D19" s="82">
        <v>1</v>
      </c>
      <c r="E19" s="74"/>
      <c r="F19" s="75"/>
      <c r="G19" s="80"/>
      <c r="H19" s="80"/>
      <c r="I19" s="79"/>
      <c r="J19" s="78">
        <f t="shared" si="0"/>
        <v>4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102">
        <v>2</v>
      </c>
      <c r="D20" s="73"/>
      <c r="E20" s="74"/>
      <c r="F20" s="75"/>
      <c r="G20" s="80"/>
      <c r="H20" s="80"/>
      <c r="I20" s="79"/>
      <c r="J20" s="78">
        <f t="shared" si="0"/>
        <v>2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7">
        <v>1</v>
      </c>
      <c r="AF23" s="78">
        <f t="shared" si="1"/>
        <v>5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7">
        <v>1</v>
      </c>
      <c r="J24" s="78">
        <f t="shared" si="0"/>
        <v>5</v>
      </c>
      <c r="K24" s="72"/>
      <c r="L24" s="74"/>
      <c r="M24" s="74"/>
      <c r="N24" s="79"/>
      <c r="O24" s="111" t="s">
        <v>78</v>
      </c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130000+B34-G34-SUM(I36:I38)-M7</f>
        <v>180000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40000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115000+X34-AC34-SUM(AE36:AE38)-AI7</f>
        <v>155000</v>
      </c>
      <c r="AJ34" s="130"/>
      <c r="AK34" s="130"/>
      <c r="AL34" s="131"/>
      <c r="AM34" s="94"/>
      <c r="AN34" s="138">
        <v>-1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Schedule!E35</f>
        <v>Brian's Chaos Dwarf Team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1390000</v>
      </c>
      <c r="O2" s="130"/>
      <c r="P2" s="130"/>
      <c r="Q2" s="130"/>
      <c r="R2" s="131"/>
      <c r="T2" s="162">
        <v>43846</v>
      </c>
      <c r="U2" s="130"/>
      <c r="V2" s="130"/>
      <c r="W2" s="130"/>
      <c r="X2" s="131"/>
      <c r="Y2" s="46"/>
      <c r="Z2" s="158" t="str">
        <f>Schedule!I35</f>
        <v>Horgenhold Hammers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1310000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80000</v>
      </c>
      <c r="Y5" s="140"/>
      <c r="Z5" s="140"/>
      <c r="AA5" s="140"/>
      <c r="AB5" s="140"/>
      <c r="AC5" s="140"/>
      <c r="AD5" s="172"/>
      <c r="AE5" s="175">
        <f>IF(Z2&lt;&gt;"",SUM(AE6:AG11),"")</f>
        <v>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58</v>
      </c>
      <c r="Y6" s="115"/>
      <c r="Z6" s="115"/>
      <c r="AA6" s="115"/>
      <c r="AB6" s="115"/>
      <c r="AC6" s="115"/>
      <c r="AD6" s="116"/>
      <c r="AE6" s="174">
        <v>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5000</v>
      </c>
      <c r="N9" s="130"/>
      <c r="O9" s="131"/>
      <c r="P9" s="52">
        <v>3</v>
      </c>
      <c r="R9" s="149"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14000</v>
      </c>
      <c r="AJ9" s="130"/>
      <c r="AK9" s="131"/>
      <c r="AL9" s="52">
        <v>2</v>
      </c>
      <c r="AN9" s="149"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+2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378</v>
      </c>
      <c r="D13" s="151" t="s">
        <v>379</v>
      </c>
      <c r="E13" s="151" t="s">
        <v>380</v>
      </c>
      <c r="F13" s="151" t="s">
        <v>381</v>
      </c>
      <c r="G13" s="153" t="s">
        <v>0</v>
      </c>
      <c r="H13" s="153" t="s">
        <v>1</v>
      </c>
      <c r="I13" s="151" t="s">
        <v>382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383</v>
      </c>
      <c r="Z13" s="151" t="s">
        <v>384</v>
      </c>
      <c r="AA13" s="151" t="s">
        <v>385</v>
      </c>
      <c r="AB13" s="151" t="s">
        <v>386</v>
      </c>
      <c r="AC13" s="153" t="s">
        <v>0</v>
      </c>
      <c r="AD13" s="153" t="s">
        <v>1</v>
      </c>
      <c r="AE13" s="151" t="s">
        <v>387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>
        <v>1</v>
      </c>
      <c r="AA17" s="64"/>
      <c r="AB17" s="64"/>
      <c r="AC17" s="65"/>
      <c r="AD17" s="66"/>
      <c r="AE17" s="67"/>
      <c r="AF17" s="68">
        <f t="shared" ref="AF17:AF32" si="1">Y17+Z17*3+AA17*2+AB17*2+AE17*5</f>
        <v>3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/>
      <c r="AC19" s="80"/>
      <c r="AD19" s="80"/>
      <c r="AE19" s="79"/>
      <c r="AF19" s="78">
        <f t="shared" si="1"/>
        <v>3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81">
        <v>1</v>
      </c>
      <c r="D25" s="73"/>
      <c r="E25" s="74"/>
      <c r="F25" s="74"/>
      <c r="G25" s="80"/>
      <c r="H25" s="80"/>
      <c r="I25" s="79"/>
      <c r="J25" s="78">
        <f t="shared" si="0"/>
        <v>1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5">
        <v>2</v>
      </c>
      <c r="G28" s="80"/>
      <c r="H28" s="80"/>
      <c r="I28" s="79"/>
      <c r="J28" s="78">
        <f t="shared" si="0"/>
        <v>4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5">
        <v>1</v>
      </c>
      <c r="AC29" s="80"/>
      <c r="AD29" s="80"/>
      <c r="AE29" s="77">
        <v>1</v>
      </c>
      <c r="AF29" s="78">
        <f t="shared" si="1"/>
        <v>7</v>
      </c>
      <c r="AG29" s="72"/>
      <c r="AH29" s="74"/>
      <c r="AI29" s="74"/>
      <c r="AJ29" s="79"/>
      <c r="AK29" s="111" t="s">
        <v>216</v>
      </c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7">
        <v>1</v>
      </c>
      <c r="J30" s="78">
        <f t="shared" si="0"/>
        <v>5</v>
      </c>
      <c r="K30" s="72"/>
      <c r="L30" s="74"/>
      <c r="M30" s="74"/>
      <c r="N30" s="79"/>
      <c r="O30" s="111" t="s">
        <v>74</v>
      </c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30000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50000+B34-G34-SUM(I36:I38)-M7</f>
        <v>10000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40000+X34-AC34-SUM(AE36:AE38)-AI7</f>
        <v>100000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388</v>
      </c>
      <c r="C36" s="115"/>
      <c r="D36" s="115"/>
      <c r="E36" s="115"/>
      <c r="F36" s="115"/>
      <c r="G36" s="115"/>
      <c r="H36" s="116"/>
      <c r="I36" s="117">
        <v>70000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Schedule!E34</f>
        <v>Corpse Manglers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1190000</v>
      </c>
      <c r="O2" s="130"/>
      <c r="P2" s="130"/>
      <c r="Q2" s="130"/>
      <c r="R2" s="131"/>
      <c r="T2" s="162">
        <v>43780</v>
      </c>
      <c r="U2" s="130"/>
      <c r="V2" s="130"/>
      <c r="W2" s="130"/>
      <c r="X2" s="131"/>
      <c r="Y2" s="46"/>
      <c r="Z2" s="158" t="str">
        <f>Schedule!I34</f>
        <v>Unchecked Privilage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1330000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150000</v>
      </c>
      <c r="C5" s="140"/>
      <c r="D5" s="140"/>
      <c r="E5" s="140"/>
      <c r="F5" s="140"/>
      <c r="G5" s="140"/>
      <c r="H5" s="172"/>
      <c r="I5" s="175">
        <f>IF(B2&lt;&gt;"",SUM(I6:K11),"")</f>
        <v>150000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389</v>
      </c>
      <c r="C6" s="115"/>
      <c r="D6" s="115"/>
      <c r="E6" s="115"/>
      <c r="F6" s="115"/>
      <c r="G6" s="115"/>
      <c r="H6" s="116"/>
      <c r="I6" s="174">
        <v>100000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58</v>
      </c>
      <c r="C7" s="112"/>
      <c r="D7" s="112"/>
      <c r="E7" s="112"/>
      <c r="F7" s="112"/>
      <c r="G7" s="112"/>
      <c r="H7" s="120"/>
      <c r="I7" s="167">
        <v>50000</v>
      </c>
      <c r="J7" s="112"/>
      <c r="K7" s="113"/>
      <c r="L7" s="47"/>
      <c r="M7" s="170">
        <v>10000</v>
      </c>
      <c r="N7" s="130"/>
      <c r="O7" s="130"/>
      <c r="P7" s="131"/>
      <c r="R7" s="149">
        <f>IF(B2&lt;&gt;"",SUM(D17:D32),"")</f>
        <v>2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80000</v>
      </c>
      <c r="N9" s="130"/>
      <c r="O9" s="131"/>
      <c r="P9" s="52">
        <v>4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90000</v>
      </c>
      <c r="AJ9" s="130"/>
      <c r="AK9" s="131"/>
      <c r="AL9" s="52">
        <v>6</v>
      </c>
      <c r="AN9" s="149">
        <f>IF(Z2&lt;&gt;"",SUM(AB17:AB32),"")</f>
        <v>3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390</v>
      </c>
      <c r="D13" s="151" t="s">
        <v>391</v>
      </c>
      <c r="E13" s="151" t="s">
        <v>392</v>
      </c>
      <c r="F13" s="151" t="s">
        <v>393</v>
      </c>
      <c r="G13" s="153" t="s">
        <v>0</v>
      </c>
      <c r="H13" s="153" t="s">
        <v>1</v>
      </c>
      <c r="I13" s="151" t="s">
        <v>394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395</v>
      </c>
      <c r="Z13" s="151" t="s">
        <v>396</v>
      </c>
      <c r="AA13" s="151" t="s">
        <v>397</v>
      </c>
      <c r="AB13" s="151" t="s">
        <v>398</v>
      </c>
      <c r="AC13" s="153" t="s">
        <v>0</v>
      </c>
      <c r="AD13" s="153" t="s">
        <v>1</v>
      </c>
      <c r="AE13" s="151" t="s">
        <v>399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>
        <v>2</v>
      </c>
      <c r="G17" s="65"/>
      <c r="H17" s="66"/>
      <c r="I17" s="67"/>
      <c r="J17" s="68">
        <f t="shared" ref="J17:J32" si="0">C17+D17*3+E17*2+F17*2+I17*5</f>
        <v>4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5</v>
      </c>
      <c r="AG17" s="69"/>
      <c r="AH17" s="65"/>
      <c r="AI17" s="65"/>
      <c r="AJ17" s="70"/>
      <c r="AK17" s="136" t="s">
        <v>74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>
        <v>1</v>
      </c>
      <c r="J18" s="78">
        <f t="shared" si="0"/>
        <v>5</v>
      </c>
      <c r="K18" s="72"/>
      <c r="L18" s="74"/>
      <c r="M18" s="75"/>
      <c r="N18" s="79"/>
      <c r="O18" s="111" t="s">
        <v>78</v>
      </c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>
        <v>1</v>
      </c>
      <c r="AC20" s="80"/>
      <c r="AD20" s="80"/>
      <c r="AE20" s="79"/>
      <c r="AF20" s="78">
        <f t="shared" si="1"/>
        <v>2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82">
        <v>1</v>
      </c>
      <c r="E21" s="74"/>
      <c r="F21" s="74"/>
      <c r="G21" s="80"/>
      <c r="H21" s="80"/>
      <c r="I21" s="79"/>
      <c r="J21" s="78">
        <f t="shared" si="0"/>
        <v>3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82">
        <v>1</v>
      </c>
      <c r="E22" s="74"/>
      <c r="F22" s="74"/>
      <c r="G22" s="80"/>
      <c r="H22" s="80"/>
      <c r="I22" s="79"/>
      <c r="J22" s="78">
        <f t="shared" si="0"/>
        <v>3</v>
      </c>
      <c r="K22" s="81" t="s">
        <v>75</v>
      </c>
      <c r="L22" s="74"/>
      <c r="M22" s="74"/>
      <c r="N22" s="79"/>
      <c r="O22" s="179" t="s">
        <v>74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81">
        <v>2</v>
      </c>
      <c r="Z22" s="73"/>
      <c r="AA22" s="74"/>
      <c r="AB22" s="74"/>
      <c r="AC22" s="80"/>
      <c r="AD22" s="80"/>
      <c r="AE22" s="79"/>
      <c r="AF22" s="78">
        <f t="shared" si="1"/>
        <v>2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82">
        <v>1</v>
      </c>
      <c r="AA23" s="74"/>
      <c r="AB23" s="75"/>
      <c r="AC23" s="80"/>
      <c r="AD23" s="80"/>
      <c r="AE23" s="79"/>
      <c r="AF23" s="78">
        <f t="shared" si="1"/>
        <v>3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5">
        <v>1</v>
      </c>
      <c r="AC26" s="80"/>
      <c r="AD26" s="80"/>
      <c r="AE26" s="79"/>
      <c r="AF26" s="78">
        <f t="shared" si="1"/>
        <v>2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81" t="s">
        <v>75</v>
      </c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5">
        <v>1</v>
      </c>
      <c r="AC28" s="80"/>
      <c r="AD28" s="80"/>
      <c r="AE28" s="79"/>
      <c r="AF28" s="78">
        <f t="shared" si="1"/>
        <v>2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160000+B34-G34-SUM(I36:I38)-M7</f>
        <v>180000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190000+X34-AC34-SUM(AE36:AE38)-AI7</f>
        <v>190000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64</v>
      </c>
      <c r="C36" s="115"/>
      <c r="D36" s="115"/>
      <c r="E36" s="115"/>
      <c r="F36" s="115"/>
      <c r="G36" s="115"/>
      <c r="H36" s="116"/>
      <c r="I36" s="117">
        <v>10000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90</v>
      </c>
      <c r="Y36" s="115"/>
      <c r="Z36" s="115"/>
      <c r="AA36" s="115"/>
      <c r="AB36" s="115"/>
      <c r="AC36" s="115"/>
      <c r="AD36" s="116"/>
      <c r="AE36" s="117">
        <v>50000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 t="s">
        <v>62</v>
      </c>
      <c r="C37" s="112"/>
      <c r="D37" s="112"/>
      <c r="E37" s="112"/>
      <c r="F37" s="112"/>
      <c r="G37" s="112"/>
      <c r="H37" s="120"/>
      <c r="I37" s="121">
        <v>10000</v>
      </c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 t="s">
        <v>62</v>
      </c>
      <c r="Y37" s="112"/>
      <c r="Z37" s="112"/>
      <c r="AA37" s="112"/>
      <c r="AB37" s="112"/>
      <c r="AC37" s="112"/>
      <c r="AD37" s="120"/>
      <c r="AE37" s="121">
        <v>10000</v>
      </c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Schedule!E33</f>
        <v>Ashtown Villains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1660000</v>
      </c>
      <c r="O2" s="130"/>
      <c r="P2" s="130"/>
      <c r="Q2" s="130"/>
      <c r="R2" s="131"/>
      <c r="T2" s="162">
        <v>43785</v>
      </c>
      <c r="U2" s="130"/>
      <c r="V2" s="130"/>
      <c r="W2" s="130"/>
      <c r="X2" s="131"/>
      <c r="Y2" s="46"/>
      <c r="Z2" s="158" t="str">
        <f>Schedule!I33</f>
        <v>Springberg Corn Scrubbers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1300000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194</v>
      </c>
      <c r="S5" s="130"/>
      <c r="T5" s="131"/>
      <c r="U5" s="48"/>
      <c r="V5" s="47"/>
      <c r="W5" s="45"/>
      <c r="X5" s="171">
        <f>IF(Z2&lt;&gt;"",IF(AL2&lt;N2,N2-AL2+AI7,IF(AI7="",0,AI7)),"")</f>
        <v>360000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194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6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2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400</v>
      </c>
      <c r="D13" s="151" t="s">
        <v>401</v>
      </c>
      <c r="E13" s="151" t="s">
        <v>402</v>
      </c>
      <c r="F13" s="151" t="s">
        <v>403</v>
      </c>
      <c r="G13" s="153" t="s">
        <v>0</v>
      </c>
      <c r="H13" s="153" t="s">
        <v>1</v>
      </c>
      <c r="I13" s="151" t="s">
        <v>404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405</v>
      </c>
      <c r="Z13" s="151" t="s">
        <v>406</v>
      </c>
      <c r="AA13" s="151" t="s">
        <v>407</v>
      </c>
      <c r="AB13" s="151" t="s">
        <v>408</v>
      </c>
      <c r="AC13" s="153" t="s">
        <v>0</v>
      </c>
      <c r="AD13" s="153" t="s">
        <v>1</v>
      </c>
      <c r="AE13" s="151" t="s">
        <v>409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>
        <v>1</v>
      </c>
      <c r="AF18" s="78">
        <f t="shared" si="1"/>
        <v>5</v>
      </c>
      <c r="AG18" s="72"/>
      <c r="AH18" s="74"/>
      <c r="AI18" s="74"/>
      <c r="AJ18" s="79"/>
      <c r="AK18" s="111" t="s">
        <v>216</v>
      </c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7">
        <v>1</v>
      </c>
      <c r="J25" s="78">
        <f t="shared" si="0"/>
        <v>5</v>
      </c>
      <c r="K25" s="72"/>
      <c r="L25" s="74"/>
      <c r="M25" s="74"/>
      <c r="N25" s="79"/>
      <c r="O25" s="111" t="s">
        <v>82</v>
      </c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20000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185000+B34-G34-SUM(I36:I38)-M7</f>
        <v>135000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145000+X34-AC34-SUM(AE36:AE38)-AI7</f>
        <v>135000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410</v>
      </c>
      <c r="C36" s="115"/>
      <c r="D36" s="115"/>
      <c r="E36" s="115"/>
      <c r="F36" s="115"/>
      <c r="G36" s="115"/>
      <c r="H36" s="116"/>
      <c r="I36" s="117">
        <v>70000</v>
      </c>
      <c r="J36" s="115"/>
      <c r="K36" s="118"/>
      <c r="L36" s="47"/>
      <c r="M36" s="139" t="s">
        <v>411</v>
      </c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228</v>
      </c>
      <c r="Y36" s="115"/>
      <c r="Z36" s="115"/>
      <c r="AA36" s="115"/>
      <c r="AB36" s="115"/>
      <c r="AC36" s="115"/>
      <c r="AD36" s="116"/>
      <c r="AE36" s="117">
        <v>60000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Schedule!E32</f>
        <v>The Bile-Cursed Carnivale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1090000</v>
      </c>
      <c r="O2" s="130"/>
      <c r="P2" s="130"/>
      <c r="Q2" s="130"/>
      <c r="R2" s="131"/>
      <c r="T2" s="162">
        <v>43785</v>
      </c>
      <c r="U2" s="130"/>
      <c r="V2" s="130"/>
      <c r="W2" s="130"/>
      <c r="X2" s="131"/>
      <c r="Y2" s="46"/>
      <c r="Z2" s="158" t="str">
        <f>Schedule!I32</f>
        <v>Skaven Ravens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1370000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280000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183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1.0000000000000001E-17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2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3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412</v>
      </c>
      <c r="D13" s="151" t="s">
        <v>413</v>
      </c>
      <c r="E13" s="151" t="s">
        <v>414</v>
      </c>
      <c r="F13" s="151" t="s">
        <v>415</v>
      </c>
      <c r="G13" s="153" t="s">
        <v>0</v>
      </c>
      <c r="H13" s="153" t="s">
        <v>1</v>
      </c>
      <c r="I13" s="151" t="s">
        <v>416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417</v>
      </c>
      <c r="Z13" s="151" t="s">
        <v>418</v>
      </c>
      <c r="AA13" s="151" t="s">
        <v>419</v>
      </c>
      <c r="AB13" s="151" t="s">
        <v>420</v>
      </c>
      <c r="AC13" s="153" t="s">
        <v>0</v>
      </c>
      <c r="AD13" s="153" t="s">
        <v>1</v>
      </c>
      <c r="AE13" s="151" t="s">
        <v>421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5</v>
      </c>
      <c r="AG17" s="69"/>
      <c r="AH17" s="65"/>
      <c r="AI17" s="65"/>
      <c r="AJ17" s="70"/>
      <c r="AK17" s="136" t="s">
        <v>80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103">
        <v>1</v>
      </c>
      <c r="AF32" s="90">
        <f t="shared" si="1"/>
        <v>5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/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70000+B34-G34-SUM(I36:I38)-M7</f>
        <v>70000</v>
      </c>
      <c r="N34" s="130"/>
      <c r="O34" s="130"/>
      <c r="P34" s="131"/>
      <c r="Q34" s="94"/>
      <c r="R34" s="138"/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40000+X34-AC34-SUM(AE36:AE38)-AI7</f>
        <v>60000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Schedule!E31</f>
        <v xml:space="preserve">Kings Nightmares 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1390000</v>
      </c>
      <c r="O2" s="130"/>
      <c r="P2" s="130"/>
      <c r="Q2" s="130"/>
      <c r="R2" s="131"/>
      <c r="T2" s="162">
        <v>43785</v>
      </c>
      <c r="U2" s="130"/>
      <c r="V2" s="130"/>
      <c r="W2" s="130"/>
      <c r="X2" s="131"/>
      <c r="Y2" s="46"/>
      <c r="Z2" s="158" t="str">
        <f>Schedule!I31</f>
        <v>Kansas Kraken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1220000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170000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183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9.9999999999999991E-22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5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3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422</v>
      </c>
      <c r="D13" s="151" t="s">
        <v>423</v>
      </c>
      <c r="E13" s="151" t="s">
        <v>424</v>
      </c>
      <c r="F13" s="151" t="s">
        <v>425</v>
      </c>
      <c r="G13" s="153" t="s">
        <v>0</v>
      </c>
      <c r="H13" s="153" t="s">
        <v>1</v>
      </c>
      <c r="I13" s="151" t="s">
        <v>426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427</v>
      </c>
      <c r="Z13" s="151" t="s">
        <v>428</v>
      </c>
      <c r="AA13" s="151" t="s">
        <v>429</v>
      </c>
      <c r="AB13" s="151" t="s">
        <v>430</v>
      </c>
      <c r="AC13" s="153" t="s">
        <v>0</v>
      </c>
      <c r="AD13" s="153" t="s">
        <v>1</v>
      </c>
      <c r="AE13" s="151" t="s">
        <v>431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7">
        <v>1</v>
      </c>
      <c r="J21" s="78">
        <f t="shared" si="0"/>
        <v>5</v>
      </c>
      <c r="K21" s="72"/>
      <c r="L21" s="74"/>
      <c r="M21" s="74"/>
      <c r="N21" s="79"/>
      <c r="O21" s="111" t="s">
        <v>160</v>
      </c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7">
        <v>1</v>
      </c>
      <c r="J25" s="78">
        <f t="shared" si="0"/>
        <v>5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155000+B34-G34-SUM(I36:I38)-M7</f>
        <v>195000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/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130000+X34-AC34-SUM(AE36:AE38)-AI7</f>
        <v>130000</v>
      </c>
      <c r="AJ34" s="130"/>
      <c r="AK34" s="130"/>
      <c r="AL34" s="131"/>
      <c r="AM34" s="94"/>
      <c r="AN34" s="138"/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64</v>
      </c>
      <c r="C36" s="115"/>
      <c r="D36" s="115"/>
      <c r="E36" s="115"/>
      <c r="F36" s="115"/>
      <c r="G36" s="115"/>
      <c r="H36" s="116"/>
      <c r="I36" s="117">
        <v>10000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Schedule!E30</f>
        <v>Da' Cheifs!!!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1640000</v>
      </c>
      <c r="O2" s="130"/>
      <c r="P2" s="130"/>
      <c r="Q2" s="130"/>
      <c r="R2" s="131"/>
      <c r="T2" s="162">
        <v>43774</v>
      </c>
      <c r="U2" s="130"/>
      <c r="V2" s="130"/>
      <c r="W2" s="130"/>
      <c r="X2" s="131"/>
      <c r="Y2" s="46"/>
      <c r="Z2" s="158" t="str">
        <f>Schedule!I30</f>
        <v>Brian's Chaos Dwarf Team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300000</v>
      </c>
      <c r="Y5" s="140"/>
      <c r="Z5" s="140"/>
      <c r="AA5" s="140"/>
      <c r="AB5" s="140"/>
      <c r="AC5" s="140"/>
      <c r="AD5" s="172"/>
      <c r="AE5" s="175">
        <f>IF(Z2&lt;&gt;"",SUM(AE6:AG11),"")</f>
        <v>300000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149</v>
      </c>
      <c r="Y6" s="115"/>
      <c r="Z6" s="115"/>
      <c r="AA6" s="115"/>
      <c r="AB6" s="115"/>
      <c r="AC6" s="115"/>
      <c r="AD6" s="116"/>
      <c r="AE6" s="174">
        <v>100000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2</v>
      </c>
      <c r="S7" s="130"/>
      <c r="T7" s="131"/>
      <c r="U7" s="48"/>
      <c r="V7" s="47"/>
      <c r="W7" s="45"/>
      <c r="X7" s="169" t="s">
        <v>96</v>
      </c>
      <c r="Y7" s="112"/>
      <c r="Z7" s="112"/>
      <c r="AA7" s="112"/>
      <c r="AB7" s="112"/>
      <c r="AC7" s="112"/>
      <c r="AD7" s="120"/>
      <c r="AE7" s="167">
        <v>100000</v>
      </c>
      <c r="AF7" s="112"/>
      <c r="AG7" s="113"/>
      <c r="AH7" s="47"/>
      <c r="AI7" s="170">
        <v>0</v>
      </c>
      <c r="AJ7" s="130"/>
      <c r="AK7" s="130"/>
      <c r="AL7" s="131"/>
      <c r="AN7" s="149"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 t="s">
        <v>110</v>
      </c>
      <c r="Y8" s="112"/>
      <c r="Z8" s="112"/>
      <c r="AA8" s="112"/>
      <c r="AB8" s="112"/>
      <c r="AC8" s="112"/>
      <c r="AD8" s="120"/>
      <c r="AE8" s="167">
        <v>100000</v>
      </c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17000</v>
      </c>
      <c r="N9" s="130"/>
      <c r="O9" s="131"/>
      <c r="P9" s="52">
        <v>10</v>
      </c>
      <c r="R9" s="149"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11000</v>
      </c>
      <c r="AJ9" s="130"/>
      <c r="AK9" s="131"/>
      <c r="AL9" s="52">
        <v>3</v>
      </c>
      <c r="AN9" s="149"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432</v>
      </c>
      <c r="D13" s="151" t="s">
        <v>433</v>
      </c>
      <c r="E13" s="151" t="s">
        <v>434</v>
      </c>
      <c r="F13" s="151" t="s">
        <v>435</v>
      </c>
      <c r="G13" s="153" t="s">
        <v>0</v>
      </c>
      <c r="H13" s="153" t="s">
        <v>1</v>
      </c>
      <c r="I13" s="151" t="s">
        <v>436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437</v>
      </c>
      <c r="Z13" s="151" t="s">
        <v>438</v>
      </c>
      <c r="AA13" s="151" t="s">
        <v>439</v>
      </c>
      <c r="AB13" s="151" t="s">
        <v>440</v>
      </c>
      <c r="AC13" s="153" t="s">
        <v>0</v>
      </c>
      <c r="AD13" s="153" t="s">
        <v>1</v>
      </c>
      <c r="AE13" s="151" t="s">
        <v>441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>
        <v>2</v>
      </c>
      <c r="E17" s="64"/>
      <c r="F17" s="64"/>
      <c r="G17" s="65"/>
      <c r="H17" s="66"/>
      <c r="I17" s="67"/>
      <c r="J17" s="68">
        <f t="shared" ref="J17:J32" si="0">C17+D17*3+E17*2+F17*2+I17*5</f>
        <v>6</v>
      </c>
      <c r="K17" s="69"/>
      <c r="L17" s="65"/>
      <c r="M17" s="64"/>
      <c r="N17" s="70"/>
      <c r="O17" s="136" t="s">
        <v>121</v>
      </c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>
        <v>1</v>
      </c>
      <c r="AC17" s="65"/>
      <c r="AD17" s="66"/>
      <c r="AE17" s="67"/>
      <c r="AF17" s="68">
        <f t="shared" ref="AF17:AF32" si="1">Y17+Z17*3+AA17*2+AB17*2+AE17*5</f>
        <v>2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7">
        <v>1</v>
      </c>
      <c r="J21" s="78">
        <f t="shared" si="0"/>
        <v>5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5">
        <v>1</v>
      </c>
      <c r="G24" s="80"/>
      <c r="H24" s="80"/>
      <c r="I24" s="79"/>
      <c r="J24" s="78">
        <f t="shared" si="0"/>
        <v>2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81">
        <v>3</v>
      </c>
      <c r="D25" s="73"/>
      <c r="E25" s="74"/>
      <c r="F25" s="74"/>
      <c r="G25" s="80"/>
      <c r="H25" s="80"/>
      <c r="I25" s="79"/>
      <c r="J25" s="78">
        <f t="shared" si="0"/>
        <v>3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81">
        <v>1</v>
      </c>
      <c r="Z27" s="82">
        <v>1</v>
      </c>
      <c r="AA27" s="74"/>
      <c r="AB27" s="74"/>
      <c r="AC27" s="80"/>
      <c r="AD27" s="80"/>
      <c r="AE27" s="79"/>
      <c r="AF27" s="78">
        <f t="shared" si="1"/>
        <v>4</v>
      </c>
      <c r="AG27" s="72"/>
      <c r="AH27" s="74"/>
      <c r="AI27" s="74"/>
      <c r="AJ27" s="79"/>
      <c r="AK27" s="111" t="s">
        <v>442</v>
      </c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7">
        <v>1</v>
      </c>
      <c r="AF29" s="78">
        <f t="shared" si="1"/>
        <v>5</v>
      </c>
      <c r="AG29" s="72"/>
      <c r="AH29" s="74"/>
      <c r="AI29" s="74"/>
      <c r="AJ29" s="79"/>
      <c r="AK29" s="111" t="s">
        <v>74</v>
      </c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82">
        <v>1</v>
      </c>
      <c r="AA30" s="74"/>
      <c r="AB30" s="74"/>
      <c r="AC30" s="80"/>
      <c r="AD30" s="80"/>
      <c r="AE30" s="79"/>
      <c r="AF30" s="78">
        <f t="shared" si="1"/>
        <v>3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80000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100000+B34-G34-SUM(I36:I38)-M7</f>
        <v>70000</v>
      </c>
      <c r="N34" s="130"/>
      <c r="O34" s="130"/>
      <c r="P34" s="131"/>
      <c r="Q34" s="94"/>
      <c r="R34" s="138">
        <v>-1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20000+X34-AC34-SUM(AE36:AE38)-AI7</f>
        <v>40000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443</v>
      </c>
      <c r="C36" s="115"/>
      <c r="D36" s="115"/>
      <c r="E36" s="115"/>
      <c r="F36" s="115"/>
      <c r="G36" s="115"/>
      <c r="H36" s="116"/>
      <c r="I36" s="117">
        <v>70000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 t="s">
        <v>91</v>
      </c>
      <c r="C37" s="112"/>
      <c r="D37" s="112"/>
      <c r="E37" s="112"/>
      <c r="F37" s="112"/>
      <c r="G37" s="112"/>
      <c r="H37" s="120"/>
      <c r="I37" s="121">
        <v>40000</v>
      </c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Schedule!E29</f>
        <v>Horgenhold Hammers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1130000</v>
      </c>
      <c r="O2" s="130"/>
      <c r="P2" s="130"/>
      <c r="Q2" s="130"/>
      <c r="R2" s="131"/>
      <c r="T2" s="162">
        <v>43787</v>
      </c>
      <c r="U2" s="130"/>
      <c r="V2" s="130"/>
      <c r="W2" s="130"/>
      <c r="X2" s="131"/>
      <c r="Y2" s="46"/>
      <c r="Z2" s="158" t="str">
        <f>Schedule!I29</f>
        <v>4th Missouri Brigade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1540000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410000</v>
      </c>
      <c r="C5" s="140"/>
      <c r="D5" s="140"/>
      <c r="E5" s="140"/>
      <c r="F5" s="140"/>
      <c r="G5" s="140"/>
      <c r="H5" s="172"/>
      <c r="I5" s="175">
        <f>IF(B2&lt;&gt;"",SUM(I6:K11),"")</f>
        <v>400000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 t="s">
        <v>444</v>
      </c>
      <c r="C6" s="115"/>
      <c r="D6" s="115"/>
      <c r="E6" s="115"/>
      <c r="F6" s="115"/>
      <c r="G6" s="115"/>
      <c r="H6" s="116"/>
      <c r="I6" s="174">
        <v>220000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445</v>
      </c>
      <c r="C7" s="112"/>
      <c r="D7" s="112"/>
      <c r="E7" s="112"/>
      <c r="F7" s="112"/>
      <c r="G7" s="112"/>
      <c r="H7" s="120"/>
      <c r="I7" s="167">
        <v>130000</v>
      </c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 t="s">
        <v>58</v>
      </c>
      <c r="C8" s="112"/>
      <c r="D8" s="112"/>
      <c r="E8" s="112"/>
      <c r="F8" s="112"/>
      <c r="G8" s="112"/>
      <c r="H8" s="120"/>
      <c r="I8" s="167">
        <v>50000</v>
      </c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9000</v>
      </c>
      <c r="N9" s="130"/>
      <c r="O9" s="131"/>
      <c r="P9" s="52">
        <v>2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12000</v>
      </c>
      <c r="AJ9" s="130"/>
      <c r="AK9" s="131"/>
      <c r="AL9" s="52">
        <v>6</v>
      </c>
      <c r="AN9" s="149">
        <f>IF(Z2&lt;&gt;"",SUM(AB17:AB32),"")</f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446</v>
      </c>
      <c r="D13" s="151" t="s">
        <v>447</v>
      </c>
      <c r="E13" s="151" t="s">
        <v>448</v>
      </c>
      <c r="F13" s="151" t="s">
        <v>449</v>
      </c>
      <c r="G13" s="153" t="s">
        <v>0</v>
      </c>
      <c r="H13" s="153" t="s">
        <v>1</v>
      </c>
      <c r="I13" s="151" t="s">
        <v>450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451</v>
      </c>
      <c r="Z13" s="151" t="s">
        <v>452</v>
      </c>
      <c r="AA13" s="151" t="s">
        <v>453</v>
      </c>
      <c r="AB13" s="151" t="s">
        <v>454</v>
      </c>
      <c r="AC13" s="153" t="s">
        <v>0</v>
      </c>
      <c r="AD13" s="153" t="s">
        <v>1</v>
      </c>
      <c r="AE13" s="151" t="s">
        <v>455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>
        <v>1</v>
      </c>
      <c r="E17" s="64"/>
      <c r="F17" s="64"/>
      <c r="G17" s="65"/>
      <c r="H17" s="66"/>
      <c r="I17" s="67"/>
      <c r="J17" s="68">
        <f t="shared" ref="J17:J32" si="0">C17+D17*3+E17*2+F17*2+I17*5</f>
        <v>3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>
        <v>1</v>
      </c>
      <c r="J18" s="78">
        <f t="shared" si="0"/>
        <v>5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82">
        <v>1</v>
      </c>
      <c r="AA18" s="74"/>
      <c r="AB18" s="74"/>
      <c r="AC18" s="80"/>
      <c r="AD18" s="76"/>
      <c r="AE18" s="77">
        <v>1</v>
      </c>
      <c r="AF18" s="78">
        <f t="shared" si="1"/>
        <v>8</v>
      </c>
      <c r="AG18" s="72"/>
      <c r="AH18" s="74"/>
      <c r="AI18" s="74"/>
      <c r="AJ18" s="79"/>
      <c r="AK18" s="176" t="s">
        <v>181</v>
      </c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5">
        <v>2</v>
      </c>
      <c r="AC29" s="80"/>
      <c r="AD29" s="80"/>
      <c r="AE29" s="79"/>
      <c r="AF29" s="78">
        <f t="shared" si="1"/>
        <v>4</v>
      </c>
      <c r="AG29" s="72"/>
      <c r="AH29" s="74"/>
      <c r="AI29" s="74"/>
      <c r="AJ29" s="79"/>
      <c r="AK29" s="111" t="s">
        <v>78</v>
      </c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60000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160000+B34-G34-SUM(I36:I38)-M7</f>
        <v>40000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65000+X34-AC34-SUM(AE36:AE38)-AI7</f>
        <v>115000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456</v>
      </c>
      <c r="C36" s="115"/>
      <c r="D36" s="115"/>
      <c r="E36" s="115"/>
      <c r="F36" s="115"/>
      <c r="G36" s="115"/>
      <c r="H36" s="116"/>
      <c r="I36" s="117">
        <v>90000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 t="s">
        <v>456</v>
      </c>
      <c r="C37" s="112"/>
      <c r="D37" s="112"/>
      <c r="E37" s="112"/>
      <c r="F37" s="112"/>
      <c r="G37" s="112"/>
      <c r="H37" s="120"/>
      <c r="I37" s="121">
        <v>90000</v>
      </c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Schedule!E28</f>
        <v>Springberg Corn Scrubbers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1260000</v>
      </c>
      <c r="O2" s="130"/>
      <c r="P2" s="130"/>
      <c r="Q2" s="130"/>
      <c r="R2" s="131"/>
      <c r="T2" s="162">
        <v>43766</v>
      </c>
      <c r="U2" s="130"/>
      <c r="V2" s="130"/>
      <c r="W2" s="130"/>
      <c r="X2" s="131"/>
      <c r="Y2" s="46"/>
      <c r="Z2" s="158" t="str">
        <f>Schedule!I28</f>
        <v>Unchecked Privilage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1310000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50000</v>
      </c>
      <c r="C5" s="140"/>
      <c r="D5" s="140"/>
      <c r="E5" s="140"/>
      <c r="F5" s="140"/>
      <c r="G5" s="140"/>
      <c r="H5" s="172"/>
      <c r="I5" s="175">
        <f>IF(B2&lt;&gt;"",SUM(I6:K11),"")</f>
        <v>20000</v>
      </c>
      <c r="J5" s="140"/>
      <c r="K5" s="141"/>
      <c r="M5" s="148" t="s">
        <v>92</v>
      </c>
      <c r="N5" s="130"/>
      <c r="O5" s="130"/>
      <c r="P5" s="131"/>
      <c r="R5" s="149" t="s">
        <v>457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334</v>
      </c>
      <c r="AO5" s="130"/>
      <c r="AP5" s="131"/>
      <c r="AQ5" s="48"/>
    </row>
    <row r="6" spans="1:43" ht="12.75">
      <c r="A6" s="45"/>
      <c r="B6" s="173" t="s">
        <v>64</v>
      </c>
      <c r="C6" s="115"/>
      <c r="D6" s="115"/>
      <c r="E6" s="115"/>
      <c r="F6" s="115"/>
      <c r="G6" s="115"/>
      <c r="H6" s="116"/>
      <c r="I6" s="174">
        <v>20000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3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11000</v>
      </c>
      <c r="N9" s="130"/>
      <c r="O9" s="131"/>
      <c r="P9" s="52">
        <v>2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12000</v>
      </c>
      <c r="AJ9" s="130"/>
      <c r="AK9" s="131"/>
      <c r="AL9" s="52">
        <v>5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458</v>
      </c>
      <c r="D13" s="151" t="s">
        <v>459</v>
      </c>
      <c r="E13" s="151" t="s">
        <v>460</v>
      </c>
      <c r="F13" s="151" t="s">
        <v>461</v>
      </c>
      <c r="G13" s="153" t="s">
        <v>0</v>
      </c>
      <c r="H13" s="153" t="s">
        <v>1</v>
      </c>
      <c r="I13" s="151" t="s">
        <v>462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463</v>
      </c>
      <c r="Z13" s="151" t="s">
        <v>464</v>
      </c>
      <c r="AA13" s="151" t="s">
        <v>465</v>
      </c>
      <c r="AB13" s="151" t="s">
        <v>466</v>
      </c>
      <c r="AC13" s="153" t="s">
        <v>0</v>
      </c>
      <c r="AD13" s="153" t="s">
        <v>1</v>
      </c>
      <c r="AE13" s="151" t="s">
        <v>467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5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>
        <v>1</v>
      </c>
      <c r="G20" s="80"/>
      <c r="H20" s="80"/>
      <c r="I20" s="79"/>
      <c r="J20" s="78">
        <f t="shared" si="0"/>
        <v>2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81">
        <v>1</v>
      </c>
      <c r="D21" s="73"/>
      <c r="E21" s="74"/>
      <c r="F21" s="74"/>
      <c r="G21" s="80"/>
      <c r="H21" s="80"/>
      <c r="I21" s="79"/>
      <c r="J21" s="78">
        <f t="shared" si="0"/>
        <v>1</v>
      </c>
      <c r="K21" s="72"/>
      <c r="L21" s="74"/>
      <c r="M21" s="74"/>
      <c r="N21" s="79"/>
      <c r="O21" s="111" t="s">
        <v>442</v>
      </c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5">
        <v>1</v>
      </c>
      <c r="AC21" s="80"/>
      <c r="AD21" s="80"/>
      <c r="AE21" s="79"/>
      <c r="AF21" s="78">
        <f t="shared" si="1"/>
        <v>2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81">
        <v>1</v>
      </c>
      <c r="Z22" s="73"/>
      <c r="AA22" s="74"/>
      <c r="AB22" s="74"/>
      <c r="AC22" s="80"/>
      <c r="AD22" s="80"/>
      <c r="AE22" s="79"/>
      <c r="AF22" s="78">
        <f t="shared" si="1"/>
        <v>1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81">
        <v>1</v>
      </c>
      <c r="Z23" s="82">
        <v>2</v>
      </c>
      <c r="AA23" s="74"/>
      <c r="AB23" s="75"/>
      <c r="AC23" s="80"/>
      <c r="AD23" s="80"/>
      <c r="AE23" s="79"/>
      <c r="AF23" s="78">
        <f t="shared" si="1"/>
        <v>7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82">
        <v>1</v>
      </c>
      <c r="AA24" s="74"/>
      <c r="AB24" s="74"/>
      <c r="AC24" s="80"/>
      <c r="AD24" s="80"/>
      <c r="AE24" s="79"/>
      <c r="AF24" s="78">
        <f t="shared" si="1"/>
        <v>3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82">
        <v>1</v>
      </c>
      <c r="E25" s="74"/>
      <c r="F25" s="74"/>
      <c r="G25" s="80"/>
      <c r="H25" s="80"/>
      <c r="I25" s="79"/>
      <c r="J25" s="78">
        <f t="shared" si="0"/>
        <v>3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81">
        <v>1</v>
      </c>
      <c r="D26" s="73"/>
      <c r="E26" s="74"/>
      <c r="F26" s="74"/>
      <c r="G26" s="80"/>
      <c r="H26" s="80"/>
      <c r="I26" s="77">
        <v>1</v>
      </c>
      <c r="J26" s="78">
        <f t="shared" si="0"/>
        <v>6</v>
      </c>
      <c r="K26" s="72"/>
      <c r="L26" s="74"/>
      <c r="M26" s="74"/>
      <c r="N26" s="79"/>
      <c r="O26" s="111" t="s">
        <v>74</v>
      </c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5"/>
      <c r="G27" s="80"/>
      <c r="H27" s="76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30000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115000+B34-G34-SUM(I36:I38)-M7</f>
        <v>145000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150000+X34-AC34-SUM(AE36:AE38)-AI7</f>
        <v>190000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64</v>
      </c>
      <c r="Y36" s="115"/>
      <c r="Z36" s="115"/>
      <c r="AA36" s="115"/>
      <c r="AB36" s="115"/>
      <c r="AC36" s="115"/>
      <c r="AD36" s="116"/>
      <c r="AE36" s="117">
        <v>10000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Schedule!E27</f>
        <v>Skaven Ravens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1120000</v>
      </c>
      <c r="O2" s="130"/>
      <c r="P2" s="130"/>
      <c r="Q2" s="130"/>
      <c r="R2" s="131"/>
      <c r="T2" s="162">
        <v>43758</v>
      </c>
      <c r="U2" s="130"/>
      <c r="V2" s="130"/>
      <c r="W2" s="130"/>
      <c r="X2" s="131"/>
      <c r="Y2" s="46"/>
      <c r="Z2" s="158" t="str">
        <f>Schedule!I27</f>
        <v>Corpse Manglers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1110000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10000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7000</v>
      </c>
      <c r="N9" s="130"/>
      <c r="O9" s="131"/>
      <c r="P9" s="52">
        <v>3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9000</v>
      </c>
      <c r="AJ9" s="130"/>
      <c r="AK9" s="131"/>
      <c r="AL9" s="52">
        <v>3</v>
      </c>
      <c r="AN9" s="149">
        <f>IF(Z2&lt;&gt;"",SUM(AB17:AB32),"")</f>
        <v>3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468</v>
      </c>
      <c r="D13" s="151" t="s">
        <v>469</v>
      </c>
      <c r="E13" s="151" t="s">
        <v>470</v>
      </c>
      <c r="F13" s="151" t="s">
        <v>471</v>
      </c>
      <c r="G13" s="153" t="s">
        <v>0</v>
      </c>
      <c r="H13" s="153" t="s">
        <v>1</v>
      </c>
      <c r="I13" s="151" t="s">
        <v>472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473</v>
      </c>
      <c r="Z13" s="151" t="s">
        <v>474</v>
      </c>
      <c r="AA13" s="151" t="s">
        <v>475</v>
      </c>
      <c r="AB13" s="151" t="s">
        <v>476</v>
      </c>
      <c r="AC13" s="153" t="s">
        <v>0</v>
      </c>
      <c r="AD13" s="153" t="s">
        <v>1</v>
      </c>
      <c r="AE13" s="151" t="s">
        <v>477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>
        <v>1</v>
      </c>
      <c r="AC17" s="65"/>
      <c r="AD17" s="66"/>
      <c r="AE17" s="67"/>
      <c r="AF17" s="68">
        <f t="shared" ref="AF17:AF32" si="1">Y17+Z17*3+AA17*2+AB17*2+AE17*5</f>
        <v>2</v>
      </c>
      <c r="AG17" s="69"/>
      <c r="AH17" s="65"/>
      <c r="AI17" s="65"/>
      <c r="AJ17" s="70"/>
      <c r="AK17" s="136" t="s">
        <v>478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5">
        <v>1</v>
      </c>
      <c r="AC18" s="80"/>
      <c r="AD18" s="76"/>
      <c r="AE18" s="77"/>
      <c r="AF18" s="78">
        <f t="shared" si="1"/>
        <v>2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82">
        <v>1</v>
      </c>
      <c r="E20" s="74"/>
      <c r="F20" s="75"/>
      <c r="G20" s="80"/>
      <c r="H20" s="80"/>
      <c r="I20" s="79"/>
      <c r="J20" s="78">
        <f t="shared" si="0"/>
        <v>3</v>
      </c>
      <c r="K20" s="72"/>
      <c r="L20" s="74"/>
      <c r="M20" s="74"/>
      <c r="N20" s="79"/>
      <c r="O20" s="111" t="s">
        <v>333</v>
      </c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>
        <v>1</v>
      </c>
      <c r="AC20" s="80"/>
      <c r="AD20" s="80"/>
      <c r="AE20" s="77">
        <v>1</v>
      </c>
      <c r="AF20" s="78">
        <f t="shared" si="1"/>
        <v>7</v>
      </c>
      <c r="AG20" s="72"/>
      <c r="AH20" s="74"/>
      <c r="AI20" s="74"/>
      <c r="AJ20" s="79"/>
      <c r="AK20" s="111" t="s">
        <v>83</v>
      </c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5">
        <v>1</v>
      </c>
      <c r="G21" s="80"/>
      <c r="H21" s="80"/>
      <c r="I21" s="79"/>
      <c r="J21" s="78">
        <f t="shared" si="0"/>
        <v>2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7">
        <v>1</v>
      </c>
      <c r="J22" s="78">
        <f t="shared" si="0"/>
        <v>5</v>
      </c>
      <c r="K22" s="72"/>
      <c r="L22" s="74"/>
      <c r="M22" s="74"/>
      <c r="N22" s="79"/>
      <c r="O22" s="111" t="s">
        <v>122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5">
        <v>1</v>
      </c>
      <c r="G28" s="80"/>
      <c r="H28" s="80"/>
      <c r="I28" s="79"/>
      <c r="J28" s="78">
        <f t="shared" si="0"/>
        <v>2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6">
        <v>2</v>
      </c>
      <c r="AA32" s="87"/>
      <c r="AB32" s="87"/>
      <c r="AC32" s="88"/>
      <c r="AD32" s="88"/>
      <c r="AE32" s="89"/>
      <c r="AF32" s="90">
        <f t="shared" si="1"/>
        <v>6</v>
      </c>
      <c r="AG32" s="85"/>
      <c r="AH32" s="87"/>
      <c r="AI32" s="87"/>
      <c r="AJ32" s="89"/>
      <c r="AK32" s="147" t="s">
        <v>333</v>
      </c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190000+B34-G34-SUM(I36:I38)-M7</f>
        <v>30000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90000+X34-AC34-SUM(AE36:AE38)-AI7</f>
        <v>150000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479</v>
      </c>
      <c r="C36" s="115"/>
      <c r="D36" s="115"/>
      <c r="E36" s="115"/>
      <c r="F36" s="115"/>
      <c r="G36" s="115"/>
      <c r="H36" s="116"/>
      <c r="I36" s="117">
        <v>150000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 t="s">
        <v>90</v>
      </c>
      <c r="C37" s="112"/>
      <c r="D37" s="112"/>
      <c r="E37" s="112"/>
      <c r="F37" s="112"/>
      <c r="G37" s="112"/>
      <c r="H37" s="120"/>
      <c r="I37" s="121">
        <v>50000</v>
      </c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Schedule!E26</f>
        <v>Ashtown Villains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1460000</v>
      </c>
      <c r="O2" s="130"/>
      <c r="P2" s="130"/>
      <c r="Q2" s="130"/>
      <c r="R2" s="131"/>
      <c r="T2" s="162">
        <v>43763</v>
      </c>
      <c r="U2" s="130"/>
      <c r="V2" s="130"/>
      <c r="W2" s="130"/>
      <c r="X2" s="131"/>
      <c r="Y2" s="46"/>
      <c r="Z2" s="158" t="str">
        <f>Schedule!I26</f>
        <v>Kansas Kraken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1200000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260000</v>
      </c>
      <c r="Y5" s="140"/>
      <c r="Z5" s="140"/>
      <c r="AA5" s="140"/>
      <c r="AB5" s="140"/>
      <c r="AC5" s="140"/>
      <c r="AD5" s="172"/>
      <c r="AE5" s="175">
        <f>IF(Z2&lt;&gt;"",SUM(AE6:AG11),"")</f>
        <v>250000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93</v>
      </c>
      <c r="Y6" s="115"/>
      <c r="Z6" s="115"/>
      <c r="AA6" s="115"/>
      <c r="AB6" s="115"/>
      <c r="AC6" s="115"/>
      <c r="AD6" s="116"/>
      <c r="AE6" s="174">
        <v>150000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 t="s">
        <v>96</v>
      </c>
      <c r="Y7" s="112"/>
      <c r="Z7" s="112"/>
      <c r="AA7" s="112"/>
      <c r="AB7" s="112"/>
      <c r="AC7" s="112"/>
      <c r="AD7" s="120"/>
      <c r="AE7" s="167">
        <v>100000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4000</v>
      </c>
      <c r="N9" s="130"/>
      <c r="O9" s="131"/>
      <c r="P9" s="52">
        <v>3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4000</v>
      </c>
      <c r="AJ9" s="130"/>
      <c r="AK9" s="131"/>
      <c r="AL9" s="52">
        <v>3</v>
      </c>
      <c r="AN9" s="149">
        <f>IF(Z2&lt;&gt;"",SUM(AB17:AB32),"")</f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480</v>
      </c>
      <c r="D13" s="151" t="s">
        <v>481</v>
      </c>
      <c r="E13" s="151" t="s">
        <v>482</v>
      </c>
      <c r="F13" s="151" t="s">
        <v>483</v>
      </c>
      <c r="G13" s="153" t="s">
        <v>0</v>
      </c>
      <c r="H13" s="153" t="s">
        <v>1</v>
      </c>
      <c r="I13" s="151" t="s">
        <v>484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485</v>
      </c>
      <c r="Z13" s="151" t="s">
        <v>486</v>
      </c>
      <c r="AA13" s="151" t="s">
        <v>487</v>
      </c>
      <c r="AB13" s="151" t="s">
        <v>488</v>
      </c>
      <c r="AC13" s="153" t="s">
        <v>0</v>
      </c>
      <c r="AD13" s="153" t="s">
        <v>1</v>
      </c>
      <c r="AE13" s="151" t="s">
        <v>489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5">
        <v>1</v>
      </c>
      <c r="AC18" s="80"/>
      <c r="AD18" s="76"/>
      <c r="AE18" s="77"/>
      <c r="AF18" s="78">
        <f t="shared" si="1"/>
        <v>2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81">
        <v>1</v>
      </c>
      <c r="Z19" s="73"/>
      <c r="AA19" s="74"/>
      <c r="AB19" s="75">
        <v>1</v>
      </c>
      <c r="AC19" s="80"/>
      <c r="AD19" s="80"/>
      <c r="AE19" s="79"/>
      <c r="AF19" s="78">
        <f t="shared" si="1"/>
        <v>3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81" t="s">
        <v>75</v>
      </c>
      <c r="L20" s="75" t="s">
        <v>76</v>
      </c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7">
        <v>1</v>
      </c>
      <c r="AF20" s="78">
        <f t="shared" si="1"/>
        <v>5</v>
      </c>
      <c r="AG20" s="72"/>
      <c r="AH20" s="74"/>
      <c r="AI20" s="74"/>
      <c r="AJ20" s="79"/>
      <c r="AK20" s="111" t="s">
        <v>490</v>
      </c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82">
        <v>1</v>
      </c>
      <c r="E22" s="74"/>
      <c r="F22" s="75">
        <v>2</v>
      </c>
      <c r="G22" s="80"/>
      <c r="H22" s="80"/>
      <c r="I22" s="79"/>
      <c r="J22" s="78">
        <f t="shared" si="0"/>
        <v>7</v>
      </c>
      <c r="K22" s="72"/>
      <c r="L22" s="74"/>
      <c r="M22" s="74"/>
      <c r="N22" s="79"/>
      <c r="O22" s="111" t="s">
        <v>491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7">
        <v>1</v>
      </c>
      <c r="J26" s="78">
        <f t="shared" si="0"/>
        <v>5</v>
      </c>
      <c r="K26" s="72"/>
      <c r="L26" s="74"/>
      <c r="M26" s="74"/>
      <c r="N26" s="79"/>
      <c r="O26" s="111" t="s">
        <v>492</v>
      </c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60000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185000+B34-G34-SUM(I36:I38)-M7</f>
        <v>175000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60000+X34-AC34-SUM(AE36:AE38)-AI7</f>
        <v>120000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410</v>
      </c>
      <c r="C36" s="115"/>
      <c r="D36" s="115"/>
      <c r="E36" s="115"/>
      <c r="F36" s="115"/>
      <c r="G36" s="115"/>
      <c r="H36" s="116"/>
      <c r="I36" s="117">
        <v>70000</v>
      </c>
      <c r="J36" s="115"/>
      <c r="K36" s="118"/>
      <c r="L36" s="47"/>
      <c r="M36" s="139" t="s">
        <v>493</v>
      </c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Schedule!E25</f>
        <v>Brian's Chaos Dwarf Team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1180000</v>
      </c>
      <c r="O2" s="130"/>
      <c r="P2" s="130"/>
      <c r="Q2" s="130"/>
      <c r="R2" s="131"/>
      <c r="T2" s="162">
        <v>43764</v>
      </c>
      <c r="U2" s="130"/>
      <c r="V2" s="130"/>
      <c r="W2" s="130"/>
      <c r="X2" s="131"/>
      <c r="Y2" s="46"/>
      <c r="Z2" s="158" t="str">
        <f>Schedule!I25</f>
        <v>The Bile-Cursed Carnivale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1090000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90000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183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9.9999999999999998E-20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2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2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494</v>
      </c>
      <c r="D13" s="151" t="s">
        <v>495</v>
      </c>
      <c r="E13" s="151" t="s">
        <v>496</v>
      </c>
      <c r="F13" s="151" t="s">
        <v>497</v>
      </c>
      <c r="G13" s="153" t="s">
        <v>0</v>
      </c>
      <c r="H13" s="153" t="s">
        <v>1</v>
      </c>
      <c r="I13" s="151" t="s">
        <v>498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499</v>
      </c>
      <c r="Z13" s="151" t="s">
        <v>500</v>
      </c>
      <c r="AA13" s="151" t="s">
        <v>501</v>
      </c>
      <c r="AB13" s="151" t="s">
        <v>502</v>
      </c>
      <c r="AC13" s="153" t="s">
        <v>0</v>
      </c>
      <c r="AD13" s="153" t="s">
        <v>1</v>
      </c>
      <c r="AE13" s="151" t="s">
        <v>503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>
        <v>1</v>
      </c>
      <c r="J18" s="78">
        <f t="shared" si="0"/>
        <v>5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7">
        <v>1</v>
      </c>
      <c r="J19" s="78">
        <f t="shared" si="0"/>
        <v>5</v>
      </c>
      <c r="K19" s="72"/>
      <c r="L19" s="74"/>
      <c r="M19" s="74"/>
      <c r="N19" s="79"/>
      <c r="O19" s="111" t="s">
        <v>78</v>
      </c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90000+B34-G34-SUM(I36:I38)-M7</f>
        <v>10000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/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40000+X34-AC34-SUM(AE36:AE38)-AI7</f>
        <v>40000</v>
      </c>
      <c r="AJ34" s="130"/>
      <c r="AK34" s="130"/>
      <c r="AL34" s="131"/>
      <c r="AM34" s="94"/>
      <c r="AN34" s="138"/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504</v>
      </c>
      <c r="C36" s="115"/>
      <c r="D36" s="115"/>
      <c r="E36" s="115"/>
      <c r="F36" s="115"/>
      <c r="G36" s="115"/>
      <c r="H36" s="116"/>
      <c r="I36" s="117">
        <v>130000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Schedule!E24</f>
        <v>4th Missouri Brigade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1330000</v>
      </c>
      <c r="O2" s="130"/>
      <c r="P2" s="130"/>
      <c r="Q2" s="130"/>
      <c r="R2" s="131"/>
      <c r="T2" s="162">
        <v>43759</v>
      </c>
      <c r="U2" s="130"/>
      <c r="V2" s="130"/>
      <c r="W2" s="130"/>
      <c r="X2" s="131"/>
      <c r="Y2" s="46"/>
      <c r="Z2" s="158" t="str">
        <f>Schedule!I24</f>
        <v xml:space="preserve">Kings Nightmares 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1510000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180000</v>
      </c>
      <c r="C5" s="140"/>
      <c r="D5" s="140"/>
      <c r="E5" s="140"/>
      <c r="F5" s="140"/>
      <c r="G5" s="140"/>
      <c r="H5" s="172"/>
      <c r="I5" s="175">
        <f>IF(B2&lt;&gt;"",SUM(I6:K11),"")</f>
        <v>170000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 t="s">
        <v>505</v>
      </c>
      <c r="C6" s="115"/>
      <c r="D6" s="115"/>
      <c r="E6" s="115"/>
      <c r="F6" s="115"/>
      <c r="G6" s="115"/>
      <c r="H6" s="116"/>
      <c r="I6" s="174">
        <v>100000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506</v>
      </c>
      <c r="C7" s="112"/>
      <c r="D7" s="112"/>
      <c r="E7" s="112"/>
      <c r="F7" s="112"/>
      <c r="G7" s="112"/>
      <c r="H7" s="120"/>
      <c r="I7" s="167">
        <v>50000</v>
      </c>
      <c r="J7" s="112"/>
      <c r="K7" s="113"/>
      <c r="L7" s="47"/>
      <c r="M7" s="170">
        <v>0</v>
      </c>
      <c r="N7" s="130"/>
      <c r="O7" s="130"/>
      <c r="P7" s="131"/>
      <c r="R7" s="149"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1</v>
      </c>
      <c r="AO7" s="130"/>
      <c r="AP7" s="131"/>
      <c r="AQ7" s="48"/>
    </row>
    <row r="8" spans="1:43" ht="12.75">
      <c r="A8" s="45"/>
      <c r="B8" s="169" t="s">
        <v>62</v>
      </c>
      <c r="C8" s="112"/>
      <c r="D8" s="112"/>
      <c r="E8" s="112"/>
      <c r="F8" s="112"/>
      <c r="G8" s="112"/>
      <c r="H8" s="120"/>
      <c r="I8" s="167">
        <v>20000</v>
      </c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9000</v>
      </c>
      <c r="N9" s="130"/>
      <c r="O9" s="131"/>
      <c r="P9" s="52">
        <v>5</v>
      </c>
      <c r="R9" s="149">
        <v>3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12000</v>
      </c>
      <c r="AJ9" s="130"/>
      <c r="AK9" s="131"/>
      <c r="AL9" s="52">
        <v>6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507</v>
      </c>
      <c r="D13" s="151" t="s">
        <v>508</v>
      </c>
      <c r="E13" s="151" t="s">
        <v>509</v>
      </c>
      <c r="F13" s="151" t="s">
        <v>510</v>
      </c>
      <c r="G13" s="153" t="s">
        <v>0</v>
      </c>
      <c r="H13" s="153" t="s">
        <v>1</v>
      </c>
      <c r="I13" s="151" t="s">
        <v>511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512</v>
      </c>
      <c r="Z13" s="151" t="s">
        <v>513</v>
      </c>
      <c r="AA13" s="151" t="s">
        <v>514</v>
      </c>
      <c r="AB13" s="151" t="s">
        <v>515</v>
      </c>
      <c r="AC13" s="153" t="s">
        <v>0</v>
      </c>
      <c r="AD13" s="153" t="s">
        <v>1</v>
      </c>
      <c r="AE13" s="151" t="s">
        <v>516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>
        <v>1</v>
      </c>
      <c r="AA17" s="64"/>
      <c r="AB17" s="64"/>
      <c r="AC17" s="65"/>
      <c r="AD17" s="66"/>
      <c r="AE17" s="67"/>
      <c r="AF17" s="68">
        <f t="shared" ref="AF17:AF32" si="1">Y17+Z17*3+AA17*2+AB17*2+AE17*5</f>
        <v>3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82">
        <v>1</v>
      </c>
      <c r="E19" s="74"/>
      <c r="F19" s="75"/>
      <c r="G19" s="80"/>
      <c r="H19" s="80"/>
      <c r="I19" s="77">
        <v>1</v>
      </c>
      <c r="J19" s="78">
        <f t="shared" si="0"/>
        <v>8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7">
        <v>1</v>
      </c>
      <c r="AF19" s="78">
        <f t="shared" si="1"/>
        <v>5</v>
      </c>
      <c r="AG19" s="81">
        <v>1</v>
      </c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81">
        <v>1</v>
      </c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5">
        <v>1</v>
      </c>
      <c r="G21" s="80"/>
      <c r="H21" s="80"/>
      <c r="I21" s="79"/>
      <c r="J21" s="78">
        <f t="shared" si="0"/>
        <v>2</v>
      </c>
      <c r="K21" s="72"/>
      <c r="L21" s="74"/>
      <c r="M21" s="74"/>
      <c r="N21" s="79"/>
      <c r="O21" s="111" t="s">
        <v>121</v>
      </c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81" t="s">
        <v>75</v>
      </c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5">
        <v>2</v>
      </c>
      <c r="G27" s="80"/>
      <c r="H27" s="80"/>
      <c r="I27" s="79"/>
      <c r="J27" s="78">
        <f t="shared" si="0"/>
        <v>4</v>
      </c>
      <c r="K27" s="72"/>
      <c r="L27" s="74"/>
      <c r="M27" s="74"/>
      <c r="N27" s="79"/>
      <c r="O27" s="111" t="s">
        <v>249</v>
      </c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165000+B34-G34-SUM(I36:I38)-M7</f>
        <v>55000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105000+X34-AC34-SUM(AE36:AE38)-AI7</f>
        <v>75000</v>
      </c>
      <c r="AJ34" s="130"/>
      <c r="AK34" s="130"/>
      <c r="AL34" s="131"/>
      <c r="AM34" s="94"/>
      <c r="AN34" s="138">
        <v>-1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517</v>
      </c>
      <c r="C36" s="115"/>
      <c r="D36" s="115"/>
      <c r="E36" s="115"/>
      <c r="F36" s="115"/>
      <c r="G36" s="115"/>
      <c r="H36" s="116"/>
      <c r="I36" s="117">
        <v>160000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518</v>
      </c>
      <c r="Y36" s="115"/>
      <c r="Z36" s="115"/>
      <c r="AA36" s="115"/>
      <c r="AB36" s="115"/>
      <c r="AC36" s="115"/>
      <c r="AD36" s="116"/>
      <c r="AE36" s="117">
        <v>90000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Schedule!E23</f>
        <v>Da' Cheifs!!!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1620000</v>
      </c>
      <c r="O2" s="130"/>
      <c r="P2" s="130"/>
      <c r="Q2" s="130"/>
      <c r="R2" s="131"/>
      <c r="T2" s="162">
        <v>43762</v>
      </c>
      <c r="U2" s="130"/>
      <c r="V2" s="130"/>
      <c r="W2" s="130"/>
      <c r="X2" s="131"/>
      <c r="Y2" s="46"/>
      <c r="Z2" s="158" t="str">
        <f>Schedule!I23</f>
        <v>Horgenhold Hammers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1110000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510000</v>
      </c>
      <c r="Y5" s="140"/>
      <c r="Z5" s="140"/>
      <c r="AA5" s="140"/>
      <c r="AB5" s="140"/>
      <c r="AC5" s="140"/>
      <c r="AD5" s="172"/>
      <c r="AE5" s="175">
        <f>IF(Z2&lt;&gt;"",SUM(AE6:AG11),"")</f>
        <v>500000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519</v>
      </c>
      <c r="Y6" s="115"/>
      <c r="Z6" s="115"/>
      <c r="AA6" s="115"/>
      <c r="AB6" s="115"/>
      <c r="AC6" s="115"/>
      <c r="AD6" s="116"/>
      <c r="AE6" s="174">
        <v>130000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 t="s">
        <v>444</v>
      </c>
      <c r="Y7" s="112"/>
      <c r="Z7" s="112"/>
      <c r="AA7" s="112"/>
      <c r="AB7" s="112"/>
      <c r="AC7" s="112"/>
      <c r="AD7" s="120"/>
      <c r="AE7" s="167">
        <v>220000</v>
      </c>
      <c r="AF7" s="112"/>
      <c r="AG7" s="113"/>
      <c r="AH7" s="47"/>
      <c r="AI7" s="170">
        <v>0</v>
      </c>
      <c r="AJ7" s="130"/>
      <c r="AK7" s="130"/>
      <c r="AL7" s="131"/>
      <c r="AN7" s="149"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 t="s">
        <v>137</v>
      </c>
      <c r="Y8" s="112"/>
      <c r="Z8" s="112"/>
      <c r="AA8" s="112"/>
      <c r="AB8" s="112"/>
      <c r="AC8" s="112"/>
      <c r="AD8" s="120"/>
      <c r="AE8" s="167">
        <v>100000</v>
      </c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20000</v>
      </c>
      <c r="N9" s="130"/>
      <c r="O9" s="131"/>
      <c r="P9" s="52">
        <v>10</v>
      </c>
      <c r="R9" s="149">
        <f>IF(B2&lt;&gt;"",SUM(F17:F32),"")</f>
        <v>0</v>
      </c>
      <c r="S9" s="130"/>
      <c r="T9" s="131"/>
      <c r="U9" s="48"/>
      <c r="V9" s="47"/>
      <c r="W9" s="45"/>
      <c r="X9" s="169" t="s">
        <v>58</v>
      </c>
      <c r="Y9" s="112"/>
      <c r="Z9" s="112"/>
      <c r="AA9" s="112"/>
      <c r="AB9" s="112"/>
      <c r="AC9" s="112"/>
      <c r="AD9" s="120"/>
      <c r="AE9" s="167">
        <v>50000</v>
      </c>
      <c r="AF9" s="112"/>
      <c r="AG9" s="113"/>
      <c r="AH9" s="47"/>
      <c r="AI9" s="168">
        <v>11000</v>
      </c>
      <c r="AJ9" s="130"/>
      <c r="AK9" s="131"/>
      <c r="AL9" s="52">
        <v>2</v>
      </c>
      <c r="AN9" s="149"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520</v>
      </c>
      <c r="D13" s="151" t="s">
        <v>521</v>
      </c>
      <c r="E13" s="151" t="s">
        <v>522</v>
      </c>
      <c r="F13" s="151" t="s">
        <v>523</v>
      </c>
      <c r="G13" s="153" t="s">
        <v>0</v>
      </c>
      <c r="H13" s="153" t="s">
        <v>1</v>
      </c>
      <c r="I13" s="151" t="s">
        <v>524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525</v>
      </c>
      <c r="Z13" s="151" t="s">
        <v>526</v>
      </c>
      <c r="AA13" s="151" t="s">
        <v>527</v>
      </c>
      <c r="AB13" s="151" t="s">
        <v>528</v>
      </c>
      <c r="AC13" s="153" t="s">
        <v>0</v>
      </c>
      <c r="AD13" s="153" t="s">
        <v>1</v>
      </c>
      <c r="AE13" s="151" t="s">
        <v>529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/>
      <c r="AC19" s="80"/>
      <c r="AD19" s="80"/>
      <c r="AE19" s="79"/>
      <c r="AF19" s="78">
        <f t="shared" si="1"/>
        <v>3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>
        <v>1</v>
      </c>
      <c r="AC20" s="80"/>
      <c r="AD20" s="80"/>
      <c r="AE20" s="77">
        <v>1</v>
      </c>
      <c r="AF20" s="78">
        <f t="shared" si="1"/>
        <v>7</v>
      </c>
      <c r="AG20" s="72"/>
      <c r="AH20" s="74"/>
      <c r="AI20" s="74"/>
      <c r="AJ20" s="79"/>
      <c r="AK20" s="111" t="s">
        <v>78</v>
      </c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7">
        <v>1</v>
      </c>
      <c r="J26" s="78">
        <f t="shared" si="0"/>
        <v>5</v>
      </c>
      <c r="K26" s="72"/>
      <c r="L26" s="74"/>
      <c r="M26" s="74"/>
      <c r="N26" s="79"/>
      <c r="O26" s="111" t="s">
        <v>78</v>
      </c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5">
        <v>1</v>
      </c>
      <c r="AC26" s="80"/>
      <c r="AD26" s="80"/>
      <c r="AE26" s="79"/>
      <c r="AF26" s="78">
        <f t="shared" si="1"/>
        <v>2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70000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20000+B34-G34-SUM(I36:I38)-M7</f>
        <v>90000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104"/>
      <c r="X34" s="129">
        <v>40000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110000+X34-AC34-SUM(AE36:AE38)-AI7</f>
        <v>150000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Schedule!E22</f>
        <v>Springberg Corn Scrubbers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1250000</v>
      </c>
      <c r="O2" s="130"/>
      <c r="P2" s="130"/>
      <c r="Q2" s="130"/>
      <c r="R2" s="131"/>
      <c r="T2" s="162">
        <v>43730</v>
      </c>
      <c r="U2" s="130"/>
      <c r="V2" s="130"/>
      <c r="W2" s="130"/>
      <c r="X2" s="131"/>
      <c r="Y2" s="46"/>
      <c r="Z2" s="158" t="str">
        <f>Schedule!I22</f>
        <v>Skaven Ravens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1110000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140000</v>
      </c>
      <c r="Y5" s="140"/>
      <c r="Z5" s="140"/>
      <c r="AA5" s="140"/>
      <c r="AB5" s="140"/>
      <c r="AC5" s="140"/>
      <c r="AD5" s="172"/>
      <c r="AE5" s="175">
        <f>IF(Z2&lt;&gt;"",SUM(AE6:AG11),"")</f>
        <v>100000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530</v>
      </c>
      <c r="Y6" s="115"/>
      <c r="Z6" s="115"/>
      <c r="AA6" s="115"/>
      <c r="AB6" s="115"/>
      <c r="AC6" s="115"/>
      <c r="AD6" s="116"/>
      <c r="AE6" s="174">
        <v>100000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4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70000</v>
      </c>
      <c r="N9" s="130"/>
      <c r="O9" s="131"/>
      <c r="P9" s="52">
        <v>2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60000</v>
      </c>
      <c r="AJ9" s="130"/>
      <c r="AK9" s="131"/>
      <c r="AL9" s="52">
        <v>2</v>
      </c>
      <c r="AN9" s="149">
        <f>IF(Z2&lt;&gt;"",SUM(AB17:AB32),"")</f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531</v>
      </c>
      <c r="D13" s="151" t="s">
        <v>532</v>
      </c>
      <c r="E13" s="151" t="s">
        <v>533</v>
      </c>
      <c r="F13" s="151" t="s">
        <v>534</v>
      </c>
      <c r="G13" s="153" t="s">
        <v>0</v>
      </c>
      <c r="H13" s="153" t="s">
        <v>1</v>
      </c>
      <c r="I13" s="151" t="s">
        <v>535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536</v>
      </c>
      <c r="Z13" s="151" t="s">
        <v>537</v>
      </c>
      <c r="AA13" s="151" t="s">
        <v>538</v>
      </c>
      <c r="AB13" s="151" t="s">
        <v>539</v>
      </c>
      <c r="AC13" s="153" t="s">
        <v>0</v>
      </c>
      <c r="AD13" s="153" t="s">
        <v>1</v>
      </c>
      <c r="AE13" s="151" t="s">
        <v>540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>
        <v>2</v>
      </c>
      <c r="AA17" s="64"/>
      <c r="AB17" s="64"/>
      <c r="AC17" s="65"/>
      <c r="AD17" s="66"/>
      <c r="AE17" s="67"/>
      <c r="AF17" s="68">
        <f t="shared" ref="AF17:AF32" si="1">Y17+Z17*3+AA17*2+AB17*2+AE17*5</f>
        <v>6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5">
        <v>1</v>
      </c>
      <c r="G18" s="80"/>
      <c r="H18" s="76"/>
      <c r="I18" s="77"/>
      <c r="J18" s="78">
        <f t="shared" si="0"/>
        <v>2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7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2</v>
      </c>
      <c r="AA19" s="74"/>
      <c r="AB19" s="75"/>
      <c r="AC19" s="80"/>
      <c r="AD19" s="80"/>
      <c r="AE19" s="79"/>
      <c r="AF19" s="78">
        <f t="shared" si="1"/>
        <v>6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7">
        <v>1</v>
      </c>
      <c r="AF22" s="78">
        <f t="shared" si="1"/>
        <v>5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82">
        <v>1</v>
      </c>
      <c r="E23" s="74"/>
      <c r="F23" s="75"/>
      <c r="G23" s="80"/>
      <c r="H23" s="80"/>
      <c r="I23" s="79"/>
      <c r="J23" s="78">
        <f t="shared" si="0"/>
        <v>3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5">
        <v>1</v>
      </c>
      <c r="AC26" s="80"/>
      <c r="AD26" s="80"/>
      <c r="AE26" s="79"/>
      <c r="AF26" s="78">
        <f t="shared" si="1"/>
        <v>2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81" t="s">
        <v>75</v>
      </c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7">
        <v>1</v>
      </c>
      <c r="J29" s="78">
        <f t="shared" si="0"/>
        <v>5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6">
        <v>1</v>
      </c>
      <c r="AC32" s="88"/>
      <c r="AD32" s="88"/>
      <c r="AE32" s="89"/>
      <c r="AF32" s="90">
        <f t="shared" si="1"/>
        <v>2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65000+B34-G34-SUM(I36:I38)-M7</f>
        <v>105000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120000+X34-AC34-SUM(AE36:AE38)-AI7</f>
        <v>180000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 t="s">
        <v>541</v>
      </c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Schedule!E21</f>
        <v>Unchecked Privilage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1260000</v>
      </c>
      <c r="O2" s="130"/>
      <c r="P2" s="130"/>
      <c r="Q2" s="130"/>
      <c r="R2" s="131"/>
      <c r="T2" s="162">
        <v>43732</v>
      </c>
      <c r="U2" s="130"/>
      <c r="V2" s="130"/>
      <c r="W2" s="130"/>
      <c r="X2" s="131"/>
      <c r="Y2" s="46"/>
      <c r="Z2" s="158" t="str">
        <f>Schedule!I21</f>
        <v>Kansas Kraken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1180000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80000</v>
      </c>
      <c r="Y5" s="140"/>
      <c r="Z5" s="140"/>
      <c r="AA5" s="140"/>
      <c r="AB5" s="140"/>
      <c r="AC5" s="140"/>
      <c r="AD5" s="172"/>
      <c r="AE5" s="175">
        <f>IF(Z2&lt;&gt;"",SUM(AE6:AG11),"")</f>
        <v>70000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58</v>
      </c>
      <c r="Y6" s="115"/>
      <c r="Z6" s="115"/>
      <c r="AA6" s="115"/>
      <c r="AB6" s="115"/>
      <c r="AC6" s="115"/>
      <c r="AD6" s="116"/>
      <c r="AE6" s="174">
        <v>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3</v>
      </c>
      <c r="S7" s="130"/>
      <c r="T7" s="131"/>
      <c r="U7" s="48"/>
      <c r="V7" s="47"/>
      <c r="W7" s="45"/>
      <c r="X7" s="169" t="s">
        <v>542</v>
      </c>
      <c r="Y7" s="112"/>
      <c r="Z7" s="112"/>
      <c r="AA7" s="112"/>
      <c r="AB7" s="112"/>
      <c r="AC7" s="112"/>
      <c r="AD7" s="120"/>
      <c r="AE7" s="167">
        <v>20000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15000</v>
      </c>
      <c r="N9" s="130"/>
      <c r="O9" s="131"/>
      <c r="P9" s="52">
        <v>4</v>
      </c>
      <c r="R9" s="149"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6000</v>
      </c>
      <c r="AJ9" s="130"/>
      <c r="AK9" s="131"/>
      <c r="AL9" s="52">
        <v>3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+2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543</v>
      </c>
      <c r="D13" s="151" t="s">
        <v>544</v>
      </c>
      <c r="E13" s="151" t="s">
        <v>545</v>
      </c>
      <c r="F13" s="151" t="s">
        <v>546</v>
      </c>
      <c r="G13" s="153" t="s">
        <v>0</v>
      </c>
      <c r="H13" s="153" t="s">
        <v>1</v>
      </c>
      <c r="I13" s="151" t="s">
        <v>547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548</v>
      </c>
      <c r="Z13" s="151" t="s">
        <v>549</v>
      </c>
      <c r="AA13" s="151" t="s">
        <v>550</v>
      </c>
      <c r="AB13" s="151" t="s">
        <v>551</v>
      </c>
      <c r="AC13" s="153" t="s">
        <v>0</v>
      </c>
      <c r="AD13" s="153" t="s">
        <v>1</v>
      </c>
      <c r="AE13" s="151" t="s">
        <v>552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82">
        <v>1</v>
      </c>
      <c r="E18" s="74"/>
      <c r="F18" s="74"/>
      <c r="G18" s="80"/>
      <c r="H18" s="76"/>
      <c r="I18" s="77"/>
      <c r="J18" s="78">
        <f t="shared" si="0"/>
        <v>3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7">
        <v>1</v>
      </c>
      <c r="J21" s="78">
        <f t="shared" si="0"/>
        <v>5</v>
      </c>
      <c r="K21" s="72"/>
      <c r="L21" s="74"/>
      <c r="M21" s="74"/>
      <c r="N21" s="79"/>
      <c r="O21" s="111" t="s">
        <v>78</v>
      </c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>
        <v>1</v>
      </c>
      <c r="AF21" s="78">
        <f t="shared" si="1"/>
        <v>5</v>
      </c>
      <c r="AG21" s="72"/>
      <c r="AH21" s="74"/>
      <c r="AI21" s="74"/>
      <c r="AJ21" s="79"/>
      <c r="AK21" s="111" t="s">
        <v>83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82">
        <v>2</v>
      </c>
      <c r="E22" s="74"/>
      <c r="F22" s="74"/>
      <c r="G22" s="80"/>
      <c r="H22" s="80"/>
      <c r="I22" s="79"/>
      <c r="J22" s="78">
        <f t="shared" si="0"/>
        <v>6</v>
      </c>
      <c r="K22" s="72"/>
      <c r="L22" s="74"/>
      <c r="M22" s="74"/>
      <c r="N22" s="79"/>
      <c r="O22" s="111" t="s">
        <v>553</v>
      </c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5">
        <v>1</v>
      </c>
      <c r="G27" s="80"/>
      <c r="H27" s="80"/>
      <c r="I27" s="79"/>
      <c r="J27" s="78">
        <f t="shared" si="0"/>
        <v>2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100000+B34-G34-SUM(I36:I38)-M7</f>
        <v>140000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10000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40000+X34-AC34-SUM(AE36:AE38)-AI7</f>
        <v>50000</v>
      </c>
      <c r="AJ34" s="130"/>
      <c r="AK34" s="130"/>
      <c r="AL34" s="131"/>
      <c r="AM34" s="94"/>
      <c r="AN34" s="138">
        <f>0</f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Schedule!E20</f>
        <v>Corpse Manglers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1100000</v>
      </c>
      <c r="O2" s="130"/>
      <c r="P2" s="130"/>
      <c r="Q2" s="130"/>
      <c r="R2" s="131"/>
      <c r="T2" s="180">
        <v>43730</v>
      </c>
      <c r="U2" s="130"/>
      <c r="V2" s="130"/>
      <c r="W2" s="130"/>
      <c r="X2" s="131"/>
      <c r="Y2" s="46"/>
      <c r="Z2" s="158" t="str">
        <f>Schedule!I20</f>
        <v>Brian's Chaos Dwarf Team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1160000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60000</v>
      </c>
      <c r="C5" s="140"/>
      <c r="D5" s="140"/>
      <c r="E5" s="140"/>
      <c r="F5" s="140"/>
      <c r="G5" s="140"/>
      <c r="H5" s="172"/>
      <c r="I5" s="175">
        <f>IF(B2&lt;&gt;"",SUM(I6:K11),"")</f>
        <v>50000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58</v>
      </c>
      <c r="C6" s="115"/>
      <c r="D6" s="115"/>
      <c r="E6" s="115"/>
      <c r="F6" s="115"/>
      <c r="G6" s="115"/>
      <c r="H6" s="116"/>
      <c r="I6" s="174">
        <v>50000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2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5000</v>
      </c>
      <c r="N9" s="130"/>
      <c r="O9" s="131"/>
      <c r="P9" s="52">
        <v>2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7000</v>
      </c>
      <c r="AJ9" s="130"/>
      <c r="AK9" s="131"/>
      <c r="AL9" s="52">
        <v>2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554</v>
      </c>
      <c r="D13" s="151" t="s">
        <v>555</v>
      </c>
      <c r="E13" s="151" t="s">
        <v>556</v>
      </c>
      <c r="F13" s="151" t="s">
        <v>557</v>
      </c>
      <c r="G13" s="153" t="s">
        <v>0</v>
      </c>
      <c r="H13" s="153" t="s">
        <v>1</v>
      </c>
      <c r="I13" s="151" t="s">
        <v>558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559</v>
      </c>
      <c r="Z13" s="151" t="s">
        <v>560</v>
      </c>
      <c r="AA13" s="151" t="s">
        <v>561</v>
      </c>
      <c r="AB13" s="151" t="s">
        <v>562</v>
      </c>
      <c r="AC13" s="153" t="s">
        <v>0</v>
      </c>
      <c r="AD13" s="153" t="s">
        <v>1</v>
      </c>
      <c r="AE13" s="151" t="s">
        <v>563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1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2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>
        <v>1</v>
      </c>
      <c r="J17" s="68">
        <f t="shared" ref="J17:J32" si="0">C17+D17*3+E17*2+F17*2+I17*5</f>
        <v>5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76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76">
        <v>1</v>
      </c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76">
        <v>1</v>
      </c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82">
        <v>1</v>
      </c>
      <c r="E21" s="74"/>
      <c r="F21" s="74"/>
      <c r="G21" s="80"/>
      <c r="H21" s="80"/>
      <c r="I21" s="79"/>
      <c r="J21" s="78">
        <f t="shared" si="0"/>
        <v>3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5">
        <v>1</v>
      </c>
      <c r="G22" s="80"/>
      <c r="H22" s="80"/>
      <c r="I22" s="79"/>
      <c r="J22" s="78">
        <f t="shared" si="0"/>
        <v>2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81" t="s">
        <v>75</v>
      </c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5">
        <v>1</v>
      </c>
      <c r="G25" s="80"/>
      <c r="H25" s="80"/>
      <c r="I25" s="79"/>
      <c r="J25" s="78">
        <f t="shared" si="0"/>
        <v>2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76">
        <v>1</v>
      </c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81">
        <v>1</v>
      </c>
      <c r="Z27" s="73"/>
      <c r="AA27" s="74"/>
      <c r="AB27" s="74"/>
      <c r="AC27" s="80"/>
      <c r="AD27" s="80"/>
      <c r="AE27" s="79"/>
      <c r="AF27" s="78">
        <f t="shared" si="1"/>
        <v>1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5">
        <v>1</v>
      </c>
      <c r="AC28" s="80"/>
      <c r="AD28" s="80"/>
      <c r="AE28" s="77">
        <v>1</v>
      </c>
      <c r="AF28" s="78">
        <f t="shared" si="1"/>
        <v>7</v>
      </c>
      <c r="AG28" s="72"/>
      <c r="AH28" s="74"/>
      <c r="AI28" s="74"/>
      <c r="AJ28" s="79"/>
      <c r="AK28" s="111" t="s">
        <v>78</v>
      </c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82">
        <v>1</v>
      </c>
      <c r="AA29" s="74"/>
      <c r="AB29" s="74"/>
      <c r="AC29" s="80"/>
      <c r="AD29" s="80"/>
      <c r="AE29" s="79"/>
      <c r="AF29" s="78">
        <f t="shared" si="1"/>
        <v>3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6">
        <v>1</v>
      </c>
      <c r="E32" s="87"/>
      <c r="F32" s="87"/>
      <c r="G32" s="88"/>
      <c r="H32" s="88"/>
      <c r="I32" s="89"/>
      <c r="J32" s="90">
        <f t="shared" si="0"/>
        <v>3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60000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20000+B34-G34-SUM(I36:I38)-M7</f>
        <v>80000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60000+X34-AC34-SUM(AE36:AE38)-AI7</f>
        <v>80000</v>
      </c>
      <c r="AJ34" s="130"/>
      <c r="AK34" s="130"/>
      <c r="AL34" s="131"/>
      <c r="AM34" s="94"/>
      <c r="AN34" s="138">
        <f>0</f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Schedule!E19</f>
        <v>Ashtown Villains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1570000</v>
      </c>
      <c r="O2" s="130"/>
      <c r="P2" s="130"/>
      <c r="Q2" s="130"/>
      <c r="R2" s="131"/>
      <c r="T2" s="162">
        <v>43745</v>
      </c>
      <c r="U2" s="130"/>
      <c r="V2" s="130"/>
      <c r="W2" s="130"/>
      <c r="X2" s="131"/>
      <c r="Y2" s="46"/>
      <c r="Z2" s="158" t="str">
        <f>Schedule!I19</f>
        <v>4th Missouri Brigade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1400000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170000</v>
      </c>
      <c r="Y5" s="140"/>
      <c r="Z5" s="140"/>
      <c r="AA5" s="140"/>
      <c r="AB5" s="140"/>
      <c r="AC5" s="140"/>
      <c r="AD5" s="172"/>
      <c r="AE5" s="175">
        <f>IF(Z2&lt;&gt;"",SUM(AE6:AG11),"")</f>
        <v>150000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505</v>
      </c>
      <c r="Y6" s="115"/>
      <c r="Z6" s="115"/>
      <c r="AA6" s="115"/>
      <c r="AB6" s="115"/>
      <c r="AC6" s="115"/>
      <c r="AD6" s="116"/>
      <c r="AE6" s="174">
        <v>100000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2</v>
      </c>
      <c r="S7" s="130"/>
      <c r="T7" s="131"/>
      <c r="U7" s="48"/>
      <c r="V7" s="47"/>
      <c r="W7" s="45"/>
      <c r="X7" s="169" t="s">
        <v>564</v>
      </c>
      <c r="Y7" s="112"/>
      <c r="Z7" s="112"/>
      <c r="AA7" s="112"/>
      <c r="AB7" s="112"/>
      <c r="AC7" s="112"/>
      <c r="AD7" s="120"/>
      <c r="AE7" s="167">
        <v>50000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8000</v>
      </c>
      <c r="N9" s="130"/>
      <c r="O9" s="131"/>
      <c r="P9" s="52">
        <v>3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12000</v>
      </c>
      <c r="AJ9" s="130"/>
      <c r="AK9" s="131"/>
      <c r="AL9" s="52">
        <v>5</v>
      </c>
      <c r="AN9" s="149">
        <f>IF(Z2&lt;&gt;"",SUM(AB17:AB32),"")</f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1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565</v>
      </c>
      <c r="D13" s="151" t="s">
        <v>566</v>
      </c>
      <c r="E13" s="151" t="s">
        <v>567</v>
      </c>
      <c r="F13" s="151" t="s">
        <v>568</v>
      </c>
      <c r="G13" s="153" t="s">
        <v>0</v>
      </c>
      <c r="H13" s="153" t="s">
        <v>1</v>
      </c>
      <c r="I13" s="151" t="s">
        <v>569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570</v>
      </c>
      <c r="Z13" s="151" t="s">
        <v>571</v>
      </c>
      <c r="AA13" s="151" t="s">
        <v>572</v>
      </c>
      <c r="AB13" s="151" t="s">
        <v>573</v>
      </c>
      <c r="AC13" s="153" t="s">
        <v>0</v>
      </c>
      <c r="AD13" s="153" t="s">
        <v>1</v>
      </c>
      <c r="AE13" s="151" t="s">
        <v>574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>
        <v>1</v>
      </c>
      <c r="G17" s="64">
        <v>1</v>
      </c>
      <c r="H17" s="66"/>
      <c r="I17" s="67"/>
      <c r="J17" s="68">
        <f t="shared" ref="J17:J32" si="0">C17+D17*3+E17*2+F17*2+I17*5</f>
        <v>2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>
        <v>1</v>
      </c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1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81">
        <v>1</v>
      </c>
      <c r="Z18" s="73"/>
      <c r="AA18" s="74"/>
      <c r="AB18" s="74"/>
      <c r="AC18" s="80"/>
      <c r="AD18" s="76"/>
      <c r="AE18" s="77"/>
      <c r="AF18" s="78">
        <f t="shared" si="1"/>
        <v>1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>
        <v>1</v>
      </c>
      <c r="AC20" s="80"/>
      <c r="AD20" s="80"/>
      <c r="AE20" s="79"/>
      <c r="AF20" s="78">
        <f t="shared" si="1"/>
        <v>2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81" t="s">
        <v>75</v>
      </c>
      <c r="L21" s="74"/>
      <c r="M21" s="75" t="s">
        <v>77</v>
      </c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>
        <v>1</v>
      </c>
      <c r="AF21" s="78">
        <f t="shared" si="1"/>
        <v>5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82">
        <v>2</v>
      </c>
      <c r="E25" s="74"/>
      <c r="F25" s="74"/>
      <c r="G25" s="80"/>
      <c r="H25" s="80"/>
      <c r="I25" s="79"/>
      <c r="J25" s="78">
        <f t="shared" si="0"/>
        <v>6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7" t="s">
        <v>79</v>
      </c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7">
        <v>1</v>
      </c>
      <c r="J28" s="78">
        <f t="shared" si="0"/>
        <v>5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5">
        <v>1</v>
      </c>
      <c r="AC29" s="80"/>
      <c r="AD29" s="80"/>
      <c r="AE29" s="79"/>
      <c r="AF29" s="78">
        <f t="shared" si="1"/>
        <v>2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5">
        <v>1</v>
      </c>
      <c r="G31" s="80"/>
      <c r="H31" s="80"/>
      <c r="I31" s="79"/>
      <c r="J31" s="78">
        <f t="shared" si="0"/>
        <v>2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85000+B34-G34-SUM(I36:I38)-M7</f>
        <v>135000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105000+X34-AC34-SUM(AE36:AE38)-AI7</f>
        <v>155000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 t="s">
        <v>575</v>
      </c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Schedule!E18</f>
        <v>The Bile-Cursed Carnivale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1090000</v>
      </c>
      <c r="O2" s="130"/>
      <c r="P2" s="130"/>
      <c r="Q2" s="130"/>
      <c r="R2" s="131"/>
      <c r="T2" s="162">
        <v>43735</v>
      </c>
      <c r="U2" s="130"/>
      <c r="V2" s="130"/>
      <c r="W2" s="130"/>
      <c r="X2" s="131"/>
      <c r="Y2" s="46"/>
      <c r="Z2" s="158" t="str">
        <f>Schedule!I18</f>
        <v>Da' Cheifs!!!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1470000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380000</v>
      </c>
      <c r="C5" s="140"/>
      <c r="D5" s="140"/>
      <c r="E5" s="140"/>
      <c r="F5" s="140"/>
      <c r="G5" s="140"/>
      <c r="H5" s="172"/>
      <c r="I5" s="175">
        <f>IF(B2&lt;&gt;"",SUM(I6:K11),"")</f>
        <v>370000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 t="s">
        <v>137</v>
      </c>
      <c r="C6" s="115"/>
      <c r="D6" s="115"/>
      <c r="E6" s="115"/>
      <c r="F6" s="115"/>
      <c r="G6" s="115"/>
      <c r="H6" s="116"/>
      <c r="I6" s="174">
        <v>100000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96</v>
      </c>
      <c r="C7" s="112"/>
      <c r="D7" s="112"/>
      <c r="E7" s="112"/>
      <c r="F7" s="112"/>
      <c r="G7" s="112"/>
      <c r="H7" s="120"/>
      <c r="I7" s="167">
        <v>100000</v>
      </c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 t="s">
        <v>93</v>
      </c>
      <c r="C8" s="112"/>
      <c r="D8" s="112"/>
      <c r="E8" s="112"/>
      <c r="F8" s="112"/>
      <c r="G8" s="112"/>
      <c r="H8" s="120"/>
      <c r="I8" s="167">
        <v>150000</v>
      </c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 t="s">
        <v>64</v>
      </c>
      <c r="C9" s="112"/>
      <c r="D9" s="112"/>
      <c r="E9" s="112"/>
      <c r="F9" s="112"/>
      <c r="G9" s="112"/>
      <c r="H9" s="120"/>
      <c r="I9" s="167">
        <v>20000</v>
      </c>
      <c r="J9" s="112"/>
      <c r="K9" s="113"/>
      <c r="L9" s="47"/>
      <c r="M9" s="168">
        <v>12000</v>
      </c>
      <c r="N9" s="130"/>
      <c r="O9" s="131"/>
      <c r="P9" s="52">
        <v>2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17000</v>
      </c>
      <c r="AJ9" s="130"/>
      <c r="AK9" s="131"/>
      <c r="AL9" s="52">
        <v>9</v>
      </c>
      <c r="AN9" s="149">
        <f>IF(Z2&lt;&gt;"",SUM(AB17:AB32),"")</f>
        <v>3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1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576</v>
      </c>
      <c r="D13" s="151" t="s">
        <v>577</v>
      </c>
      <c r="E13" s="151" t="s">
        <v>578</v>
      </c>
      <c r="F13" s="151" t="s">
        <v>579</v>
      </c>
      <c r="G13" s="153" t="s">
        <v>0</v>
      </c>
      <c r="H13" s="153" t="s">
        <v>1</v>
      </c>
      <c r="I13" s="151" t="s">
        <v>580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581</v>
      </c>
      <c r="Z13" s="151" t="s">
        <v>582</v>
      </c>
      <c r="AA13" s="151" t="s">
        <v>583</v>
      </c>
      <c r="AB13" s="151" t="s">
        <v>584</v>
      </c>
      <c r="AC13" s="153" t="s">
        <v>0</v>
      </c>
      <c r="AD13" s="153" t="s">
        <v>1</v>
      </c>
      <c r="AE13" s="151" t="s">
        <v>585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>
        <v>1</v>
      </c>
      <c r="G17" s="65"/>
      <c r="H17" s="66"/>
      <c r="I17" s="67">
        <v>1</v>
      </c>
      <c r="J17" s="68">
        <f t="shared" ref="J17:J32" si="0">C17+D17*3+E17*2+F17*2+I17*5</f>
        <v>7</v>
      </c>
      <c r="K17" s="69"/>
      <c r="L17" s="65"/>
      <c r="M17" s="64"/>
      <c r="N17" s="70"/>
      <c r="O17" s="136" t="s">
        <v>74</v>
      </c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5">
        <v>1</v>
      </c>
      <c r="G18" s="80"/>
      <c r="H18" s="76"/>
      <c r="I18" s="77"/>
      <c r="J18" s="78">
        <f t="shared" si="0"/>
        <v>2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>
        <v>3</v>
      </c>
      <c r="AC19" s="76">
        <v>1</v>
      </c>
      <c r="AD19" s="80"/>
      <c r="AE19" s="79"/>
      <c r="AF19" s="78">
        <f t="shared" si="1"/>
        <v>9</v>
      </c>
      <c r="AG19" s="72"/>
      <c r="AH19" s="74"/>
      <c r="AI19" s="74"/>
      <c r="AJ19" s="79"/>
      <c r="AK19" s="111" t="s">
        <v>586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>
        <v>1</v>
      </c>
      <c r="AF21" s="78">
        <f t="shared" si="1"/>
        <v>5</v>
      </c>
      <c r="AG21" s="72"/>
      <c r="AH21" s="74"/>
      <c r="AI21" s="74"/>
      <c r="AJ21" s="79"/>
      <c r="AK21" s="111" t="s">
        <v>78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81">
        <v>1</v>
      </c>
      <c r="Z25" s="73"/>
      <c r="AA25" s="74"/>
      <c r="AB25" s="74"/>
      <c r="AC25" s="80"/>
      <c r="AD25" s="80"/>
      <c r="AE25" s="79"/>
      <c r="AF25" s="78">
        <f t="shared" si="1"/>
        <v>1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10000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40000+B34-G34-SUM(I36:I38)-M7</f>
        <v>50000</v>
      </c>
      <c r="N34" s="130"/>
      <c r="O34" s="130"/>
      <c r="P34" s="131"/>
      <c r="Q34" s="94"/>
      <c r="R34" s="138">
        <f>0</f>
        <v>0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80000+X34-AC34-SUM(AE36:AE38)-AI7</f>
        <v>20000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321</v>
      </c>
      <c r="Y36" s="115"/>
      <c r="Z36" s="115"/>
      <c r="AA36" s="115"/>
      <c r="AB36" s="115"/>
      <c r="AC36" s="115"/>
      <c r="AD36" s="116"/>
      <c r="AE36" s="117">
        <v>80000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Schedule!E17</f>
        <v>Horgenhold Hammers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1110000</v>
      </c>
      <c r="O2" s="130"/>
      <c r="P2" s="130"/>
      <c r="Q2" s="130"/>
      <c r="R2" s="131"/>
      <c r="T2" s="162">
        <v>43746</v>
      </c>
      <c r="U2" s="130"/>
      <c r="V2" s="130"/>
      <c r="W2" s="130"/>
      <c r="X2" s="131"/>
      <c r="Y2" s="46"/>
      <c r="Z2" s="158" t="str">
        <f>Schedule!I17</f>
        <v xml:space="preserve">Kings Nightmares 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1390000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280000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183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1E-22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2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6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587</v>
      </c>
      <c r="D13" s="151" t="s">
        <v>588</v>
      </c>
      <c r="E13" s="151" t="s">
        <v>589</v>
      </c>
      <c r="F13" s="151" t="s">
        <v>590</v>
      </c>
      <c r="G13" s="153" t="s">
        <v>0</v>
      </c>
      <c r="H13" s="153" t="s">
        <v>1</v>
      </c>
      <c r="I13" s="151" t="s">
        <v>591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592</v>
      </c>
      <c r="Z13" s="151" t="s">
        <v>593</v>
      </c>
      <c r="AA13" s="151" t="s">
        <v>594</v>
      </c>
      <c r="AB13" s="151" t="s">
        <v>595</v>
      </c>
      <c r="AC13" s="153" t="s">
        <v>0</v>
      </c>
      <c r="AD13" s="153" t="s">
        <v>1</v>
      </c>
      <c r="AE13" s="151" t="s">
        <v>596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>
        <v>1</v>
      </c>
      <c r="AF21" s="78">
        <f t="shared" si="1"/>
        <v>5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7">
        <v>1</v>
      </c>
      <c r="AF22" s="78">
        <f t="shared" si="1"/>
        <v>5</v>
      </c>
      <c r="AG22" s="72"/>
      <c r="AH22" s="74"/>
      <c r="AI22" s="74"/>
      <c r="AJ22" s="79"/>
      <c r="AK22" s="176" t="s">
        <v>332</v>
      </c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/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10000+B34-G34-SUM(I36:I38)-M7</f>
        <v>10000</v>
      </c>
      <c r="N34" s="130"/>
      <c r="O34" s="130"/>
      <c r="P34" s="131"/>
      <c r="Q34" s="94"/>
      <c r="R34" s="138"/>
      <c r="S34" s="130"/>
      <c r="T34" s="131"/>
      <c r="U34" s="48"/>
      <c r="V34" s="47"/>
      <c r="W34" s="45"/>
      <c r="X34" s="129">
        <v>50000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115000+X34-AC34-SUM(AE36:AE38)-AI7</f>
        <v>95000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90</v>
      </c>
      <c r="Y36" s="115"/>
      <c r="Z36" s="115"/>
      <c r="AA36" s="115"/>
      <c r="AB36" s="115"/>
      <c r="AC36" s="115"/>
      <c r="AD36" s="116"/>
      <c r="AE36" s="117">
        <v>70000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Schedule!E16</f>
        <v>Kansas Kraken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1100000</v>
      </c>
      <c r="O2" s="130"/>
      <c r="P2" s="130"/>
      <c r="Q2" s="130"/>
      <c r="R2" s="131"/>
      <c r="T2" s="162">
        <v>43697</v>
      </c>
      <c r="U2" s="130"/>
      <c r="V2" s="130"/>
      <c r="W2" s="130"/>
      <c r="X2" s="131"/>
      <c r="Y2" s="46"/>
      <c r="Z2" s="158" t="str">
        <f>Schedule!I16</f>
        <v>Skaven Ravens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1020000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80000</v>
      </c>
      <c r="Y5" s="140"/>
      <c r="Z5" s="140"/>
      <c r="AA5" s="140"/>
      <c r="AB5" s="140"/>
      <c r="AC5" s="140"/>
      <c r="AD5" s="172"/>
      <c r="AE5" s="175">
        <f>IF(Z2&lt;&gt;"",SUM(AE6:AG11),"")</f>
        <v>70000</v>
      </c>
      <c r="AF5" s="140"/>
      <c r="AG5" s="141"/>
      <c r="AI5" s="148" t="s">
        <v>597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58</v>
      </c>
      <c r="Y6" s="115"/>
      <c r="Z6" s="115"/>
      <c r="AA6" s="115"/>
      <c r="AB6" s="115"/>
      <c r="AC6" s="115"/>
      <c r="AD6" s="116"/>
      <c r="AE6" s="174">
        <v>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2</v>
      </c>
      <c r="S7" s="130"/>
      <c r="T7" s="131"/>
      <c r="U7" s="48"/>
      <c r="V7" s="47"/>
      <c r="W7" s="45"/>
      <c r="X7" s="169" t="s">
        <v>62</v>
      </c>
      <c r="Y7" s="112"/>
      <c r="Z7" s="112"/>
      <c r="AA7" s="112"/>
      <c r="AB7" s="112"/>
      <c r="AC7" s="112"/>
      <c r="AD7" s="120"/>
      <c r="AE7" s="167">
        <v>20000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7000</v>
      </c>
      <c r="N9" s="130"/>
      <c r="O9" s="131"/>
      <c r="P9" s="52">
        <v>2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6000</v>
      </c>
      <c r="AJ9" s="130"/>
      <c r="AK9" s="131"/>
      <c r="AL9" s="52">
        <v>0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598</v>
      </c>
      <c r="D13" s="151" t="s">
        <v>599</v>
      </c>
      <c r="E13" s="151" t="s">
        <v>600</v>
      </c>
      <c r="F13" s="151" t="s">
        <v>601</v>
      </c>
      <c r="G13" s="153" t="s">
        <v>0</v>
      </c>
      <c r="H13" s="153" t="s">
        <v>1</v>
      </c>
      <c r="I13" s="151" t="s">
        <v>602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603</v>
      </c>
      <c r="Z13" s="151" t="s">
        <v>604</v>
      </c>
      <c r="AA13" s="151" t="s">
        <v>605</v>
      </c>
      <c r="AB13" s="151" t="s">
        <v>606</v>
      </c>
      <c r="AC13" s="153" t="s">
        <v>0</v>
      </c>
      <c r="AD13" s="153" t="s">
        <v>1</v>
      </c>
      <c r="AE13" s="151" t="s">
        <v>607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>
        <v>1</v>
      </c>
      <c r="AA17" s="64"/>
      <c r="AB17" s="64"/>
      <c r="AC17" s="65"/>
      <c r="AD17" s="66"/>
      <c r="AE17" s="67"/>
      <c r="AF17" s="68">
        <f t="shared" ref="AF17:AF32" si="1">Y17+Z17*3+AA17*2+AB17*2+AE17*5</f>
        <v>3</v>
      </c>
      <c r="AG17" s="69"/>
      <c r="AH17" s="65"/>
      <c r="AI17" s="65"/>
      <c r="AJ17" s="70"/>
      <c r="AK17" s="181" t="s">
        <v>608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/>
      <c r="AC19" s="80"/>
      <c r="AD19" s="80"/>
      <c r="AE19" s="79"/>
      <c r="AF19" s="78">
        <f t="shared" si="1"/>
        <v>3</v>
      </c>
      <c r="AG19" s="72"/>
      <c r="AH19" s="74"/>
      <c r="AI19" s="74"/>
      <c r="AJ19" s="79"/>
      <c r="AK19" s="111" t="s">
        <v>333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81">
        <v>1</v>
      </c>
      <c r="Z20" s="73"/>
      <c r="AA20" s="74"/>
      <c r="AB20" s="75"/>
      <c r="AC20" s="80"/>
      <c r="AD20" s="80"/>
      <c r="AE20" s="79"/>
      <c r="AF20" s="78">
        <f t="shared" si="1"/>
        <v>1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82">
        <v>1</v>
      </c>
      <c r="E21" s="74"/>
      <c r="F21" s="74"/>
      <c r="G21" s="80"/>
      <c r="H21" s="80"/>
      <c r="I21" s="79"/>
      <c r="J21" s="78">
        <f t="shared" si="0"/>
        <v>3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>
        <v>1</v>
      </c>
      <c r="AF21" s="78">
        <f t="shared" si="1"/>
        <v>5</v>
      </c>
      <c r="AG21" s="72"/>
      <c r="AH21" s="74"/>
      <c r="AI21" s="74"/>
      <c r="AJ21" s="79"/>
      <c r="AK21" s="111" t="s">
        <v>78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82">
        <v>1</v>
      </c>
      <c r="E23" s="74"/>
      <c r="F23" s="75"/>
      <c r="G23" s="80"/>
      <c r="H23" s="80"/>
      <c r="I23" s="77">
        <v>1</v>
      </c>
      <c r="J23" s="78">
        <f t="shared" si="0"/>
        <v>8</v>
      </c>
      <c r="K23" s="72"/>
      <c r="L23" s="74"/>
      <c r="M23" s="74"/>
      <c r="N23" s="79"/>
      <c r="O23" s="111" t="s">
        <v>249</v>
      </c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>
        <v>1</v>
      </c>
      <c r="AC23" s="80"/>
      <c r="AD23" s="80"/>
      <c r="AE23" s="79"/>
      <c r="AF23" s="78">
        <f t="shared" si="1"/>
        <v>2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82"/>
      <c r="E24" s="74"/>
      <c r="F24" s="75">
        <v>1</v>
      </c>
      <c r="G24" s="80"/>
      <c r="H24" s="80"/>
      <c r="I24" s="79"/>
      <c r="J24" s="78">
        <f t="shared" si="0"/>
        <v>2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5">
        <v>1</v>
      </c>
      <c r="G25" s="80"/>
      <c r="H25" s="80"/>
      <c r="I25" s="79"/>
      <c r="J25" s="78">
        <f t="shared" si="0"/>
        <v>2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80000+B34-G34-SUM(I36:I38)-M7</f>
        <v>30000</v>
      </c>
      <c r="N34" s="130"/>
      <c r="O34" s="130"/>
      <c r="P34" s="131"/>
      <c r="Q34" s="94"/>
      <c r="R34" s="138">
        <v>3</v>
      </c>
      <c r="S34" s="130"/>
      <c r="T34" s="131"/>
      <c r="U34" s="48"/>
      <c r="V34" s="47"/>
      <c r="W34" s="45"/>
      <c r="X34" s="129">
        <v>40000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70000+X34-AC34-SUM(AE36:AE38)-AI7</f>
        <v>110000</v>
      </c>
      <c r="AJ34" s="130"/>
      <c r="AK34" s="130"/>
      <c r="AL34" s="131"/>
      <c r="AM34" s="94"/>
      <c r="AN34" s="138">
        <v>2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287</v>
      </c>
      <c r="C36" s="115"/>
      <c r="D36" s="115"/>
      <c r="E36" s="115"/>
      <c r="F36" s="115"/>
      <c r="G36" s="115"/>
      <c r="H36" s="116"/>
      <c r="I36" s="117">
        <v>100000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Schedule!E15</f>
        <v>Brian's Chaos Dwarf Team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1000000</v>
      </c>
      <c r="O2" s="130"/>
      <c r="P2" s="130"/>
      <c r="Q2" s="130"/>
      <c r="R2" s="131"/>
      <c r="T2" s="162">
        <v>43721</v>
      </c>
      <c r="U2" s="130"/>
      <c r="V2" s="130"/>
      <c r="W2" s="130"/>
      <c r="X2" s="131"/>
      <c r="Y2" s="46"/>
      <c r="Z2" s="158" t="str">
        <f>Schedule!I15</f>
        <v>Springberg Corn Scrubbers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340000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597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10000</v>
      </c>
      <c r="N9" s="130"/>
      <c r="O9" s="131"/>
      <c r="P9" s="52">
        <v>1</v>
      </c>
      <c r="R9" s="149">
        <f>IF(B2&lt;&gt;"",SUM(F17:F32),"")</f>
        <v>3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5000</v>
      </c>
      <c r="AJ9" s="130"/>
      <c r="AK9" s="131"/>
      <c r="AL9" s="52">
        <v>1</v>
      </c>
      <c r="AN9" s="149">
        <f>IF(Z2&lt;&gt;"",SUM(AB17:AB32),"")</f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+2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609</v>
      </c>
      <c r="D13" s="151" t="s">
        <v>610</v>
      </c>
      <c r="E13" s="151" t="s">
        <v>611</v>
      </c>
      <c r="F13" s="151" t="s">
        <v>612</v>
      </c>
      <c r="G13" s="153" t="s">
        <v>0</v>
      </c>
      <c r="H13" s="153" t="s">
        <v>1</v>
      </c>
      <c r="I13" s="151" t="s">
        <v>613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614</v>
      </c>
      <c r="Z13" s="151" t="s">
        <v>615</v>
      </c>
      <c r="AA13" s="151" t="s">
        <v>616</v>
      </c>
      <c r="AB13" s="151" t="s">
        <v>617</v>
      </c>
      <c r="AC13" s="153" t="s">
        <v>0</v>
      </c>
      <c r="AD13" s="153" t="s">
        <v>1</v>
      </c>
      <c r="AE13" s="151" t="s">
        <v>618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>
        <v>2</v>
      </c>
      <c r="G19" s="80"/>
      <c r="H19" s="80"/>
      <c r="I19" s="79"/>
      <c r="J19" s="78">
        <f t="shared" si="0"/>
        <v>4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81" t="s">
        <v>75</v>
      </c>
      <c r="AH19" s="75" t="s">
        <v>76</v>
      </c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82">
        <v>1</v>
      </c>
      <c r="AA23" s="74"/>
      <c r="AB23" s="75"/>
      <c r="AC23" s="80"/>
      <c r="AD23" s="80"/>
      <c r="AE23" s="79"/>
      <c r="AF23" s="78">
        <f t="shared" si="1"/>
        <v>3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5">
        <v>1</v>
      </c>
      <c r="G25" s="80"/>
      <c r="H25" s="80"/>
      <c r="I25" s="79"/>
      <c r="J25" s="78">
        <f t="shared" si="0"/>
        <v>2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81" t="s">
        <v>75</v>
      </c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81">
        <v>1</v>
      </c>
      <c r="D27" s="82">
        <v>1</v>
      </c>
      <c r="E27" s="75">
        <v>1</v>
      </c>
      <c r="F27" s="74"/>
      <c r="G27" s="80"/>
      <c r="H27" s="80"/>
      <c r="I27" s="77">
        <v>1</v>
      </c>
      <c r="J27" s="78">
        <f t="shared" si="0"/>
        <v>11</v>
      </c>
      <c r="K27" s="72"/>
      <c r="L27" s="74"/>
      <c r="M27" s="74"/>
      <c r="N27" s="79"/>
      <c r="O27" s="111" t="s">
        <v>491</v>
      </c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5">
        <v>2</v>
      </c>
      <c r="AC29" s="80"/>
      <c r="AD29" s="80"/>
      <c r="AE29" s="77">
        <v>1</v>
      </c>
      <c r="AF29" s="78">
        <f t="shared" si="1"/>
        <v>9</v>
      </c>
      <c r="AG29" s="72"/>
      <c r="AH29" s="74"/>
      <c r="AI29" s="74"/>
      <c r="AJ29" s="79"/>
      <c r="AK29" s="111" t="s">
        <v>619</v>
      </c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80000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110000+B34-G34-SUM(I36:I38)-M7</f>
        <v>60000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45000+X34-AC34-SUM(AE36:AE38)-AI7</f>
        <v>65000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504</v>
      </c>
      <c r="C36" s="115"/>
      <c r="D36" s="115"/>
      <c r="E36" s="115"/>
      <c r="F36" s="115"/>
      <c r="G36" s="115"/>
      <c r="H36" s="116"/>
      <c r="I36" s="117">
        <v>130000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Schedule!E14</f>
        <v>4th Missouri Brigade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1480000</v>
      </c>
      <c r="O2" s="130"/>
      <c r="P2" s="130"/>
      <c r="Q2" s="130"/>
      <c r="R2" s="131"/>
      <c r="T2" s="162">
        <v>43702</v>
      </c>
      <c r="U2" s="130"/>
      <c r="V2" s="130"/>
      <c r="W2" s="130"/>
      <c r="X2" s="131"/>
      <c r="Y2" s="46"/>
      <c r="Z2" s="158" t="str">
        <f>Schedule!I14</f>
        <v>Unchecked Privilage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1240000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240000</v>
      </c>
      <c r="Y5" s="140"/>
      <c r="Z5" s="140"/>
      <c r="AA5" s="140"/>
      <c r="AB5" s="140"/>
      <c r="AC5" s="140"/>
      <c r="AD5" s="172"/>
      <c r="AE5" s="175">
        <f>IF(Z2&lt;&gt;"",SUM(AE6:AG11),"")</f>
        <v>230000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620</v>
      </c>
      <c r="Y6" s="115"/>
      <c r="Z6" s="115"/>
      <c r="AA6" s="115"/>
      <c r="AB6" s="115"/>
      <c r="AC6" s="115"/>
      <c r="AD6" s="116"/>
      <c r="AE6" s="174">
        <v>110000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1</v>
      </c>
      <c r="S7" s="130"/>
      <c r="T7" s="131"/>
      <c r="U7" s="48"/>
      <c r="V7" s="47"/>
      <c r="W7" s="45"/>
      <c r="X7" s="169" t="s">
        <v>137</v>
      </c>
      <c r="Y7" s="112"/>
      <c r="Z7" s="112"/>
      <c r="AA7" s="112"/>
      <c r="AB7" s="112"/>
      <c r="AC7" s="112"/>
      <c r="AD7" s="120"/>
      <c r="AE7" s="167">
        <v>100000</v>
      </c>
      <c r="AF7" s="112"/>
      <c r="AG7" s="113"/>
      <c r="AH7" s="47"/>
      <c r="AI7" s="170">
        <v>0</v>
      </c>
      <c r="AJ7" s="130"/>
      <c r="AK7" s="130"/>
      <c r="AL7" s="131"/>
      <c r="AN7" s="149"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 t="s">
        <v>542</v>
      </c>
      <c r="Y8" s="112"/>
      <c r="Z8" s="112"/>
      <c r="AA8" s="112"/>
      <c r="AB8" s="112"/>
      <c r="AC8" s="112"/>
      <c r="AD8" s="120"/>
      <c r="AE8" s="167">
        <v>20000</v>
      </c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9000</v>
      </c>
      <c r="N9" s="130"/>
      <c r="O9" s="131"/>
      <c r="P9" s="52">
        <v>4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11000</v>
      </c>
      <c r="AJ9" s="130"/>
      <c r="AK9" s="131"/>
      <c r="AL9" s="52">
        <v>4</v>
      </c>
      <c r="AN9" s="149"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621</v>
      </c>
      <c r="D13" s="151" t="s">
        <v>622</v>
      </c>
      <c r="E13" s="151" t="s">
        <v>623</v>
      </c>
      <c r="F13" s="151" t="s">
        <v>624</v>
      </c>
      <c r="G13" s="153" t="s">
        <v>0</v>
      </c>
      <c r="H13" s="153" t="s">
        <v>1</v>
      </c>
      <c r="I13" s="151" t="s">
        <v>625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626</v>
      </c>
      <c r="Z13" s="151" t="s">
        <v>627</v>
      </c>
      <c r="AA13" s="151" t="s">
        <v>628</v>
      </c>
      <c r="AB13" s="151" t="s">
        <v>629</v>
      </c>
      <c r="AC13" s="153" t="s">
        <v>0</v>
      </c>
      <c r="AD13" s="153" t="s">
        <v>1</v>
      </c>
      <c r="AE13" s="151" t="s">
        <v>630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>
        <v>1</v>
      </c>
      <c r="D17" s="64"/>
      <c r="E17" s="64"/>
      <c r="F17" s="64"/>
      <c r="G17" s="65"/>
      <c r="H17" s="66"/>
      <c r="I17" s="67"/>
      <c r="J17" s="68">
        <f t="shared" ref="J17:J32" si="0">C17+D17*3+E17*2+F17*2+I17*5</f>
        <v>1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82">
        <v>1</v>
      </c>
      <c r="E18" s="74"/>
      <c r="F18" s="74"/>
      <c r="G18" s="80"/>
      <c r="H18" s="76"/>
      <c r="I18" s="77"/>
      <c r="J18" s="78">
        <f t="shared" si="0"/>
        <v>3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7">
        <v>1</v>
      </c>
      <c r="J20" s="78">
        <f t="shared" si="0"/>
        <v>5</v>
      </c>
      <c r="K20" s="72"/>
      <c r="L20" s="74"/>
      <c r="M20" s="74"/>
      <c r="N20" s="79"/>
      <c r="O20" s="111" t="s">
        <v>78</v>
      </c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81">
        <v>1</v>
      </c>
      <c r="Z20" s="73"/>
      <c r="AA20" s="74"/>
      <c r="AB20" s="75"/>
      <c r="AC20" s="80"/>
      <c r="AD20" s="80"/>
      <c r="AE20" s="79"/>
      <c r="AF20" s="78">
        <f t="shared" si="1"/>
        <v>1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81" t="s">
        <v>75</v>
      </c>
      <c r="L22" s="74"/>
      <c r="M22" s="75" t="s">
        <v>77</v>
      </c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81">
        <v>1</v>
      </c>
      <c r="Z22" s="73"/>
      <c r="AA22" s="74"/>
      <c r="AB22" s="74"/>
      <c r="AC22" s="80"/>
      <c r="AD22" s="80"/>
      <c r="AE22" s="79"/>
      <c r="AF22" s="78">
        <f t="shared" si="1"/>
        <v>1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7">
        <v>1</v>
      </c>
      <c r="AF23" s="78">
        <f t="shared" si="1"/>
        <v>5</v>
      </c>
      <c r="AG23" s="72"/>
      <c r="AH23" s="74"/>
      <c r="AI23" s="74"/>
      <c r="AJ23" s="79"/>
      <c r="AK23" s="111" t="s">
        <v>631</v>
      </c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45000+B34-G34-SUM(I36:I38)-M7</f>
        <v>95000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30000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60000+X34-AC34-SUM(AE36:AE38)-AI7</f>
        <v>90000</v>
      </c>
      <c r="AJ34" s="130"/>
      <c r="AK34" s="130"/>
      <c r="AL34" s="131"/>
      <c r="AM34" s="94"/>
      <c r="AN34" s="138">
        <f>0</f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Schedule!E13</f>
        <v>Da' Cheifs!!!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1400000</v>
      </c>
      <c r="O2" s="130"/>
      <c r="P2" s="130"/>
      <c r="Q2" s="130"/>
      <c r="R2" s="131"/>
      <c r="T2" s="162">
        <v>43697</v>
      </c>
      <c r="U2" s="130"/>
      <c r="V2" s="130"/>
      <c r="W2" s="130"/>
      <c r="X2" s="131"/>
      <c r="Y2" s="46"/>
      <c r="Z2" s="158" t="str">
        <f>Schedule!I13</f>
        <v>Corpse Manglers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1010000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390000</v>
      </c>
      <c r="Y5" s="140"/>
      <c r="Z5" s="140"/>
      <c r="AA5" s="140"/>
      <c r="AB5" s="140"/>
      <c r="AC5" s="140"/>
      <c r="AD5" s="172"/>
      <c r="AE5" s="175">
        <f>IF(Z2&lt;&gt;"",SUM(AE6:AG11),"")</f>
        <v>390000</v>
      </c>
      <c r="AF5" s="140"/>
      <c r="AG5" s="141"/>
      <c r="AI5" s="148" t="s">
        <v>597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632</v>
      </c>
      <c r="Y6" s="115"/>
      <c r="Z6" s="115"/>
      <c r="AA6" s="115"/>
      <c r="AB6" s="115"/>
      <c r="AC6" s="115"/>
      <c r="AD6" s="116"/>
      <c r="AE6" s="174">
        <v>390000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12000</v>
      </c>
      <c r="N9" s="130"/>
      <c r="O9" s="131"/>
      <c r="P9" s="52">
        <v>8</v>
      </c>
      <c r="R9" s="149">
        <f>IF(B2&lt;&gt;"",SUM(F17:F32),"")</f>
        <v>3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12000</v>
      </c>
      <c r="AJ9" s="130"/>
      <c r="AK9" s="131"/>
      <c r="AL9" s="52">
        <v>1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633</v>
      </c>
      <c r="D13" s="151" t="s">
        <v>634</v>
      </c>
      <c r="E13" s="151" t="s">
        <v>635</v>
      </c>
      <c r="F13" s="151" t="s">
        <v>636</v>
      </c>
      <c r="G13" s="153" t="s">
        <v>0</v>
      </c>
      <c r="H13" s="153" t="s">
        <v>1</v>
      </c>
      <c r="I13" s="151" t="s">
        <v>637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638</v>
      </c>
      <c r="Z13" s="151" t="s">
        <v>639</v>
      </c>
      <c r="AA13" s="151" t="s">
        <v>640</v>
      </c>
      <c r="AB13" s="151" t="s">
        <v>641</v>
      </c>
      <c r="AC13" s="153" t="s">
        <v>0</v>
      </c>
      <c r="AD13" s="153" t="s">
        <v>1</v>
      </c>
      <c r="AE13" s="151" t="s">
        <v>642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5</v>
      </c>
      <c r="AG17" s="69"/>
      <c r="AH17" s="65"/>
      <c r="AI17" s="65"/>
      <c r="AJ17" s="70"/>
      <c r="AK17" s="136" t="s">
        <v>78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5">
        <v>1</v>
      </c>
      <c r="G21" s="80"/>
      <c r="H21" s="80"/>
      <c r="I21" s="79"/>
      <c r="J21" s="78">
        <f t="shared" si="0"/>
        <v>2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82">
        <v>1</v>
      </c>
      <c r="AA21" s="74"/>
      <c r="AB21" s="74"/>
      <c r="AC21" s="80"/>
      <c r="AD21" s="80"/>
      <c r="AE21" s="79"/>
      <c r="AF21" s="78">
        <f t="shared" si="1"/>
        <v>3</v>
      </c>
      <c r="AG21" s="72"/>
      <c r="AH21" s="74"/>
      <c r="AI21" s="74"/>
      <c r="AJ21" s="79"/>
      <c r="AK21" s="111" t="s">
        <v>74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81">
        <v>1</v>
      </c>
      <c r="D25" s="73"/>
      <c r="E25" s="74"/>
      <c r="F25" s="74"/>
      <c r="G25" s="80"/>
      <c r="H25" s="80"/>
      <c r="I25" s="79"/>
      <c r="J25" s="78">
        <f t="shared" si="0"/>
        <v>1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81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5">
        <v>2</v>
      </c>
      <c r="G26" s="80"/>
      <c r="H26" s="80"/>
      <c r="I26" s="79"/>
      <c r="J26" s="78">
        <f t="shared" si="0"/>
        <v>4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82">
        <v>1</v>
      </c>
      <c r="E27" s="74"/>
      <c r="F27" s="74"/>
      <c r="G27" s="80"/>
      <c r="H27" s="80"/>
      <c r="I27" s="79"/>
      <c r="J27" s="78">
        <f t="shared" si="0"/>
        <v>3</v>
      </c>
      <c r="K27" s="72"/>
      <c r="L27" s="74"/>
      <c r="M27" s="74"/>
      <c r="N27" s="79"/>
      <c r="O27" s="111" t="s">
        <v>83</v>
      </c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82"/>
      <c r="E28" s="74"/>
      <c r="F28" s="74"/>
      <c r="G28" s="80"/>
      <c r="H28" s="80"/>
      <c r="I28" s="77">
        <v>1</v>
      </c>
      <c r="J28" s="78">
        <f t="shared" si="0"/>
        <v>5</v>
      </c>
      <c r="K28" s="72"/>
      <c r="L28" s="74"/>
      <c r="M28" s="74"/>
      <c r="N28" s="79"/>
      <c r="O28" s="111" t="s">
        <v>83</v>
      </c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10000+B34-G34-SUM(I36:I38)-M7</f>
        <v>60000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30000+X34-AC34-SUM(AE36:AE38)-AI7</f>
        <v>10000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643</v>
      </c>
      <c r="Y36" s="115"/>
      <c r="Z36" s="115"/>
      <c r="AA36" s="115"/>
      <c r="AB36" s="115"/>
      <c r="AC36" s="115"/>
      <c r="AD36" s="116"/>
      <c r="AE36" s="117">
        <v>40000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9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Schedule!E12</f>
        <v xml:space="preserve">Kings Nightmares 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1360000</v>
      </c>
      <c r="O2" s="130"/>
      <c r="P2" s="130"/>
      <c r="Q2" s="130"/>
      <c r="R2" s="131"/>
      <c r="T2" s="162">
        <v>43720</v>
      </c>
      <c r="U2" s="130"/>
      <c r="V2" s="130"/>
      <c r="W2" s="130"/>
      <c r="X2" s="131"/>
      <c r="Y2" s="46"/>
      <c r="Z2" s="158" t="str">
        <f>Schedule!I12</f>
        <v>Ashtown Villains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1540000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180000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">
        <v>194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194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5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2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644</v>
      </c>
      <c r="D13" s="151" t="s">
        <v>645</v>
      </c>
      <c r="E13" s="151" t="s">
        <v>646</v>
      </c>
      <c r="F13" s="151" t="s">
        <v>647</v>
      </c>
      <c r="G13" s="153" t="s">
        <v>0</v>
      </c>
      <c r="H13" s="153" t="s">
        <v>1</v>
      </c>
      <c r="I13" s="151" t="s">
        <v>648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649</v>
      </c>
      <c r="Z13" s="151" t="s">
        <v>650</v>
      </c>
      <c r="AA13" s="151" t="s">
        <v>651</v>
      </c>
      <c r="AB13" s="151" t="s">
        <v>652</v>
      </c>
      <c r="AC13" s="153" t="s">
        <v>0</v>
      </c>
      <c r="AD13" s="153" t="s">
        <v>1</v>
      </c>
      <c r="AE13" s="151" t="s">
        <v>653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7">
        <v>1</v>
      </c>
      <c r="AF21" s="78">
        <f t="shared" si="1"/>
        <v>5</v>
      </c>
      <c r="AG21" s="72"/>
      <c r="AH21" s="74"/>
      <c r="AI21" s="74"/>
      <c r="AJ21" s="79"/>
      <c r="AK21" s="111" t="s">
        <v>654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7">
        <v>1</v>
      </c>
      <c r="J23" s="78">
        <f t="shared" si="0"/>
        <v>5</v>
      </c>
      <c r="K23" s="72"/>
      <c r="L23" s="74"/>
      <c r="M23" s="74"/>
      <c r="N23" s="79"/>
      <c r="O23" s="111" t="s">
        <v>286</v>
      </c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7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75000+B34-G34-SUM(I36:I38)-M7</f>
        <v>115000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30000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55000+X34-AC34-SUM(AE36:AE38)-AI7</f>
        <v>85000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8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Schedule!E11</f>
        <v>The Bile-Cursed Carnivale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1030000</v>
      </c>
      <c r="O2" s="130"/>
      <c r="P2" s="130"/>
      <c r="Q2" s="130"/>
      <c r="R2" s="131"/>
      <c r="T2" s="162">
        <v>43716</v>
      </c>
      <c r="U2" s="130"/>
      <c r="V2" s="130"/>
      <c r="W2" s="130"/>
      <c r="X2" s="131"/>
      <c r="Y2" s="46"/>
      <c r="Z2" s="158" t="str">
        <f>Schedule!I11</f>
        <v>Horgenhold Hammers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1000000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597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30000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597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1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70000</v>
      </c>
      <c r="N9" s="130"/>
      <c r="O9" s="131"/>
      <c r="P9" s="52">
        <v>1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70000</v>
      </c>
      <c r="AJ9" s="130"/>
      <c r="AK9" s="131"/>
      <c r="AL9" s="52">
        <v>0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655</v>
      </c>
      <c r="D13" s="151" t="s">
        <v>656</v>
      </c>
      <c r="E13" s="151" t="s">
        <v>657</v>
      </c>
      <c r="F13" s="151" t="s">
        <v>658</v>
      </c>
      <c r="G13" s="153" t="s">
        <v>0</v>
      </c>
      <c r="H13" s="153" t="s">
        <v>1</v>
      </c>
      <c r="I13" s="151" t="s">
        <v>659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660</v>
      </c>
      <c r="Z13" s="151" t="s">
        <v>661</v>
      </c>
      <c r="AA13" s="151" t="s">
        <v>662</v>
      </c>
      <c r="AB13" s="151" t="s">
        <v>663</v>
      </c>
      <c r="AC13" s="153" t="s">
        <v>0</v>
      </c>
      <c r="AD13" s="153" t="s">
        <v>1</v>
      </c>
      <c r="AE13" s="151" t="s">
        <v>664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>
        <v>1</v>
      </c>
      <c r="E17" s="64"/>
      <c r="F17" s="64"/>
      <c r="G17" s="65"/>
      <c r="H17" s="66"/>
      <c r="I17" s="67"/>
      <c r="J17" s="68">
        <f t="shared" ref="J17:J32" si="0">C17+D17*3+E17*2+F17*2+I17*5</f>
        <v>3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7">
        <v>1</v>
      </c>
      <c r="J19" s="78">
        <f t="shared" si="0"/>
        <v>5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/>
      <c r="AC19" s="80"/>
      <c r="AD19" s="80"/>
      <c r="AE19" s="77">
        <v>1</v>
      </c>
      <c r="AF19" s="78">
        <f t="shared" si="1"/>
        <v>8</v>
      </c>
      <c r="AG19" s="72"/>
      <c r="AH19" s="74"/>
      <c r="AI19" s="74"/>
      <c r="AJ19" s="79"/>
      <c r="AK19" s="111" t="s">
        <v>665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30000+B34-G34-SUM(I36:I38)-M7</f>
        <v>30000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0+X34-AC34-SUM(AE36:AE38)-AI7</f>
        <v>10000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 t="s">
        <v>666</v>
      </c>
      <c r="C36" s="115"/>
      <c r="D36" s="115"/>
      <c r="E36" s="115"/>
      <c r="F36" s="115"/>
      <c r="G36" s="115"/>
      <c r="H36" s="116"/>
      <c r="I36" s="117">
        <v>50000</v>
      </c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666</v>
      </c>
      <c r="Y36" s="115"/>
      <c r="Z36" s="115"/>
      <c r="AA36" s="115"/>
      <c r="AB36" s="115"/>
      <c r="AC36" s="115"/>
      <c r="AD36" s="116"/>
      <c r="AE36" s="117">
        <v>50000</v>
      </c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7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25" right="0.25" top="0.75" bottom="0.75" header="0" footer="0"/>
  <pageSetup pageOrder="overThenDown" orientation="portrait" cellComments="atEnd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Schedule!E10</f>
        <v>Kansas Kraken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1060000</v>
      </c>
      <c r="O2" s="130"/>
      <c r="P2" s="130"/>
      <c r="Q2" s="130"/>
      <c r="R2" s="131"/>
      <c r="T2" s="162">
        <v>43675</v>
      </c>
      <c r="U2" s="130"/>
      <c r="V2" s="130"/>
      <c r="W2" s="130"/>
      <c r="X2" s="131"/>
      <c r="Y2" s="46"/>
      <c r="Z2" s="158" t="str">
        <f>Schedule!I10</f>
        <v>Brian's Chaos Dwarf Team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920000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140000</v>
      </c>
      <c r="Y5" s="140"/>
      <c r="Z5" s="140"/>
      <c r="AA5" s="140"/>
      <c r="AB5" s="140"/>
      <c r="AC5" s="140"/>
      <c r="AD5" s="172"/>
      <c r="AE5" s="175">
        <f>IF(Z2&lt;&gt;"",SUM(AE6:AG11),"")</f>
        <v>90000</v>
      </c>
      <c r="AF5" s="140"/>
      <c r="AG5" s="141"/>
      <c r="AI5" s="148" t="s">
        <v>597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58</v>
      </c>
      <c r="Y6" s="115"/>
      <c r="Z6" s="115"/>
      <c r="AA6" s="115"/>
      <c r="AB6" s="115"/>
      <c r="AC6" s="115"/>
      <c r="AD6" s="116"/>
      <c r="AE6" s="174">
        <v>50000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v>1</v>
      </c>
      <c r="S7" s="130"/>
      <c r="T7" s="131"/>
      <c r="U7" s="48"/>
      <c r="V7" s="47"/>
      <c r="W7" s="45"/>
      <c r="X7" s="169" t="s">
        <v>667</v>
      </c>
      <c r="Y7" s="112"/>
      <c r="Z7" s="112"/>
      <c r="AA7" s="112"/>
      <c r="AB7" s="112"/>
      <c r="AC7" s="112"/>
      <c r="AD7" s="120"/>
      <c r="AE7" s="167">
        <v>40000</v>
      </c>
      <c r="AF7" s="112"/>
      <c r="AG7" s="113"/>
      <c r="AH7" s="47"/>
      <c r="AI7" s="170">
        <v>0</v>
      </c>
      <c r="AJ7" s="130"/>
      <c r="AK7" s="130"/>
      <c r="AL7" s="131"/>
      <c r="AN7" s="149">
        <v>1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8</v>
      </c>
      <c r="N9" s="130"/>
      <c r="O9" s="131"/>
      <c r="P9" s="52">
        <v>1</v>
      </c>
      <c r="R9" s="149"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5</v>
      </c>
      <c r="AJ9" s="130"/>
      <c r="AK9" s="131"/>
      <c r="AL9" s="52">
        <v>0</v>
      </c>
      <c r="AN9" s="149">
        <v>2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668</v>
      </c>
      <c r="D13" s="151" t="s">
        <v>669</v>
      </c>
      <c r="E13" s="151" t="s">
        <v>670</v>
      </c>
      <c r="F13" s="151" t="s">
        <v>671</v>
      </c>
      <c r="G13" s="153" t="s">
        <v>0</v>
      </c>
      <c r="H13" s="153" t="s">
        <v>1</v>
      </c>
      <c r="I13" s="151" t="s">
        <v>672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673</v>
      </c>
      <c r="Z13" s="151" t="s">
        <v>674</v>
      </c>
      <c r="AA13" s="151" t="s">
        <v>675</v>
      </c>
      <c r="AB13" s="151" t="s">
        <v>676</v>
      </c>
      <c r="AC13" s="153" t="s">
        <v>0</v>
      </c>
      <c r="AD13" s="153" t="s">
        <v>1</v>
      </c>
      <c r="AE13" s="151" t="s">
        <v>677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>
        <v>1</v>
      </c>
      <c r="D17" s="64"/>
      <c r="E17" s="64"/>
      <c r="F17" s="64"/>
      <c r="G17" s="65"/>
      <c r="H17" s="66"/>
      <c r="I17" s="67"/>
      <c r="J17" s="68">
        <f t="shared" ref="J17:J32" si="0">C17+D17*3+E17*2+F17*2+I17*5</f>
        <v>1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81" t="s">
        <v>75</v>
      </c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82">
        <v>1</v>
      </c>
      <c r="E20" s="74"/>
      <c r="F20" s="75"/>
      <c r="G20" s="80"/>
      <c r="H20" s="80"/>
      <c r="I20" s="79"/>
      <c r="J20" s="78">
        <f t="shared" si="0"/>
        <v>3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5">
        <v>1</v>
      </c>
      <c r="G21" s="80"/>
      <c r="H21" s="80"/>
      <c r="I21" s="77">
        <v>1</v>
      </c>
      <c r="J21" s="78">
        <f t="shared" si="0"/>
        <v>7</v>
      </c>
      <c r="K21" s="72"/>
      <c r="L21" s="74"/>
      <c r="M21" s="74"/>
      <c r="N21" s="79"/>
      <c r="O21" s="176" t="s">
        <v>608</v>
      </c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81" t="s">
        <v>75</v>
      </c>
      <c r="AH21" s="74"/>
      <c r="AI21" s="75" t="s">
        <v>81</v>
      </c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81">
        <v>1</v>
      </c>
      <c r="Z22" s="73"/>
      <c r="AA22" s="74"/>
      <c r="AB22" s="74"/>
      <c r="AC22" s="80"/>
      <c r="AD22" s="80"/>
      <c r="AE22" s="79"/>
      <c r="AF22" s="78">
        <f t="shared" si="1"/>
        <v>1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5">
        <v>1</v>
      </c>
      <c r="F23" s="75"/>
      <c r="G23" s="80"/>
      <c r="H23" s="80"/>
      <c r="I23" s="79"/>
      <c r="J23" s="78">
        <f t="shared" si="0"/>
        <v>2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82">
        <v>1</v>
      </c>
      <c r="AA23" s="74"/>
      <c r="AB23" s="75"/>
      <c r="AC23" s="80"/>
      <c r="AD23" s="80"/>
      <c r="AE23" s="77">
        <v>1</v>
      </c>
      <c r="AF23" s="78">
        <f t="shared" si="1"/>
        <v>8</v>
      </c>
      <c r="AG23" s="72"/>
      <c r="AH23" s="74"/>
      <c r="AI23" s="74"/>
      <c r="AJ23" s="79"/>
      <c r="AK23" s="111" t="s">
        <v>491</v>
      </c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5">
        <v>2</v>
      </c>
      <c r="AC28" s="80"/>
      <c r="AD28" s="80"/>
      <c r="AE28" s="79"/>
      <c r="AF28" s="78">
        <f t="shared" si="1"/>
        <v>4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30000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40000+B34-G34-SUM(I36:I38)-M7</f>
        <v>70000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80000+X34-AC34-SUM(AE36:AE38)-AI7</f>
        <v>100000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6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Schedule!E9</f>
        <v>Skaven Ravens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1000000</v>
      </c>
      <c r="O2" s="130"/>
      <c r="P2" s="130"/>
      <c r="Q2" s="130"/>
      <c r="R2" s="131"/>
      <c r="T2" s="162">
        <v>43684</v>
      </c>
      <c r="U2" s="130"/>
      <c r="V2" s="130"/>
      <c r="W2" s="130"/>
      <c r="X2" s="131"/>
      <c r="Y2" s="46"/>
      <c r="Z2" s="158" t="str">
        <f>Schedule!I9</f>
        <v>4th Missouri Brigade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1460000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460000</v>
      </c>
      <c r="C5" s="140"/>
      <c r="D5" s="140"/>
      <c r="E5" s="140"/>
      <c r="F5" s="140"/>
      <c r="G5" s="140"/>
      <c r="H5" s="172"/>
      <c r="I5" s="175">
        <f>IF(B2&lt;&gt;"",SUM(I6:K11),"")</f>
        <v>440000</v>
      </c>
      <c r="J5" s="140"/>
      <c r="K5" s="141"/>
      <c r="M5" s="148" t="s">
        <v>597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530</v>
      </c>
      <c r="C6" s="115"/>
      <c r="D6" s="115"/>
      <c r="E6" s="115"/>
      <c r="F6" s="115"/>
      <c r="G6" s="115"/>
      <c r="H6" s="116"/>
      <c r="I6" s="174">
        <v>100000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678</v>
      </c>
      <c r="C7" s="112"/>
      <c r="D7" s="112"/>
      <c r="E7" s="112"/>
      <c r="F7" s="112"/>
      <c r="G7" s="112"/>
      <c r="H7" s="120"/>
      <c r="I7" s="167">
        <v>340000</v>
      </c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3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60000</v>
      </c>
      <c r="N9" s="130"/>
      <c r="O9" s="131"/>
      <c r="P9" s="52">
        <v>0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90000</v>
      </c>
      <c r="AJ9" s="130"/>
      <c r="AK9" s="131"/>
      <c r="AL9" s="52">
        <v>4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679</v>
      </c>
      <c r="D13" s="151" t="s">
        <v>680</v>
      </c>
      <c r="E13" s="151" t="s">
        <v>681</v>
      </c>
      <c r="F13" s="151" t="s">
        <v>682</v>
      </c>
      <c r="G13" s="153" t="s">
        <v>0</v>
      </c>
      <c r="H13" s="153" t="s">
        <v>1</v>
      </c>
      <c r="I13" s="151" t="s">
        <v>683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684</v>
      </c>
      <c r="Z13" s="151" t="s">
        <v>685</v>
      </c>
      <c r="AA13" s="151" t="s">
        <v>686</v>
      </c>
      <c r="AB13" s="151" t="s">
        <v>687</v>
      </c>
      <c r="AC13" s="153" t="s">
        <v>0</v>
      </c>
      <c r="AD13" s="153" t="s">
        <v>1</v>
      </c>
      <c r="AE13" s="151" t="s">
        <v>688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>
        <v>1</v>
      </c>
      <c r="E17" s="64"/>
      <c r="F17" s="64"/>
      <c r="G17" s="65"/>
      <c r="H17" s="66"/>
      <c r="I17" s="67"/>
      <c r="J17" s="68">
        <f t="shared" ref="J17:J32" si="0">C17+D17*3+E17*2+F17*2+I17*5</f>
        <v>3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>
        <v>1</v>
      </c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6</v>
      </c>
      <c r="AG17" s="69"/>
      <c r="AH17" s="65"/>
      <c r="AI17" s="65"/>
      <c r="AJ17" s="70"/>
      <c r="AK17" s="136" t="s">
        <v>490</v>
      </c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81">
        <v>1</v>
      </c>
      <c r="D18" s="82">
        <v>1</v>
      </c>
      <c r="E18" s="74"/>
      <c r="F18" s="74"/>
      <c r="G18" s="80"/>
      <c r="H18" s="76"/>
      <c r="I18" s="77"/>
      <c r="J18" s="78">
        <f t="shared" si="0"/>
        <v>4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82">
        <v>2</v>
      </c>
      <c r="AA18" s="74"/>
      <c r="AB18" s="74"/>
      <c r="AC18" s="80"/>
      <c r="AD18" s="76"/>
      <c r="AE18" s="77"/>
      <c r="AF18" s="78">
        <f t="shared" si="1"/>
        <v>6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101">
        <v>1</v>
      </c>
      <c r="E19" s="74"/>
      <c r="F19" s="75"/>
      <c r="G19" s="80"/>
      <c r="H19" s="80"/>
      <c r="I19" s="79"/>
      <c r="J19" s="78">
        <f t="shared" si="0"/>
        <v>3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82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>
        <v>1</v>
      </c>
      <c r="AC20" s="80"/>
      <c r="AD20" s="80"/>
      <c r="AE20" s="79"/>
      <c r="AF20" s="78">
        <f t="shared" si="1"/>
        <v>2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5">
        <v>1</v>
      </c>
      <c r="G21" s="80"/>
      <c r="H21" s="80"/>
      <c r="I21" s="79"/>
      <c r="J21" s="78">
        <f t="shared" si="0"/>
        <v>2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81">
        <v>1</v>
      </c>
      <c r="D23" s="73"/>
      <c r="E23" s="74"/>
      <c r="F23" s="75"/>
      <c r="G23" s="80"/>
      <c r="H23" s="80"/>
      <c r="I23" s="77">
        <v>1</v>
      </c>
      <c r="J23" s="78">
        <f t="shared" si="0"/>
        <v>6</v>
      </c>
      <c r="K23" s="72"/>
      <c r="L23" s="74"/>
      <c r="M23" s="74"/>
      <c r="N23" s="79"/>
      <c r="O23" s="111" t="s">
        <v>442</v>
      </c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60000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0+B34-G34-SUM(I36:I38)-M7</f>
        <v>60000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30000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5000+X34-AC34-SUM(AE36:AE38)-AI7</f>
        <v>35000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5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Schedule!E8</f>
        <v>Springberg Corn Scrubbers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1340000</v>
      </c>
      <c r="O2" s="130"/>
      <c r="P2" s="130"/>
      <c r="Q2" s="130"/>
      <c r="R2" s="131"/>
      <c r="T2" s="162">
        <v>43690</v>
      </c>
      <c r="U2" s="130"/>
      <c r="V2" s="130"/>
      <c r="W2" s="130"/>
      <c r="X2" s="131"/>
      <c r="Y2" s="46"/>
      <c r="Z2" s="158" t="str">
        <f>Schedule!I8</f>
        <v>Da' Cheifs!!!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1470000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130000</v>
      </c>
      <c r="C5" s="140"/>
      <c r="D5" s="140"/>
      <c r="E5" s="140"/>
      <c r="F5" s="140"/>
      <c r="G5" s="140"/>
      <c r="H5" s="172"/>
      <c r="I5" s="175">
        <f>IF(B2&lt;&gt;"",SUM(I6:K11),"")</f>
        <v>100000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LOSS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WIN</v>
      </c>
      <c r="AO5" s="130"/>
      <c r="AP5" s="131"/>
      <c r="AQ5" s="48"/>
    </row>
    <row r="6" spans="1:43" ht="12.75">
      <c r="A6" s="45"/>
      <c r="B6" s="173" t="s">
        <v>96</v>
      </c>
      <c r="C6" s="115"/>
      <c r="D6" s="115"/>
      <c r="E6" s="115"/>
      <c r="F6" s="115"/>
      <c r="G6" s="115"/>
      <c r="H6" s="116"/>
      <c r="I6" s="174">
        <v>100000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7</v>
      </c>
      <c r="N9" s="130"/>
      <c r="O9" s="131"/>
      <c r="P9" s="52">
        <v>1</v>
      </c>
      <c r="R9" s="149"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10</v>
      </c>
      <c r="AJ9" s="130"/>
      <c r="AK9" s="131"/>
      <c r="AL9" s="52">
        <v>7</v>
      </c>
      <c r="AN9" s="149"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v>1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+1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689</v>
      </c>
      <c r="D13" s="151" t="s">
        <v>690</v>
      </c>
      <c r="E13" s="151" t="s">
        <v>691</v>
      </c>
      <c r="F13" s="151" t="s">
        <v>692</v>
      </c>
      <c r="G13" s="153" t="s">
        <v>0</v>
      </c>
      <c r="H13" s="153" t="s">
        <v>1</v>
      </c>
      <c r="I13" s="151" t="s">
        <v>693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694</v>
      </c>
      <c r="Z13" s="151" t="s">
        <v>695</v>
      </c>
      <c r="AA13" s="151" t="s">
        <v>696</v>
      </c>
      <c r="AB13" s="151" t="s">
        <v>697</v>
      </c>
      <c r="AC13" s="153" t="s">
        <v>0</v>
      </c>
      <c r="AD13" s="153" t="s">
        <v>1</v>
      </c>
      <c r="AE13" s="151" t="s">
        <v>698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>
        <v>1</v>
      </c>
      <c r="AA17" s="64"/>
      <c r="AB17" s="64"/>
      <c r="AC17" s="65"/>
      <c r="AD17" s="66"/>
      <c r="AE17" s="67"/>
      <c r="AF17" s="68">
        <f t="shared" ref="AF17:AF32" si="1">Y17+Z17*3+AA17*2+AB17*2+AE17*5</f>
        <v>3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82">
        <v>1</v>
      </c>
      <c r="AA19" s="74"/>
      <c r="AB19" s="75">
        <v>1</v>
      </c>
      <c r="AC19" s="80"/>
      <c r="AD19" s="80"/>
      <c r="AE19" s="79"/>
      <c r="AF19" s="78">
        <f t="shared" si="1"/>
        <v>5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7" t="s">
        <v>79</v>
      </c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5">
        <v>1</v>
      </c>
      <c r="G21" s="76">
        <v>1</v>
      </c>
      <c r="H21" s="80"/>
      <c r="I21" s="79"/>
      <c r="J21" s="78">
        <f t="shared" si="0"/>
        <v>2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7" t="s">
        <v>79</v>
      </c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5"/>
      <c r="G22" s="76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7">
        <v>1</v>
      </c>
      <c r="AF24" s="78">
        <f t="shared" si="1"/>
        <v>5</v>
      </c>
      <c r="AG24" s="72"/>
      <c r="AH24" s="74"/>
      <c r="AI24" s="74"/>
      <c r="AJ24" s="79"/>
      <c r="AK24" s="111" t="s">
        <v>78</v>
      </c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7">
        <v>1</v>
      </c>
      <c r="J29" s="78">
        <f t="shared" si="0"/>
        <v>5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30000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5000+B34-G34-SUM(I36:I38)-M7</f>
        <v>35000</v>
      </c>
      <c r="N34" s="130"/>
      <c r="O34" s="130"/>
      <c r="P34" s="131"/>
      <c r="Q34" s="94"/>
      <c r="R34" s="138">
        <v>0</v>
      </c>
      <c r="S34" s="130"/>
      <c r="T34" s="131"/>
      <c r="U34" s="48"/>
      <c r="V34" s="47"/>
      <c r="W34" s="45"/>
      <c r="X34" s="129">
        <v>70000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20000+X34-AC34-SUM(AE36:AE38)-AI7</f>
        <v>10000</v>
      </c>
      <c r="AJ34" s="130"/>
      <c r="AK34" s="130"/>
      <c r="AL34" s="131"/>
      <c r="AM34" s="94"/>
      <c r="AN34" s="138">
        <f>1</f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699</v>
      </c>
      <c r="Y36" s="115"/>
      <c r="Z36" s="115"/>
      <c r="AA36" s="115"/>
      <c r="AB36" s="115"/>
      <c r="AC36" s="115"/>
      <c r="AD36" s="116"/>
      <c r="AE36" s="117">
        <v>80000</v>
      </c>
      <c r="AF36" s="115"/>
      <c r="AG36" s="118"/>
      <c r="AH36" s="47"/>
      <c r="AI36" s="139" t="s">
        <v>700</v>
      </c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4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Schedule!E7</f>
        <v>Unchecked Privilage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1190000</v>
      </c>
      <c r="O2" s="130"/>
      <c r="P2" s="130"/>
      <c r="Q2" s="130"/>
      <c r="R2" s="131"/>
      <c r="T2" s="162">
        <v>43675</v>
      </c>
      <c r="U2" s="130"/>
      <c r="V2" s="130"/>
      <c r="W2" s="130"/>
      <c r="X2" s="131"/>
      <c r="Y2" s="46"/>
      <c r="Z2" s="158" t="str">
        <f>Schedule!I7</f>
        <v xml:space="preserve">Kings Nightmares 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1360000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170000</v>
      </c>
      <c r="C5" s="140"/>
      <c r="D5" s="140"/>
      <c r="E5" s="140"/>
      <c r="F5" s="140"/>
      <c r="G5" s="140"/>
      <c r="H5" s="172"/>
      <c r="I5" s="175">
        <f>IF(B2&lt;&gt;"",SUM(I6:K11),"")</f>
        <v>160000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 t="s">
        <v>620</v>
      </c>
      <c r="C6" s="115"/>
      <c r="D6" s="115"/>
      <c r="E6" s="115"/>
      <c r="F6" s="115"/>
      <c r="G6" s="115"/>
      <c r="H6" s="116"/>
      <c r="I6" s="174">
        <v>110000</v>
      </c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 t="s">
        <v>58</v>
      </c>
      <c r="C7" s="112"/>
      <c r="D7" s="112"/>
      <c r="E7" s="112"/>
      <c r="F7" s="112"/>
      <c r="G7" s="112"/>
      <c r="H7" s="120"/>
      <c r="I7" s="167">
        <v>50000</v>
      </c>
      <c r="J7" s="112"/>
      <c r="K7" s="113"/>
      <c r="L7" s="47"/>
      <c r="M7" s="170">
        <v>0</v>
      </c>
      <c r="N7" s="130"/>
      <c r="O7" s="130"/>
      <c r="P7" s="131"/>
      <c r="R7" s="149">
        <v>3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9000</v>
      </c>
      <c r="N9" s="130"/>
      <c r="O9" s="131"/>
      <c r="P9" s="52">
        <v>3</v>
      </c>
      <c r="R9" s="149"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6000</v>
      </c>
      <c r="AJ9" s="130"/>
      <c r="AK9" s="131"/>
      <c r="AL9" s="52">
        <v>5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701</v>
      </c>
      <c r="D13" s="151" t="s">
        <v>702</v>
      </c>
      <c r="E13" s="151" t="s">
        <v>703</v>
      </c>
      <c r="F13" s="151" t="s">
        <v>704</v>
      </c>
      <c r="G13" s="153" t="s">
        <v>0</v>
      </c>
      <c r="H13" s="153" t="s">
        <v>1</v>
      </c>
      <c r="I13" s="151" t="s">
        <v>705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706</v>
      </c>
      <c r="Z13" s="151" t="s">
        <v>707</v>
      </c>
      <c r="AA13" s="151" t="s">
        <v>708</v>
      </c>
      <c r="AB13" s="151" t="s">
        <v>709</v>
      </c>
      <c r="AC13" s="153" t="s">
        <v>0</v>
      </c>
      <c r="AD13" s="153" t="s">
        <v>1</v>
      </c>
      <c r="AE13" s="151" t="s">
        <v>710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>
        <v>1</v>
      </c>
      <c r="AF17" s="68">
        <f t="shared" ref="AF17:AF32" si="1">Y17+Z17*3+AA17*2+AB17*2+AE17*5</f>
        <v>5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5">
        <v>1</v>
      </c>
      <c r="G18" s="80"/>
      <c r="H18" s="76"/>
      <c r="I18" s="77">
        <v>1</v>
      </c>
      <c r="J18" s="78">
        <f t="shared" si="0"/>
        <v>7</v>
      </c>
      <c r="K18" s="72"/>
      <c r="L18" s="74"/>
      <c r="M18" s="75"/>
      <c r="N18" s="79"/>
      <c r="O18" s="111" t="s">
        <v>78</v>
      </c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81">
        <v>1</v>
      </c>
      <c r="D20" s="73"/>
      <c r="E20" s="74"/>
      <c r="F20" s="75"/>
      <c r="G20" s="80"/>
      <c r="H20" s="80"/>
      <c r="I20" s="79"/>
      <c r="J20" s="78">
        <f t="shared" si="0"/>
        <v>1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81">
        <v>1</v>
      </c>
      <c r="D22" s="73"/>
      <c r="E22" s="74"/>
      <c r="F22" s="74"/>
      <c r="G22" s="80"/>
      <c r="H22" s="80"/>
      <c r="I22" s="79"/>
      <c r="J22" s="78">
        <f t="shared" si="0"/>
        <v>1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81">
        <v>1</v>
      </c>
      <c r="D23" s="82">
        <v>1</v>
      </c>
      <c r="E23" s="74"/>
      <c r="F23" s="75"/>
      <c r="G23" s="80"/>
      <c r="H23" s="80"/>
      <c r="I23" s="79"/>
      <c r="J23" s="78">
        <f t="shared" si="0"/>
        <v>4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82">
        <v>2</v>
      </c>
      <c r="E24" s="74"/>
      <c r="F24" s="74"/>
      <c r="G24" s="80"/>
      <c r="H24" s="80"/>
      <c r="I24" s="79"/>
      <c r="J24" s="78">
        <f t="shared" si="0"/>
        <v>6</v>
      </c>
      <c r="K24" s="72"/>
      <c r="L24" s="74"/>
      <c r="M24" s="74"/>
      <c r="N24" s="79"/>
      <c r="O24" s="111" t="s">
        <v>74</v>
      </c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6">
        <v>1</v>
      </c>
      <c r="G32" s="88"/>
      <c r="H32" s="88"/>
      <c r="I32" s="89"/>
      <c r="J32" s="90">
        <f t="shared" si="0"/>
        <v>2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50000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0+B34-G34-SUM(I36:I38)-M7</f>
        <v>50000</v>
      </c>
      <c r="N34" s="130"/>
      <c r="O34" s="130"/>
      <c r="P34" s="131"/>
      <c r="Q34" s="94"/>
      <c r="R34" s="138">
        <f>1</f>
        <v>1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5000+X34-AC34-SUM(AE36:AE38)-AI7</f>
        <v>65000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 t="s">
        <v>711</v>
      </c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3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Schedule!E6</f>
        <v>Corpse Manglers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1000000</v>
      </c>
      <c r="O2" s="130"/>
      <c r="P2" s="130"/>
      <c r="Q2" s="130"/>
      <c r="R2" s="131"/>
      <c r="T2" s="162">
        <v>43684</v>
      </c>
      <c r="U2" s="130"/>
      <c r="V2" s="130"/>
      <c r="W2" s="130"/>
      <c r="X2" s="131"/>
      <c r="Y2" s="46"/>
      <c r="Z2" s="158" t="str">
        <f>Schedule!I6</f>
        <v>The Bile-Cursed Carnivale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1000000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597</v>
      </c>
      <c r="N5" s="130"/>
      <c r="O5" s="130"/>
      <c r="P5" s="131"/>
      <c r="R5" s="149" t="str">
        <f>IF(B2&lt;&gt;"",IF(R7&gt;AN7,"WIN",IF(R7&lt;AN7,"LOSS","TIE")),"")</f>
        <v>TIE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TIE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2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60000</v>
      </c>
      <c r="N9" s="130"/>
      <c r="O9" s="131"/>
      <c r="P9" s="52">
        <v>0</v>
      </c>
      <c r="R9" s="149">
        <f>IF(B2&lt;&gt;"",SUM(F17:F32),"")</f>
        <v>1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60000</v>
      </c>
      <c r="AJ9" s="130"/>
      <c r="AK9" s="131"/>
      <c r="AL9" s="52">
        <v>0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712</v>
      </c>
      <c r="D13" s="151" t="s">
        <v>713</v>
      </c>
      <c r="E13" s="151" t="s">
        <v>714</v>
      </c>
      <c r="F13" s="151" t="s">
        <v>715</v>
      </c>
      <c r="G13" s="153" t="s">
        <v>0</v>
      </c>
      <c r="H13" s="153" t="s">
        <v>1</v>
      </c>
      <c r="I13" s="151" t="s">
        <v>716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717</v>
      </c>
      <c r="Z13" s="151" t="s">
        <v>718</v>
      </c>
      <c r="AA13" s="151" t="s">
        <v>719</v>
      </c>
      <c r="AB13" s="151" t="s">
        <v>720</v>
      </c>
      <c r="AC13" s="153" t="s">
        <v>0</v>
      </c>
      <c r="AD13" s="153" t="s">
        <v>1</v>
      </c>
      <c r="AE13" s="151" t="s">
        <v>721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>
        <v>1</v>
      </c>
      <c r="J17" s="68">
        <f t="shared" ref="J17:J32" si="0">C17+D17*3+E17*2+F17*2+I17*5</f>
        <v>5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82">
        <v>1</v>
      </c>
      <c r="AA18" s="74"/>
      <c r="AB18" s="74"/>
      <c r="AC18" s="80"/>
      <c r="AD18" s="76"/>
      <c r="AE18" s="77">
        <v>1</v>
      </c>
      <c r="AF18" s="78">
        <f t="shared" si="1"/>
        <v>8</v>
      </c>
      <c r="AG18" s="72"/>
      <c r="AH18" s="74"/>
      <c r="AI18" s="74"/>
      <c r="AJ18" s="77" t="s">
        <v>722</v>
      </c>
      <c r="AK18" s="111" t="s">
        <v>478</v>
      </c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>
        <v>1</v>
      </c>
      <c r="G19" s="80"/>
      <c r="H19" s="80"/>
      <c r="I19" s="79"/>
      <c r="J19" s="78">
        <f t="shared" si="0"/>
        <v>2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 t="s">
        <v>722</v>
      </c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>
        <v>1</v>
      </c>
      <c r="AC20" s="80"/>
      <c r="AD20" s="80"/>
      <c r="AE20" s="79"/>
      <c r="AF20" s="78">
        <f t="shared" si="1"/>
        <v>2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81">
        <v>1</v>
      </c>
      <c r="D21" s="82">
        <v>1</v>
      </c>
      <c r="E21" s="74"/>
      <c r="F21" s="74"/>
      <c r="G21" s="80"/>
      <c r="H21" s="80"/>
      <c r="I21" s="79"/>
      <c r="J21" s="78">
        <f t="shared" si="0"/>
        <v>4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82">
        <v>1</v>
      </c>
      <c r="E22" s="74"/>
      <c r="F22" s="74"/>
      <c r="G22" s="80"/>
      <c r="H22" s="80"/>
      <c r="I22" s="79"/>
      <c r="J22" s="78">
        <f t="shared" si="0"/>
        <v>3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82">
        <v>1</v>
      </c>
      <c r="AA22" s="75"/>
      <c r="AB22" s="74"/>
      <c r="AC22" s="80"/>
      <c r="AD22" s="80"/>
      <c r="AE22" s="79"/>
      <c r="AF22" s="78">
        <f t="shared" si="1"/>
        <v>3</v>
      </c>
      <c r="AG22" s="105" t="s">
        <v>75</v>
      </c>
      <c r="AH22" s="75" t="s">
        <v>76</v>
      </c>
      <c r="AI22" s="74"/>
      <c r="AJ22" s="106"/>
      <c r="AK22" s="111" t="s">
        <v>723</v>
      </c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7" t="s">
        <v>79</v>
      </c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72"/>
      <c r="AH27" s="74"/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20000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f>0+B34-G34-SUM(I36:I38)-M7</f>
        <v>20000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60000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f>0+X34-AC34-SUM(AE36:AE38)-AI7</f>
        <v>20000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 t="s">
        <v>724</v>
      </c>
      <c r="Y36" s="115"/>
      <c r="Z36" s="115"/>
      <c r="AA36" s="115"/>
      <c r="AB36" s="115"/>
      <c r="AC36" s="115"/>
      <c r="AD36" s="116"/>
      <c r="AE36" s="117">
        <v>40000</v>
      </c>
      <c r="AF36" s="115"/>
      <c r="AG36" s="118"/>
      <c r="AH36" s="47"/>
      <c r="AI36" s="139" t="s">
        <v>725</v>
      </c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2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tr">
        <f>Schedule!E5</f>
        <v>Horgenhold Hammers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1000000</v>
      </c>
      <c r="O2" s="130"/>
      <c r="P2" s="130"/>
      <c r="Q2" s="130"/>
      <c r="R2" s="131"/>
      <c r="T2" s="162">
        <v>43694</v>
      </c>
      <c r="U2" s="130"/>
      <c r="V2" s="130"/>
      <c r="W2" s="130"/>
      <c r="X2" s="131"/>
      <c r="Y2" s="46"/>
      <c r="Z2" s="158" t="str">
        <f>Schedule!I5</f>
        <v>Ashtown Villains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1540000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540000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597</v>
      </c>
      <c r="N5" s="130"/>
      <c r="O5" s="130"/>
      <c r="P5" s="131"/>
      <c r="R5" s="149" t="s">
        <v>194</v>
      </c>
      <c r="S5" s="130"/>
      <c r="T5" s="131"/>
      <c r="U5" s="48"/>
      <c r="V5" s="47"/>
      <c r="W5" s="45"/>
      <c r="X5" s="171">
        <f>IF(Z2&lt;&gt;"",IF(AL2&lt;N2,N2-AL2+AI7,IF(AI7="",0,AI7)),"")</f>
        <v>0</v>
      </c>
      <c r="Y5" s="140"/>
      <c r="Z5" s="140"/>
      <c r="AA5" s="140"/>
      <c r="AB5" s="140"/>
      <c r="AC5" s="140"/>
      <c r="AD5" s="172"/>
      <c r="AE5" s="175">
        <f>IF(Z2&lt;&gt;"",SUM(AE6:AG11),"")</f>
        <v>0</v>
      </c>
      <c r="AF5" s="140"/>
      <c r="AG5" s="141"/>
      <c r="AI5" s="148" t="s">
        <v>92</v>
      </c>
      <c r="AJ5" s="130"/>
      <c r="AK5" s="130"/>
      <c r="AL5" s="131"/>
      <c r="AN5" s="149" t="s">
        <v>194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/>
      <c r="Y6" s="115"/>
      <c r="Z6" s="115"/>
      <c r="AA6" s="115"/>
      <c r="AB6" s="115"/>
      <c r="AC6" s="115"/>
      <c r="AD6" s="116"/>
      <c r="AE6" s="174"/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0</v>
      </c>
      <c r="S7" s="130"/>
      <c r="T7" s="131"/>
      <c r="U7" s="48"/>
      <c r="V7" s="47"/>
      <c r="W7" s="45"/>
      <c r="X7" s="169"/>
      <c r="Y7" s="112"/>
      <c r="Z7" s="112"/>
      <c r="AA7" s="112"/>
      <c r="AB7" s="112"/>
      <c r="AC7" s="112"/>
      <c r="AD7" s="120"/>
      <c r="AE7" s="167"/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0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/>
      <c r="Y8" s="112"/>
      <c r="Z8" s="112"/>
      <c r="AA8" s="112"/>
      <c r="AB8" s="112"/>
      <c r="AC8" s="112"/>
      <c r="AD8" s="120"/>
      <c r="AE8" s="167"/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/>
      <c r="N9" s="130"/>
      <c r="O9" s="131"/>
      <c r="P9" s="52">
        <v>7</v>
      </c>
      <c r="R9" s="149">
        <f>IF(B2&lt;&gt;"",SUM(F17:F32),"")</f>
        <v>0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/>
      <c r="AJ9" s="130"/>
      <c r="AK9" s="131"/>
      <c r="AL9" s="52">
        <v>2</v>
      </c>
      <c r="AN9" s="149">
        <f>IF(Z2&lt;&gt;"",SUM(AB17:AB32),"")</f>
        <v>0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+0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726</v>
      </c>
      <c r="D13" s="151" t="s">
        <v>727</v>
      </c>
      <c r="E13" s="151" t="s">
        <v>728</v>
      </c>
      <c r="F13" s="151" t="s">
        <v>729</v>
      </c>
      <c r="G13" s="153" t="s">
        <v>0</v>
      </c>
      <c r="H13" s="153" t="s">
        <v>1</v>
      </c>
      <c r="I13" s="151" t="s">
        <v>730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731</v>
      </c>
      <c r="Z13" s="151" t="s">
        <v>732</v>
      </c>
      <c r="AA13" s="151" t="s">
        <v>733</v>
      </c>
      <c r="AB13" s="151" t="s">
        <v>734</v>
      </c>
      <c r="AC13" s="153" t="s">
        <v>0</v>
      </c>
      <c r="AD13" s="153" t="s">
        <v>1</v>
      </c>
      <c r="AE13" s="151" t="s">
        <v>735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>
        <v>1</v>
      </c>
      <c r="J17" s="68">
        <f t="shared" ref="J17:J32" si="0">C17+D17*3+E17*2+F17*2+I17*5</f>
        <v>5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73"/>
      <c r="AA18" s="74"/>
      <c r="AB18" s="74"/>
      <c r="AC18" s="80"/>
      <c r="AD18" s="76"/>
      <c r="AE18" s="77"/>
      <c r="AF18" s="78">
        <f t="shared" si="1"/>
        <v>0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/>
      <c r="G19" s="80"/>
      <c r="H19" s="80"/>
      <c r="I19" s="79"/>
      <c r="J19" s="78">
        <f t="shared" si="0"/>
        <v>0</v>
      </c>
      <c r="K19" s="72"/>
      <c r="L19" s="74"/>
      <c r="M19" s="74"/>
      <c r="N19" s="79"/>
      <c r="O19" s="111"/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72"/>
      <c r="Z20" s="73"/>
      <c r="AA20" s="74"/>
      <c r="AB20" s="75"/>
      <c r="AC20" s="80"/>
      <c r="AD20" s="80"/>
      <c r="AE20" s="79"/>
      <c r="AF20" s="78">
        <f t="shared" si="1"/>
        <v>0</v>
      </c>
      <c r="AG20" s="72"/>
      <c r="AH20" s="74"/>
      <c r="AI20" s="74"/>
      <c r="AJ20" s="79"/>
      <c r="AK20" s="111"/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9"/>
      <c r="J21" s="78">
        <f t="shared" si="0"/>
        <v>0</v>
      </c>
      <c r="K21" s="72"/>
      <c r="L21" s="74"/>
      <c r="M21" s="74"/>
      <c r="N21" s="79"/>
      <c r="O21" s="111"/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72"/>
      <c r="Z21" s="73"/>
      <c r="AA21" s="74"/>
      <c r="AB21" s="74"/>
      <c r="AC21" s="80"/>
      <c r="AD21" s="80"/>
      <c r="AE21" s="79"/>
      <c r="AF21" s="78">
        <f t="shared" si="1"/>
        <v>0</v>
      </c>
      <c r="AG21" s="72"/>
      <c r="AH21" s="74"/>
      <c r="AI21" s="74"/>
      <c r="AJ21" s="79"/>
      <c r="AK21" s="111"/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73"/>
      <c r="AA25" s="74"/>
      <c r="AB25" s="74"/>
      <c r="AC25" s="80"/>
      <c r="AD25" s="80"/>
      <c r="AE25" s="79"/>
      <c r="AF25" s="78">
        <f t="shared" si="1"/>
        <v>0</v>
      </c>
      <c r="AG25" s="72"/>
      <c r="AH25" s="74"/>
      <c r="AI25" s="74"/>
      <c r="AJ25" s="79"/>
      <c r="AK25" s="111"/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73"/>
      <c r="E26" s="74"/>
      <c r="F26" s="74"/>
      <c r="G26" s="80"/>
      <c r="H26" s="80"/>
      <c r="I26" s="79"/>
      <c r="J26" s="78">
        <f t="shared" si="0"/>
        <v>0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4"/>
      <c r="G27" s="80"/>
      <c r="H27" s="80"/>
      <c r="I27" s="79"/>
      <c r="J27" s="78">
        <f t="shared" si="0"/>
        <v>0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7">
        <v>1</v>
      </c>
      <c r="AF27" s="78">
        <f t="shared" si="1"/>
        <v>5</v>
      </c>
      <c r="AG27" s="72"/>
      <c r="AH27" s="74"/>
      <c r="AI27" s="74"/>
      <c r="AJ27" s="79"/>
      <c r="AK27" s="111" t="s">
        <v>333</v>
      </c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73"/>
      <c r="E28" s="74"/>
      <c r="F28" s="74"/>
      <c r="G28" s="80"/>
      <c r="H28" s="80"/>
      <c r="I28" s="79"/>
      <c r="J28" s="78">
        <f t="shared" si="0"/>
        <v>0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4"/>
      <c r="AC29" s="80"/>
      <c r="AD29" s="80"/>
      <c r="AE29" s="79"/>
      <c r="AF29" s="78">
        <f t="shared" si="1"/>
        <v>0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70000</v>
      </c>
      <c r="C34" s="130"/>
      <c r="D34" s="130"/>
      <c r="E34" s="131"/>
      <c r="F34" s="92"/>
      <c r="G34" s="132"/>
      <c r="H34" s="130"/>
      <c r="I34" s="130"/>
      <c r="J34" s="130"/>
      <c r="K34" s="131"/>
      <c r="L34" s="93"/>
      <c r="M34" s="137">
        <f>0+B34-G34-SUM(I36:I38)-M7</f>
        <v>70000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20000</v>
      </c>
      <c r="Y34" s="130"/>
      <c r="Z34" s="130"/>
      <c r="AA34" s="131"/>
      <c r="AB34" s="92"/>
      <c r="AC34" s="132"/>
      <c r="AD34" s="130"/>
      <c r="AE34" s="130"/>
      <c r="AF34" s="130"/>
      <c r="AG34" s="131"/>
      <c r="AH34" s="93"/>
      <c r="AI34" s="137">
        <f>55000+X34-AC34-SUM(AE36:AE38)-AI7</f>
        <v>75000</v>
      </c>
      <c r="AJ34" s="130"/>
      <c r="AK34" s="130"/>
      <c r="AL34" s="131"/>
      <c r="AM34" s="94"/>
      <c r="AN34" s="138">
        <v>1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1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9"/>
  <sheetViews>
    <sheetView showGridLines="0" workbookViewId="0"/>
  </sheetViews>
  <sheetFormatPr defaultColWidth="14.42578125" defaultRowHeight="15.75" customHeight="1"/>
  <cols>
    <col min="1" max="1" width="1.5703125" customWidth="1"/>
    <col min="2" max="20" width="3.7109375" customWidth="1"/>
    <col min="21" max="21" width="1.5703125" customWidth="1"/>
    <col min="22" max="22" width="3.7109375" customWidth="1"/>
    <col min="23" max="23" width="1.5703125" customWidth="1"/>
    <col min="24" max="42" width="3.7109375" customWidth="1"/>
    <col min="43" max="43" width="1.5703125" customWidth="1"/>
  </cols>
  <sheetData>
    <row r="1" spans="1:43" ht="12.75">
      <c r="A1" s="40"/>
      <c r="B1" s="159" t="s">
        <v>47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2"/>
      <c r="N1" s="160" t="s">
        <v>48</v>
      </c>
      <c r="O1" s="140"/>
      <c r="P1" s="140"/>
      <c r="Q1" s="140"/>
      <c r="R1" s="140"/>
      <c r="S1" s="42"/>
      <c r="T1" s="161" t="s">
        <v>49</v>
      </c>
      <c r="U1" s="128"/>
      <c r="V1" s="128"/>
      <c r="W1" s="128"/>
      <c r="X1" s="143"/>
      <c r="Y1" s="41"/>
      <c r="Z1" s="159" t="s">
        <v>50</v>
      </c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43"/>
      <c r="AL1" s="160" t="s">
        <v>48</v>
      </c>
      <c r="AM1" s="140"/>
      <c r="AN1" s="140"/>
      <c r="AO1" s="140"/>
      <c r="AP1" s="140"/>
      <c r="AQ1" s="44"/>
    </row>
    <row r="2" spans="1:43" ht="12.75">
      <c r="A2" s="45"/>
      <c r="B2" s="158" t="s">
        <v>736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  <c r="N2" s="137">
        <v>1710000</v>
      </c>
      <c r="O2" s="130"/>
      <c r="P2" s="130"/>
      <c r="Q2" s="130"/>
      <c r="R2" s="131"/>
      <c r="T2" s="162">
        <v>43546</v>
      </c>
      <c r="U2" s="130"/>
      <c r="V2" s="130"/>
      <c r="W2" s="130"/>
      <c r="X2" s="131"/>
      <c r="Y2" s="46"/>
      <c r="Z2" s="158" t="s">
        <v>10</v>
      </c>
      <c r="AA2" s="130"/>
      <c r="AB2" s="130"/>
      <c r="AC2" s="130"/>
      <c r="AD2" s="130"/>
      <c r="AE2" s="130"/>
      <c r="AF2" s="130"/>
      <c r="AG2" s="130"/>
      <c r="AH2" s="130"/>
      <c r="AI2" s="130"/>
      <c r="AJ2" s="131"/>
      <c r="AK2" s="47"/>
      <c r="AL2" s="137">
        <v>1250000</v>
      </c>
      <c r="AM2" s="130"/>
      <c r="AN2" s="130"/>
      <c r="AO2" s="130"/>
      <c r="AP2" s="131"/>
      <c r="AQ2" s="48"/>
    </row>
    <row r="3" spans="1:43" ht="7.5" customHeight="1">
      <c r="A3" s="45"/>
      <c r="B3" s="49"/>
      <c r="C3" s="49"/>
      <c r="D3" s="49"/>
      <c r="E3" s="49"/>
      <c r="F3" s="49"/>
      <c r="G3" s="47"/>
      <c r="H3" s="49"/>
      <c r="I3" s="49"/>
      <c r="J3" s="49"/>
      <c r="K3" s="49"/>
      <c r="L3" s="49"/>
      <c r="M3" s="49"/>
      <c r="N3" s="49"/>
      <c r="O3" s="47"/>
      <c r="P3" s="49"/>
      <c r="Q3" s="49"/>
      <c r="R3" s="49"/>
      <c r="S3" s="49"/>
      <c r="T3" s="49"/>
      <c r="U3" s="48"/>
      <c r="V3" s="47"/>
      <c r="W3" s="45"/>
      <c r="X3" s="49"/>
      <c r="Y3" s="47"/>
      <c r="Z3" s="47"/>
      <c r="AA3" s="47"/>
      <c r="AB3" s="47"/>
      <c r="AC3" s="47"/>
      <c r="AD3" s="49"/>
      <c r="AE3" s="49"/>
      <c r="AF3" s="47"/>
      <c r="AG3" s="47"/>
      <c r="AH3" s="47"/>
      <c r="AI3" s="47"/>
      <c r="AJ3" s="47"/>
      <c r="AK3" s="47"/>
      <c r="AL3" s="49"/>
      <c r="AM3" s="47"/>
      <c r="AN3" s="47"/>
      <c r="AO3" s="47"/>
      <c r="AP3" s="47"/>
      <c r="AQ3" s="48"/>
    </row>
    <row r="4" spans="1:43" ht="12.75">
      <c r="A4" s="45"/>
      <c r="B4" s="133" t="s">
        <v>51</v>
      </c>
      <c r="C4" s="128"/>
      <c r="D4" s="128"/>
      <c r="E4" s="128"/>
      <c r="F4" s="128"/>
      <c r="G4" s="128"/>
      <c r="H4" s="50"/>
      <c r="I4" s="157" t="s">
        <v>52</v>
      </c>
      <c r="J4" s="128"/>
      <c r="K4" s="128"/>
      <c r="M4" s="157" t="s">
        <v>53</v>
      </c>
      <c r="N4" s="128"/>
      <c r="O4" s="128"/>
      <c r="P4" s="128"/>
      <c r="R4" s="127" t="s">
        <v>54</v>
      </c>
      <c r="S4" s="128"/>
      <c r="T4" s="128"/>
      <c r="U4" s="48"/>
      <c r="V4" s="47"/>
      <c r="W4" s="45"/>
      <c r="X4" s="133" t="s">
        <v>51</v>
      </c>
      <c r="Y4" s="128"/>
      <c r="Z4" s="128"/>
      <c r="AA4" s="128"/>
      <c r="AB4" s="128"/>
      <c r="AC4" s="128"/>
      <c r="AD4" s="50"/>
      <c r="AE4" s="157" t="s">
        <v>52</v>
      </c>
      <c r="AF4" s="128"/>
      <c r="AG4" s="128"/>
      <c r="AI4" s="157" t="s">
        <v>53</v>
      </c>
      <c r="AJ4" s="128"/>
      <c r="AK4" s="128"/>
      <c r="AL4" s="128"/>
      <c r="AN4" s="127" t="s">
        <v>54</v>
      </c>
      <c r="AO4" s="128"/>
      <c r="AP4" s="128"/>
      <c r="AQ4" s="48"/>
    </row>
    <row r="5" spans="1:43" ht="12.75">
      <c r="A5" s="45"/>
      <c r="B5" s="171">
        <f>IF(B2&lt;&gt;"",IF(N2&lt;AL2,AL2-N2+M7,IF(M7="",0,M7)),"")</f>
        <v>0</v>
      </c>
      <c r="C5" s="140"/>
      <c r="D5" s="140"/>
      <c r="E5" s="140"/>
      <c r="F5" s="140"/>
      <c r="G5" s="140"/>
      <c r="H5" s="172"/>
      <c r="I5" s="175">
        <f>IF(B2&lt;&gt;"",SUM(I6:K11),"")</f>
        <v>0</v>
      </c>
      <c r="J5" s="140"/>
      <c r="K5" s="141"/>
      <c r="M5" s="148" t="s">
        <v>92</v>
      </c>
      <c r="N5" s="130"/>
      <c r="O5" s="130"/>
      <c r="P5" s="131"/>
      <c r="R5" s="149" t="str">
        <f>IF(B2&lt;&gt;"",IF(R7&gt;AN7,"WIN",IF(R7&lt;AN7,"LOSS","TIE")),"")</f>
        <v>WIN</v>
      </c>
      <c r="S5" s="130"/>
      <c r="T5" s="131"/>
      <c r="U5" s="48"/>
      <c r="V5" s="47"/>
      <c r="W5" s="45"/>
      <c r="X5" s="171">
        <f>IF(Z2&lt;&gt;"",IF(AL2&lt;N2,N2-AL2+AI7,IF(AI7="",0,AI7)),"")</f>
        <v>460000</v>
      </c>
      <c r="Y5" s="140"/>
      <c r="Z5" s="140"/>
      <c r="AA5" s="140"/>
      <c r="AB5" s="140"/>
      <c r="AC5" s="140"/>
      <c r="AD5" s="172"/>
      <c r="AE5" s="175">
        <f>IF(Z2&lt;&gt;"",SUM(AE6:AG11),"")</f>
        <v>500000</v>
      </c>
      <c r="AF5" s="140"/>
      <c r="AG5" s="141"/>
      <c r="AI5" s="148" t="s">
        <v>92</v>
      </c>
      <c r="AJ5" s="130"/>
      <c r="AK5" s="130"/>
      <c r="AL5" s="131"/>
      <c r="AN5" s="149" t="str">
        <f>IF(Z2&lt;&gt;"",IF(AN7&gt;R7,"WIN",IF(AN7&lt;R7,"LOSS","TIE")),"")</f>
        <v>LOSS</v>
      </c>
      <c r="AO5" s="130"/>
      <c r="AP5" s="131"/>
      <c r="AQ5" s="48"/>
    </row>
    <row r="6" spans="1:43" ht="12.75">
      <c r="A6" s="45"/>
      <c r="B6" s="173"/>
      <c r="C6" s="115"/>
      <c r="D6" s="115"/>
      <c r="E6" s="115"/>
      <c r="F6" s="115"/>
      <c r="G6" s="115"/>
      <c r="H6" s="116"/>
      <c r="I6" s="174"/>
      <c r="J6" s="115"/>
      <c r="K6" s="118"/>
      <c r="M6" s="163" t="s">
        <v>56</v>
      </c>
      <c r="N6" s="128"/>
      <c r="O6" s="128"/>
      <c r="P6" s="128"/>
      <c r="R6" s="127" t="s">
        <v>57</v>
      </c>
      <c r="S6" s="128"/>
      <c r="T6" s="128"/>
      <c r="U6" s="48"/>
      <c r="V6" s="47"/>
      <c r="W6" s="45"/>
      <c r="X6" s="173" t="s">
        <v>275</v>
      </c>
      <c r="Y6" s="115"/>
      <c r="Z6" s="115"/>
      <c r="AA6" s="115"/>
      <c r="AB6" s="115"/>
      <c r="AC6" s="115"/>
      <c r="AD6" s="116"/>
      <c r="AE6" s="174">
        <v>300000</v>
      </c>
      <c r="AF6" s="115"/>
      <c r="AG6" s="118"/>
      <c r="AI6" s="163" t="s">
        <v>56</v>
      </c>
      <c r="AJ6" s="128"/>
      <c r="AK6" s="128"/>
      <c r="AL6" s="128"/>
      <c r="AN6" s="127" t="s">
        <v>57</v>
      </c>
      <c r="AO6" s="128"/>
      <c r="AP6" s="128"/>
      <c r="AQ6" s="48"/>
    </row>
    <row r="7" spans="1:43" ht="12.75">
      <c r="A7" s="45"/>
      <c r="B7" s="169"/>
      <c r="C7" s="112"/>
      <c r="D7" s="112"/>
      <c r="E7" s="112"/>
      <c r="F7" s="112"/>
      <c r="G7" s="112"/>
      <c r="H7" s="120"/>
      <c r="I7" s="167"/>
      <c r="J7" s="112"/>
      <c r="K7" s="113"/>
      <c r="L7" s="47"/>
      <c r="M7" s="170">
        <v>0</v>
      </c>
      <c r="N7" s="130"/>
      <c r="O7" s="130"/>
      <c r="P7" s="131"/>
      <c r="R7" s="149">
        <f>IF(B2&lt;&gt;"",SUM(D17:D32),"")</f>
        <v>3</v>
      </c>
      <c r="S7" s="130"/>
      <c r="T7" s="131"/>
      <c r="U7" s="48"/>
      <c r="V7" s="47"/>
      <c r="W7" s="45"/>
      <c r="X7" s="169" t="s">
        <v>93</v>
      </c>
      <c r="Y7" s="112"/>
      <c r="Z7" s="112"/>
      <c r="AA7" s="112"/>
      <c r="AB7" s="112"/>
      <c r="AC7" s="112"/>
      <c r="AD7" s="120"/>
      <c r="AE7" s="167">
        <v>150000</v>
      </c>
      <c r="AF7" s="112"/>
      <c r="AG7" s="113"/>
      <c r="AH7" s="47"/>
      <c r="AI7" s="170">
        <v>0</v>
      </c>
      <c r="AJ7" s="130"/>
      <c r="AK7" s="130"/>
      <c r="AL7" s="131"/>
      <c r="AN7" s="149">
        <f>IF(Z2&lt;&gt;"",SUM(Z17:Z32),"")</f>
        <v>2</v>
      </c>
      <c r="AO7" s="130"/>
      <c r="AP7" s="131"/>
      <c r="AQ7" s="48"/>
    </row>
    <row r="8" spans="1:43" ht="12.75">
      <c r="A8" s="45"/>
      <c r="B8" s="169"/>
      <c r="C8" s="112"/>
      <c r="D8" s="112"/>
      <c r="E8" s="112"/>
      <c r="F8" s="112"/>
      <c r="G8" s="112"/>
      <c r="H8" s="120"/>
      <c r="I8" s="167"/>
      <c r="J8" s="112"/>
      <c r="K8" s="113"/>
      <c r="M8" s="127" t="s">
        <v>59</v>
      </c>
      <c r="N8" s="128"/>
      <c r="O8" s="128"/>
      <c r="P8" s="51" t="s">
        <v>60</v>
      </c>
      <c r="R8" s="127" t="s">
        <v>61</v>
      </c>
      <c r="S8" s="128"/>
      <c r="T8" s="128"/>
      <c r="U8" s="48"/>
      <c r="V8" s="47"/>
      <c r="W8" s="45"/>
      <c r="X8" s="169" t="s">
        <v>58</v>
      </c>
      <c r="Y8" s="112"/>
      <c r="Z8" s="112"/>
      <c r="AA8" s="112"/>
      <c r="AB8" s="112"/>
      <c r="AC8" s="112"/>
      <c r="AD8" s="120"/>
      <c r="AE8" s="167">
        <v>50000</v>
      </c>
      <c r="AF8" s="112"/>
      <c r="AG8" s="113"/>
      <c r="AI8" s="127" t="s">
        <v>59</v>
      </c>
      <c r="AJ8" s="128"/>
      <c r="AK8" s="128"/>
      <c r="AL8" s="51" t="s">
        <v>60</v>
      </c>
      <c r="AN8" s="127" t="s">
        <v>61</v>
      </c>
      <c r="AO8" s="128"/>
      <c r="AP8" s="128"/>
      <c r="AQ8" s="48"/>
    </row>
    <row r="9" spans="1:43" ht="12.75">
      <c r="A9" s="45"/>
      <c r="B9" s="169"/>
      <c r="C9" s="112"/>
      <c r="D9" s="112"/>
      <c r="E9" s="112"/>
      <c r="F9" s="112"/>
      <c r="G9" s="112"/>
      <c r="H9" s="120"/>
      <c r="I9" s="167"/>
      <c r="J9" s="112"/>
      <c r="K9" s="113"/>
      <c r="L9" s="47"/>
      <c r="M9" s="168">
        <v>13000</v>
      </c>
      <c r="N9" s="130"/>
      <c r="O9" s="131"/>
      <c r="P9" s="52">
        <v>8</v>
      </c>
      <c r="R9" s="149">
        <f>IF(B2&lt;&gt;"",SUM(F17:F32),"")</f>
        <v>2</v>
      </c>
      <c r="S9" s="130"/>
      <c r="T9" s="131"/>
      <c r="U9" s="48"/>
      <c r="V9" s="47"/>
      <c r="W9" s="45"/>
      <c r="X9" s="169"/>
      <c r="Y9" s="112"/>
      <c r="Z9" s="112"/>
      <c r="AA9" s="112"/>
      <c r="AB9" s="112"/>
      <c r="AC9" s="112"/>
      <c r="AD9" s="120"/>
      <c r="AE9" s="167"/>
      <c r="AF9" s="112"/>
      <c r="AG9" s="113"/>
      <c r="AH9" s="47"/>
      <c r="AI9" s="168">
        <v>8000</v>
      </c>
      <c r="AJ9" s="130"/>
      <c r="AK9" s="131"/>
      <c r="AL9" s="52">
        <v>1</v>
      </c>
      <c r="AN9" s="149">
        <f>IF(Z2&lt;&gt;"",SUM(AB17:AB32),"")</f>
        <v>1</v>
      </c>
      <c r="AO9" s="130"/>
      <c r="AP9" s="131"/>
      <c r="AQ9" s="48"/>
    </row>
    <row r="10" spans="1:43" ht="12.75">
      <c r="A10" s="45"/>
      <c r="B10" s="169"/>
      <c r="C10" s="112"/>
      <c r="D10" s="112"/>
      <c r="E10" s="112"/>
      <c r="F10" s="112"/>
      <c r="G10" s="112"/>
      <c r="H10" s="120"/>
      <c r="I10" s="167"/>
      <c r="J10" s="112"/>
      <c r="K10" s="113"/>
      <c r="L10" s="47"/>
      <c r="M10" s="47"/>
      <c r="N10" s="47"/>
      <c r="O10" s="47"/>
      <c r="P10" s="47"/>
      <c r="R10" s="163" t="s">
        <v>63</v>
      </c>
      <c r="S10" s="128"/>
      <c r="T10" s="128"/>
      <c r="U10" s="48"/>
      <c r="V10" s="47"/>
      <c r="W10" s="45"/>
      <c r="X10" s="169"/>
      <c r="Y10" s="112"/>
      <c r="Z10" s="112"/>
      <c r="AA10" s="112"/>
      <c r="AB10" s="112"/>
      <c r="AC10" s="112"/>
      <c r="AD10" s="120"/>
      <c r="AE10" s="167"/>
      <c r="AF10" s="112"/>
      <c r="AG10" s="113"/>
      <c r="AH10" s="47"/>
      <c r="AI10" s="47"/>
      <c r="AJ10" s="47"/>
      <c r="AK10" s="47"/>
      <c r="AL10" s="47"/>
      <c r="AN10" s="163" t="s">
        <v>63</v>
      </c>
      <c r="AO10" s="128"/>
      <c r="AP10" s="128"/>
      <c r="AQ10" s="48"/>
    </row>
    <row r="11" spans="1:43" ht="12.75">
      <c r="A11" s="53"/>
      <c r="B11" s="150"/>
      <c r="C11" s="123"/>
      <c r="D11" s="123"/>
      <c r="E11" s="123"/>
      <c r="F11" s="123"/>
      <c r="G11" s="123"/>
      <c r="H11" s="124"/>
      <c r="I11" s="166"/>
      <c r="J11" s="123"/>
      <c r="K11" s="126"/>
      <c r="L11" s="47"/>
      <c r="M11" s="164" t="s">
        <v>65</v>
      </c>
      <c r="N11" s="128"/>
      <c r="O11" s="149" t="str">
        <f>IF(B2&lt;&gt;"",IF(M9=AI9,"+0",IF(M9&gt;AI9,IF(M9&gt;=AI9*2,"+2","+1"),"+0")),"")</f>
        <v>+1</v>
      </c>
      <c r="P11" s="131"/>
      <c r="Q11" s="47"/>
      <c r="R11" s="165">
        <f>IF(B2&lt;&gt;"",SUM(G17:G32),"")</f>
        <v>0</v>
      </c>
      <c r="S11" s="130"/>
      <c r="T11" s="131"/>
      <c r="U11" s="54"/>
      <c r="V11" s="55"/>
      <c r="W11" s="45"/>
      <c r="X11" s="150"/>
      <c r="Y11" s="123"/>
      <c r="Z11" s="123"/>
      <c r="AA11" s="123"/>
      <c r="AB11" s="123"/>
      <c r="AC11" s="123"/>
      <c r="AD11" s="124"/>
      <c r="AE11" s="166"/>
      <c r="AF11" s="123"/>
      <c r="AG11" s="126"/>
      <c r="AH11" s="47"/>
      <c r="AI11" s="164" t="s">
        <v>65</v>
      </c>
      <c r="AJ11" s="128"/>
      <c r="AK11" s="149" t="str">
        <f>IF(Z2&lt;&gt;"",IF(AI9=M9,"+0",IF(AI9&gt;M9,IF(AI9&gt;=M9*2,"+2","+1"),"+0")),"")</f>
        <v>+0</v>
      </c>
      <c r="AL11" s="131"/>
      <c r="AM11" s="47"/>
      <c r="AN11" s="165">
        <f>IF(Z2&lt;&gt;"",SUM(AC17:AC32),"")</f>
        <v>0</v>
      </c>
      <c r="AO11" s="130"/>
      <c r="AP11" s="131"/>
      <c r="AQ11" s="48"/>
    </row>
    <row r="12" spans="1:43" ht="7.5" customHeight="1">
      <c r="A12" s="56"/>
      <c r="B12" s="57"/>
      <c r="C12" s="58"/>
      <c r="D12" s="58"/>
      <c r="E12" s="58"/>
      <c r="F12" s="58"/>
      <c r="G12" s="59"/>
      <c r="H12" s="59"/>
      <c r="I12" s="58"/>
      <c r="J12" s="58"/>
      <c r="K12" s="51"/>
      <c r="L12" s="51"/>
      <c r="M12" s="51"/>
      <c r="N12" s="51"/>
      <c r="O12" s="57"/>
      <c r="P12" s="57"/>
      <c r="Q12" s="57"/>
      <c r="R12" s="163" t="s">
        <v>66</v>
      </c>
      <c r="S12" s="128"/>
      <c r="T12" s="128"/>
      <c r="U12" s="60"/>
      <c r="V12" s="57"/>
      <c r="W12" s="56"/>
      <c r="X12" s="57"/>
      <c r="Y12" s="58"/>
      <c r="Z12" s="58"/>
      <c r="AA12" s="58"/>
      <c r="AB12" s="58"/>
      <c r="AC12" s="59"/>
      <c r="AD12" s="59"/>
      <c r="AE12" s="58"/>
      <c r="AF12" s="58"/>
      <c r="AG12" s="51"/>
      <c r="AH12" s="51"/>
      <c r="AI12" s="51"/>
      <c r="AJ12" s="51"/>
      <c r="AK12" s="57"/>
      <c r="AL12" s="57"/>
      <c r="AM12" s="57"/>
      <c r="AN12" s="163" t="s">
        <v>66</v>
      </c>
      <c r="AO12" s="128"/>
      <c r="AP12" s="128"/>
      <c r="AQ12" s="60"/>
    </row>
    <row r="13" spans="1:43" ht="8.25" customHeight="1">
      <c r="A13" s="45"/>
      <c r="B13" s="47"/>
      <c r="C13" s="151" t="s">
        <v>737</v>
      </c>
      <c r="D13" s="151" t="s">
        <v>738</v>
      </c>
      <c r="E13" s="151" t="s">
        <v>739</v>
      </c>
      <c r="F13" s="151" t="s">
        <v>740</v>
      </c>
      <c r="G13" s="153" t="s">
        <v>0</v>
      </c>
      <c r="H13" s="153" t="s">
        <v>1</v>
      </c>
      <c r="I13" s="151" t="s">
        <v>741</v>
      </c>
      <c r="J13" s="151" t="s">
        <v>67</v>
      </c>
      <c r="K13" s="51"/>
      <c r="L13" s="51"/>
      <c r="M13" s="51"/>
      <c r="N13" s="51"/>
      <c r="O13" s="47"/>
      <c r="P13" s="47"/>
      <c r="Q13" s="47"/>
      <c r="R13" s="128"/>
      <c r="S13" s="128"/>
      <c r="T13" s="128"/>
      <c r="U13" s="48"/>
      <c r="V13" s="47"/>
      <c r="W13" s="45"/>
      <c r="X13" s="47"/>
      <c r="Y13" s="151" t="s">
        <v>742</v>
      </c>
      <c r="Z13" s="151" t="s">
        <v>743</v>
      </c>
      <c r="AA13" s="151" t="s">
        <v>744</v>
      </c>
      <c r="AB13" s="151" t="s">
        <v>745</v>
      </c>
      <c r="AC13" s="153" t="s">
        <v>0</v>
      </c>
      <c r="AD13" s="153" t="s">
        <v>1</v>
      </c>
      <c r="AE13" s="151" t="s">
        <v>746</v>
      </c>
      <c r="AF13" s="151" t="s">
        <v>67</v>
      </c>
      <c r="AG13" s="51"/>
      <c r="AH13" s="51"/>
      <c r="AI13" s="51"/>
      <c r="AJ13" s="51"/>
      <c r="AK13" s="47"/>
      <c r="AL13" s="47"/>
      <c r="AM13" s="47"/>
      <c r="AN13" s="128"/>
      <c r="AO13" s="128"/>
      <c r="AP13" s="128"/>
      <c r="AQ13" s="48"/>
    </row>
    <row r="14" spans="1:43" ht="12.75">
      <c r="A14" s="45"/>
      <c r="B14" s="47"/>
      <c r="C14" s="152"/>
      <c r="D14" s="152"/>
      <c r="E14" s="152"/>
      <c r="F14" s="152"/>
      <c r="G14" s="152"/>
      <c r="H14" s="152"/>
      <c r="I14" s="152"/>
      <c r="J14" s="152"/>
      <c r="K14" s="155" t="s">
        <v>68</v>
      </c>
      <c r="L14" s="130"/>
      <c r="M14" s="130"/>
      <c r="N14" s="131"/>
      <c r="O14" s="47"/>
      <c r="P14" s="47"/>
      <c r="Q14" s="47"/>
      <c r="R14" s="156">
        <f>IF(B2&lt;&gt;"",SUM(H17:H32),"")</f>
        <v>0</v>
      </c>
      <c r="S14" s="130"/>
      <c r="T14" s="131"/>
      <c r="U14" s="48"/>
      <c r="V14" s="47"/>
      <c r="W14" s="45"/>
      <c r="X14" s="47"/>
      <c r="Y14" s="152"/>
      <c r="Z14" s="152"/>
      <c r="AA14" s="152"/>
      <c r="AB14" s="152"/>
      <c r="AC14" s="152"/>
      <c r="AD14" s="152"/>
      <c r="AE14" s="152"/>
      <c r="AF14" s="152"/>
      <c r="AG14" s="155" t="s">
        <v>68</v>
      </c>
      <c r="AH14" s="130"/>
      <c r="AI14" s="130"/>
      <c r="AJ14" s="131"/>
      <c r="AK14" s="47"/>
      <c r="AL14" s="47"/>
      <c r="AM14" s="47"/>
      <c r="AN14" s="156">
        <f>IF(Z2&lt;&gt;"",SUM(AD17:AD32),"")</f>
        <v>0</v>
      </c>
      <c r="AO14" s="130"/>
      <c r="AP14" s="131"/>
      <c r="AQ14" s="48"/>
    </row>
    <row r="15" spans="1:43" ht="12.75">
      <c r="A15" s="45"/>
      <c r="B15" s="47"/>
      <c r="C15" s="152"/>
      <c r="D15" s="152"/>
      <c r="E15" s="152"/>
      <c r="F15" s="152"/>
      <c r="G15" s="152"/>
      <c r="H15" s="152"/>
      <c r="I15" s="152"/>
      <c r="J15" s="152"/>
      <c r="K15" s="134" t="s">
        <v>69</v>
      </c>
      <c r="L15" s="134" t="s">
        <v>70</v>
      </c>
      <c r="M15" s="134" t="str">
        <f>"-Stat"</f>
        <v>-Stat</v>
      </c>
      <c r="N15" s="134" t="s">
        <v>71</v>
      </c>
      <c r="O15" s="47"/>
      <c r="P15" s="47"/>
      <c r="Q15" s="47"/>
      <c r="R15" s="47"/>
      <c r="S15" s="47"/>
      <c r="T15" s="47"/>
      <c r="U15" s="48"/>
      <c r="V15" s="47"/>
      <c r="W15" s="45"/>
      <c r="X15" s="47"/>
      <c r="Y15" s="152"/>
      <c r="Z15" s="152"/>
      <c r="AA15" s="152"/>
      <c r="AB15" s="152"/>
      <c r="AC15" s="152"/>
      <c r="AD15" s="152"/>
      <c r="AE15" s="152"/>
      <c r="AF15" s="152"/>
      <c r="AG15" s="134" t="s">
        <v>69</v>
      </c>
      <c r="AH15" s="134" t="s">
        <v>70</v>
      </c>
      <c r="AI15" s="134" t="str">
        <f>"-Stat"</f>
        <v>-Stat</v>
      </c>
      <c r="AJ15" s="134" t="s">
        <v>71</v>
      </c>
      <c r="AK15" s="47"/>
      <c r="AL15" s="47"/>
      <c r="AM15" s="47"/>
      <c r="AN15" s="47"/>
      <c r="AO15" s="47"/>
      <c r="AP15" s="47"/>
      <c r="AQ15" s="48"/>
    </row>
    <row r="16" spans="1:43" ht="12.75">
      <c r="A16" s="45"/>
      <c r="B16" s="61" t="s">
        <v>72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54" t="s">
        <v>73</v>
      </c>
      <c r="P16" s="140"/>
      <c r="Q16" s="140"/>
      <c r="R16" s="140"/>
      <c r="S16" s="140"/>
      <c r="T16" s="141"/>
      <c r="U16" s="48"/>
      <c r="V16" s="47"/>
      <c r="W16" s="45"/>
      <c r="X16" s="61" t="s">
        <v>72</v>
      </c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54" t="s">
        <v>73</v>
      </c>
      <c r="AL16" s="140"/>
      <c r="AM16" s="140"/>
      <c r="AN16" s="140"/>
      <c r="AO16" s="140"/>
      <c r="AP16" s="141"/>
      <c r="AQ16" s="48"/>
    </row>
    <row r="17" spans="1:43" ht="12.75">
      <c r="A17" s="45"/>
      <c r="B17" s="62">
        <v>1</v>
      </c>
      <c r="C17" s="63"/>
      <c r="D17" s="64"/>
      <c r="E17" s="64"/>
      <c r="F17" s="64"/>
      <c r="G17" s="65"/>
      <c r="H17" s="66"/>
      <c r="I17" s="67"/>
      <c r="J17" s="68">
        <f t="shared" ref="J17:J32" si="0">C17+D17*3+E17*2+F17*2+I17*5</f>
        <v>0</v>
      </c>
      <c r="K17" s="69"/>
      <c r="L17" s="65"/>
      <c r="M17" s="64"/>
      <c r="N17" s="70"/>
      <c r="O17" s="136"/>
      <c r="P17" s="115"/>
      <c r="Q17" s="115"/>
      <c r="R17" s="115"/>
      <c r="S17" s="115"/>
      <c r="T17" s="118"/>
      <c r="U17" s="48"/>
      <c r="V17" s="47"/>
      <c r="W17" s="45"/>
      <c r="X17" s="62">
        <v>1</v>
      </c>
      <c r="Y17" s="63"/>
      <c r="Z17" s="64"/>
      <c r="AA17" s="64"/>
      <c r="AB17" s="64"/>
      <c r="AC17" s="65"/>
      <c r="AD17" s="66"/>
      <c r="AE17" s="67"/>
      <c r="AF17" s="68">
        <f t="shared" ref="AF17:AF32" si="1">Y17+Z17*3+AA17*2+AB17*2+AE17*5</f>
        <v>0</v>
      </c>
      <c r="AG17" s="69"/>
      <c r="AH17" s="65"/>
      <c r="AI17" s="65"/>
      <c r="AJ17" s="70"/>
      <c r="AK17" s="136"/>
      <c r="AL17" s="115"/>
      <c r="AM17" s="115"/>
      <c r="AN17" s="115"/>
      <c r="AO17" s="115"/>
      <c r="AP17" s="118"/>
      <c r="AQ17" s="48"/>
    </row>
    <row r="18" spans="1:43" ht="12.75">
      <c r="A18" s="45"/>
      <c r="B18" s="71">
        <v>2</v>
      </c>
      <c r="C18" s="72"/>
      <c r="D18" s="73"/>
      <c r="E18" s="74"/>
      <c r="F18" s="74"/>
      <c r="G18" s="80"/>
      <c r="H18" s="76"/>
      <c r="I18" s="77"/>
      <c r="J18" s="78">
        <f t="shared" si="0"/>
        <v>0</v>
      </c>
      <c r="K18" s="72"/>
      <c r="L18" s="74"/>
      <c r="M18" s="75"/>
      <c r="N18" s="79"/>
      <c r="O18" s="111"/>
      <c r="P18" s="112"/>
      <c r="Q18" s="112"/>
      <c r="R18" s="112"/>
      <c r="S18" s="112"/>
      <c r="T18" s="113"/>
      <c r="U18" s="48"/>
      <c r="V18" s="47"/>
      <c r="W18" s="45"/>
      <c r="X18" s="71">
        <v>2</v>
      </c>
      <c r="Y18" s="72"/>
      <c r="Z18" s="82">
        <v>1</v>
      </c>
      <c r="AA18" s="74"/>
      <c r="AB18" s="74"/>
      <c r="AC18" s="80"/>
      <c r="AD18" s="76"/>
      <c r="AE18" s="77"/>
      <c r="AF18" s="78">
        <f t="shared" si="1"/>
        <v>3</v>
      </c>
      <c r="AG18" s="72"/>
      <c r="AH18" s="74"/>
      <c r="AI18" s="74"/>
      <c r="AJ18" s="79"/>
      <c r="AK18" s="111"/>
      <c r="AL18" s="112"/>
      <c r="AM18" s="112"/>
      <c r="AN18" s="112"/>
      <c r="AO18" s="112"/>
      <c r="AP18" s="113"/>
      <c r="AQ18" s="48"/>
    </row>
    <row r="19" spans="1:43" ht="12.75">
      <c r="A19" s="45"/>
      <c r="B19" s="71">
        <v>3</v>
      </c>
      <c r="C19" s="72"/>
      <c r="D19" s="73"/>
      <c r="E19" s="74"/>
      <c r="F19" s="75">
        <v>1</v>
      </c>
      <c r="G19" s="80"/>
      <c r="H19" s="80"/>
      <c r="I19" s="79"/>
      <c r="J19" s="78">
        <f t="shared" si="0"/>
        <v>2</v>
      </c>
      <c r="K19" s="72"/>
      <c r="L19" s="74"/>
      <c r="M19" s="74"/>
      <c r="N19" s="79"/>
      <c r="O19" s="111" t="s">
        <v>216</v>
      </c>
      <c r="P19" s="112"/>
      <c r="Q19" s="112"/>
      <c r="R19" s="112"/>
      <c r="S19" s="112"/>
      <c r="T19" s="113"/>
      <c r="U19" s="48"/>
      <c r="V19" s="47"/>
      <c r="W19" s="45"/>
      <c r="X19" s="71">
        <v>3</v>
      </c>
      <c r="Y19" s="72"/>
      <c r="Z19" s="73"/>
      <c r="AA19" s="74"/>
      <c r="AB19" s="75"/>
      <c r="AC19" s="80"/>
      <c r="AD19" s="80"/>
      <c r="AE19" s="79"/>
      <c r="AF19" s="78">
        <f t="shared" si="1"/>
        <v>0</v>
      </c>
      <c r="AG19" s="72"/>
      <c r="AH19" s="74"/>
      <c r="AI19" s="74"/>
      <c r="AJ19" s="79"/>
      <c r="AK19" s="111"/>
      <c r="AL19" s="112"/>
      <c r="AM19" s="112"/>
      <c r="AN19" s="112"/>
      <c r="AO19" s="112"/>
      <c r="AP19" s="113"/>
      <c r="AQ19" s="48"/>
    </row>
    <row r="20" spans="1:43" ht="12.75">
      <c r="A20" s="45"/>
      <c r="B20" s="83">
        <v>4</v>
      </c>
      <c r="C20" s="72"/>
      <c r="D20" s="73"/>
      <c r="E20" s="74"/>
      <c r="F20" s="75"/>
      <c r="G20" s="80"/>
      <c r="H20" s="80"/>
      <c r="I20" s="79"/>
      <c r="J20" s="78">
        <f t="shared" si="0"/>
        <v>0</v>
      </c>
      <c r="K20" s="72"/>
      <c r="L20" s="74"/>
      <c r="M20" s="74"/>
      <c r="N20" s="79"/>
      <c r="O20" s="111"/>
      <c r="P20" s="112"/>
      <c r="Q20" s="112"/>
      <c r="R20" s="112"/>
      <c r="S20" s="112"/>
      <c r="T20" s="113"/>
      <c r="U20" s="48"/>
      <c r="V20" s="47"/>
      <c r="W20" s="45"/>
      <c r="X20" s="83">
        <v>4</v>
      </c>
      <c r="Y20" s="81">
        <v>1</v>
      </c>
      <c r="Z20" s="73"/>
      <c r="AA20" s="74"/>
      <c r="AB20" s="75"/>
      <c r="AC20" s="80"/>
      <c r="AD20" s="80"/>
      <c r="AE20" s="77">
        <v>1</v>
      </c>
      <c r="AF20" s="78">
        <f t="shared" si="1"/>
        <v>6</v>
      </c>
      <c r="AG20" s="72"/>
      <c r="AH20" s="74"/>
      <c r="AI20" s="74"/>
      <c r="AJ20" s="79"/>
      <c r="AK20" s="111" t="s">
        <v>78</v>
      </c>
      <c r="AL20" s="112"/>
      <c r="AM20" s="112"/>
      <c r="AN20" s="112"/>
      <c r="AO20" s="112"/>
      <c r="AP20" s="113"/>
      <c r="AQ20" s="48"/>
    </row>
    <row r="21" spans="1:43" ht="12.75">
      <c r="A21" s="45"/>
      <c r="B21" s="71">
        <v>5</v>
      </c>
      <c r="C21" s="72"/>
      <c r="D21" s="73"/>
      <c r="E21" s="74"/>
      <c r="F21" s="74"/>
      <c r="G21" s="80"/>
      <c r="H21" s="80"/>
      <c r="I21" s="77">
        <v>1</v>
      </c>
      <c r="J21" s="78">
        <f t="shared" si="0"/>
        <v>5</v>
      </c>
      <c r="K21" s="72"/>
      <c r="L21" s="74"/>
      <c r="M21" s="74"/>
      <c r="N21" s="79"/>
      <c r="O21" s="111" t="s">
        <v>74</v>
      </c>
      <c r="P21" s="112"/>
      <c r="Q21" s="112"/>
      <c r="R21" s="112"/>
      <c r="S21" s="112"/>
      <c r="T21" s="113"/>
      <c r="U21" s="48"/>
      <c r="V21" s="47"/>
      <c r="W21" s="45"/>
      <c r="X21" s="71">
        <v>5</v>
      </c>
      <c r="Y21" s="81">
        <v>2</v>
      </c>
      <c r="Z21" s="73"/>
      <c r="AA21" s="74"/>
      <c r="AB21" s="74"/>
      <c r="AC21" s="80"/>
      <c r="AD21" s="80"/>
      <c r="AE21" s="79"/>
      <c r="AF21" s="78">
        <f t="shared" si="1"/>
        <v>2</v>
      </c>
      <c r="AG21" s="72"/>
      <c r="AH21" s="74"/>
      <c r="AI21" s="74"/>
      <c r="AJ21" s="79"/>
      <c r="AK21" s="111" t="s">
        <v>148</v>
      </c>
      <c r="AL21" s="112"/>
      <c r="AM21" s="112"/>
      <c r="AN21" s="112"/>
      <c r="AO21" s="112"/>
      <c r="AP21" s="113"/>
      <c r="AQ21" s="48"/>
    </row>
    <row r="22" spans="1:43" ht="12.75">
      <c r="A22" s="45"/>
      <c r="B22" s="71">
        <v>6</v>
      </c>
      <c r="C22" s="72"/>
      <c r="D22" s="73"/>
      <c r="E22" s="74"/>
      <c r="F22" s="74"/>
      <c r="G22" s="80"/>
      <c r="H22" s="80"/>
      <c r="I22" s="79"/>
      <c r="J22" s="78">
        <f t="shared" si="0"/>
        <v>0</v>
      </c>
      <c r="K22" s="72"/>
      <c r="L22" s="74"/>
      <c r="M22" s="74"/>
      <c r="N22" s="79"/>
      <c r="O22" s="111"/>
      <c r="P22" s="112"/>
      <c r="Q22" s="112"/>
      <c r="R22" s="112"/>
      <c r="S22" s="112"/>
      <c r="T22" s="113"/>
      <c r="U22" s="48"/>
      <c r="V22" s="47"/>
      <c r="W22" s="45"/>
      <c r="X22" s="71">
        <v>6</v>
      </c>
      <c r="Y22" s="72"/>
      <c r="Z22" s="73"/>
      <c r="AA22" s="74"/>
      <c r="AB22" s="74"/>
      <c r="AC22" s="80"/>
      <c r="AD22" s="80"/>
      <c r="AE22" s="79"/>
      <c r="AF22" s="78">
        <f t="shared" si="1"/>
        <v>0</v>
      </c>
      <c r="AG22" s="72"/>
      <c r="AH22" s="74"/>
      <c r="AI22" s="74"/>
      <c r="AJ22" s="79"/>
      <c r="AK22" s="111"/>
      <c r="AL22" s="112"/>
      <c r="AM22" s="112"/>
      <c r="AN22" s="112"/>
      <c r="AO22" s="112"/>
      <c r="AP22" s="113"/>
      <c r="AQ22" s="48"/>
    </row>
    <row r="23" spans="1:43" ht="12.75">
      <c r="A23" s="45"/>
      <c r="B23" s="71">
        <v>7</v>
      </c>
      <c r="C23" s="72"/>
      <c r="D23" s="73"/>
      <c r="E23" s="74"/>
      <c r="F23" s="75"/>
      <c r="G23" s="80"/>
      <c r="H23" s="80"/>
      <c r="I23" s="79"/>
      <c r="J23" s="78">
        <f t="shared" si="0"/>
        <v>0</v>
      </c>
      <c r="K23" s="72"/>
      <c r="L23" s="74"/>
      <c r="M23" s="74"/>
      <c r="N23" s="79"/>
      <c r="O23" s="111"/>
      <c r="P23" s="112"/>
      <c r="Q23" s="112"/>
      <c r="R23" s="112"/>
      <c r="S23" s="112"/>
      <c r="T23" s="113"/>
      <c r="U23" s="48"/>
      <c r="V23" s="47"/>
      <c r="W23" s="45"/>
      <c r="X23" s="71">
        <v>7</v>
      </c>
      <c r="Y23" s="72"/>
      <c r="Z23" s="73"/>
      <c r="AA23" s="74"/>
      <c r="AB23" s="75"/>
      <c r="AC23" s="80"/>
      <c r="AD23" s="80"/>
      <c r="AE23" s="79"/>
      <c r="AF23" s="78">
        <f t="shared" si="1"/>
        <v>0</v>
      </c>
      <c r="AG23" s="72"/>
      <c r="AH23" s="74"/>
      <c r="AI23" s="74"/>
      <c r="AJ23" s="79"/>
      <c r="AK23" s="111"/>
      <c r="AL23" s="112"/>
      <c r="AM23" s="112"/>
      <c r="AN23" s="112"/>
      <c r="AO23" s="112"/>
      <c r="AP23" s="113"/>
      <c r="AQ23" s="48"/>
    </row>
    <row r="24" spans="1:43" ht="12.75">
      <c r="A24" s="45"/>
      <c r="B24" s="71">
        <v>8</v>
      </c>
      <c r="C24" s="72"/>
      <c r="D24" s="73"/>
      <c r="E24" s="74"/>
      <c r="F24" s="74"/>
      <c r="G24" s="80"/>
      <c r="H24" s="80"/>
      <c r="I24" s="79"/>
      <c r="J24" s="78">
        <f t="shared" si="0"/>
        <v>0</v>
      </c>
      <c r="K24" s="72"/>
      <c r="L24" s="74"/>
      <c r="M24" s="74"/>
      <c r="N24" s="79"/>
      <c r="O24" s="111"/>
      <c r="P24" s="112"/>
      <c r="Q24" s="112"/>
      <c r="R24" s="112"/>
      <c r="S24" s="112"/>
      <c r="T24" s="113"/>
      <c r="U24" s="48"/>
      <c r="V24" s="47"/>
      <c r="W24" s="45"/>
      <c r="X24" s="71">
        <v>8</v>
      </c>
      <c r="Y24" s="72"/>
      <c r="Z24" s="73"/>
      <c r="AA24" s="74"/>
      <c r="AB24" s="74"/>
      <c r="AC24" s="80"/>
      <c r="AD24" s="80"/>
      <c r="AE24" s="79"/>
      <c r="AF24" s="78">
        <f t="shared" si="1"/>
        <v>0</v>
      </c>
      <c r="AG24" s="72"/>
      <c r="AH24" s="74"/>
      <c r="AI24" s="74"/>
      <c r="AJ24" s="79"/>
      <c r="AK24" s="111"/>
      <c r="AL24" s="112"/>
      <c r="AM24" s="112"/>
      <c r="AN24" s="112"/>
      <c r="AO24" s="112"/>
      <c r="AP24" s="113"/>
      <c r="AQ24" s="48"/>
    </row>
    <row r="25" spans="1:43" ht="12.75">
      <c r="A25" s="45"/>
      <c r="B25" s="71">
        <v>9</v>
      </c>
      <c r="C25" s="72"/>
      <c r="D25" s="73"/>
      <c r="E25" s="74"/>
      <c r="F25" s="74"/>
      <c r="G25" s="80"/>
      <c r="H25" s="80"/>
      <c r="I25" s="79"/>
      <c r="J25" s="78">
        <f t="shared" si="0"/>
        <v>0</v>
      </c>
      <c r="K25" s="72"/>
      <c r="L25" s="74"/>
      <c r="M25" s="74"/>
      <c r="N25" s="79"/>
      <c r="O25" s="111"/>
      <c r="P25" s="112"/>
      <c r="Q25" s="112"/>
      <c r="R25" s="112"/>
      <c r="S25" s="112"/>
      <c r="T25" s="113"/>
      <c r="U25" s="48"/>
      <c r="V25" s="47"/>
      <c r="W25" s="45"/>
      <c r="X25" s="71">
        <v>9</v>
      </c>
      <c r="Y25" s="72"/>
      <c r="Z25" s="82">
        <v>1</v>
      </c>
      <c r="AA25" s="74"/>
      <c r="AB25" s="74"/>
      <c r="AC25" s="80"/>
      <c r="AD25" s="80"/>
      <c r="AE25" s="79"/>
      <c r="AF25" s="78">
        <f t="shared" si="1"/>
        <v>3</v>
      </c>
      <c r="AG25" s="72"/>
      <c r="AH25" s="74"/>
      <c r="AI25" s="74"/>
      <c r="AJ25" s="79"/>
      <c r="AK25" s="111" t="s">
        <v>74</v>
      </c>
      <c r="AL25" s="112"/>
      <c r="AM25" s="112"/>
      <c r="AN25" s="112"/>
      <c r="AO25" s="112"/>
      <c r="AP25" s="113"/>
      <c r="AQ25" s="48"/>
    </row>
    <row r="26" spans="1:43" ht="12.75">
      <c r="A26" s="45"/>
      <c r="B26" s="71">
        <v>10</v>
      </c>
      <c r="C26" s="72"/>
      <c r="D26" s="82">
        <v>2</v>
      </c>
      <c r="E26" s="74"/>
      <c r="F26" s="74"/>
      <c r="G26" s="80"/>
      <c r="H26" s="80"/>
      <c r="I26" s="79"/>
      <c r="J26" s="78">
        <f t="shared" si="0"/>
        <v>6</v>
      </c>
      <c r="K26" s="72"/>
      <c r="L26" s="74"/>
      <c r="M26" s="74"/>
      <c r="N26" s="79"/>
      <c r="O26" s="111"/>
      <c r="P26" s="112"/>
      <c r="Q26" s="112"/>
      <c r="R26" s="112"/>
      <c r="S26" s="112"/>
      <c r="T26" s="113"/>
      <c r="U26" s="48"/>
      <c r="V26" s="47"/>
      <c r="W26" s="45"/>
      <c r="X26" s="71">
        <v>10</v>
      </c>
      <c r="Y26" s="72"/>
      <c r="Z26" s="73"/>
      <c r="AA26" s="74"/>
      <c r="AB26" s="74"/>
      <c r="AC26" s="80"/>
      <c r="AD26" s="80"/>
      <c r="AE26" s="79"/>
      <c r="AF26" s="78">
        <f t="shared" si="1"/>
        <v>0</v>
      </c>
      <c r="AG26" s="72"/>
      <c r="AH26" s="74"/>
      <c r="AI26" s="74"/>
      <c r="AJ26" s="79"/>
      <c r="AK26" s="111"/>
      <c r="AL26" s="112"/>
      <c r="AM26" s="112"/>
      <c r="AN26" s="112"/>
      <c r="AO26" s="112"/>
      <c r="AP26" s="113"/>
      <c r="AQ26" s="48"/>
    </row>
    <row r="27" spans="1:43" ht="12.75">
      <c r="A27" s="45"/>
      <c r="B27" s="71">
        <v>11</v>
      </c>
      <c r="C27" s="72"/>
      <c r="D27" s="73"/>
      <c r="E27" s="74"/>
      <c r="F27" s="75">
        <v>1</v>
      </c>
      <c r="G27" s="80"/>
      <c r="H27" s="80"/>
      <c r="I27" s="79"/>
      <c r="J27" s="78">
        <f t="shared" si="0"/>
        <v>2</v>
      </c>
      <c r="K27" s="72"/>
      <c r="L27" s="74"/>
      <c r="M27" s="74"/>
      <c r="N27" s="79"/>
      <c r="O27" s="111"/>
      <c r="P27" s="112"/>
      <c r="Q27" s="112"/>
      <c r="R27" s="112"/>
      <c r="S27" s="112"/>
      <c r="T27" s="113"/>
      <c r="U27" s="48"/>
      <c r="V27" s="47"/>
      <c r="W27" s="45"/>
      <c r="X27" s="71">
        <v>11</v>
      </c>
      <c r="Y27" s="72"/>
      <c r="Z27" s="73"/>
      <c r="AA27" s="74"/>
      <c r="AB27" s="74"/>
      <c r="AC27" s="80"/>
      <c r="AD27" s="80"/>
      <c r="AE27" s="79"/>
      <c r="AF27" s="78">
        <f t="shared" si="1"/>
        <v>0</v>
      </c>
      <c r="AG27" s="81" t="s">
        <v>75</v>
      </c>
      <c r="AH27" s="75" t="s">
        <v>76</v>
      </c>
      <c r="AI27" s="74"/>
      <c r="AJ27" s="79"/>
      <c r="AK27" s="111"/>
      <c r="AL27" s="112"/>
      <c r="AM27" s="112"/>
      <c r="AN27" s="112"/>
      <c r="AO27" s="112"/>
      <c r="AP27" s="113"/>
      <c r="AQ27" s="48"/>
    </row>
    <row r="28" spans="1:43" ht="12.75">
      <c r="A28" s="45"/>
      <c r="B28" s="71">
        <v>12</v>
      </c>
      <c r="C28" s="72"/>
      <c r="D28" s="82">
        <v>1</v>
      </c>
      <c r="E28" s="74"/>
      <c r="F28" s="74"/>
      <c r="G28" s="80"/>
      <c r="H28" s="80"/>
      <c r="I28" s="79"/>
      <c r="J28" s="78">
        <f t="shared" si="0"/>
        <v>3</v>
      </c>
      <c r="K28" s="72"/>
      <c r="L28" s="74"/>
      <c r="M28" s="74"/>
      <c r="N28" s="79"/>
      <c r="O28" s="111"/>
      <c r="P28" s="112"/>
      <c r="Q28" s="112"/>
      <c r="R28" s="112"/>
      <c r="S28" s="112"/>
      <c r="T28" s="113"/>
      <c r="U28" s="48"/>
      <c r="V28" s="47"/>
      <c r="W28" s="45"/>
      <c r="X28" s="71">
        <v>12</v>
      </c>
      <c r="Y28" s="72"/>
      <c r="Z28" s="73"/>
      <c r="AA28" s="74"/>
      <c r="AB28" s="74"/>
      <c r="AC28" s="80"/>
      <c r="AD28" s="80"/>
      <c r="AE28" s="79"/>
      <c r="AF28" s="78">
        <f t="shared" si="1"/>
        <v>0</v>
      </c>
      <c r="AG28" s="72"/>
      <c r="AH28" s="74"/>
      <c r="AI28" s="74"/>
      <c r="AJ28" s="79"/>
      <c r="AK28" s="111"/>
      <c r="AL28" s="112"/>
      <c r="AM28" s="112"/>
      <c r="AN28" s="112"/>
      <c r="AO28" s="112"/>
      <c r="AP28" s="113"/>
      <c r="AQ28" s="48"/>
    </row>
    <row r="29" spans="1:43" ht="12.75">
      <c r="A29" s="45"/>
      <c r="B29" s="71">
        <v>13</v>
      </c>
      <c r="C29" s="72"/>
      <c r="D29" s="73"/>
      <c r="E29" s="74"/>
      <c r="F29" s="74"/>
      <c r="G29" s="80"/>
      <c r="H29" s="80"/>
      <c r="I29" s="79"/>
      <c r="J29" s="78">
        <f t="shared" si="0"/>
        <v>0</v>
      </c>
      <c r="K29" s="72"/>
      <c r="L29" s="74"/>
      <c r="M29" s="74"/>
      <c r="N29" s="79"/>
      <c r="O29" s="111"/>
      <c r="P29" s="112"/>
      <c r="Q29" s="112"/>
      <c r="R29" s="112"/>
      <c r="S29" s="112"/>
      <c r="T29" s="113"/>
      <c r="U29" s="48"/>
      <c r="V29" s="47"/>
      <c r="W29" s="45"/>
      <c r="X29" s="71">
        <v>13</v>
      </c>
      <c r="Y29" s="72"/>
      <c r="Z29" s="73"/>
      <c r="AA29" s="74"/>
      <c r="AB29" s="75">
        <v>1</v>
      </c>
      <c r="AC29" s="80"/>
      <c r="AD29" s="80"/>
      <c r="AE29" s="79"/>
      <c r="AF29" s="78">
        <f t="shared" si="1"/>
        <v>2</v>
      </c>
      <c r="AG29" s="72"/>
      <c r="AH29" s="74"/>
      <c r="AI29" s="74"/>
      <c r="AJ29" s="79"/>
      <c r="AK29" s="111"/>
      <c r="AL29" s="112"/>
      <c r="AM29" s="112"/>
      <c r="AN29" s="112"/>
      <c r="AO29" s="112"/>
      <c r="AP29" s="113"/>
      <c r="AQ29" s="48"/>
    </row>
    <row r="30" spans="1:43" ht="12.75">
      <c r="A30" s="45"/>
      <c r="B30" s="83">
        <v>14</v>
      </c>
      <c r="C30" s="72"/>
      <c r="D30" s="73"/>
      <c r="E30" s="74"/>
      <c r="F30" s="74"/>
      <c r="G30" s="80"/>
      <c r="H30" s="80"/>
      <c r="I30" s="79"/>
      <c r="J30" s="78">
        <f t="shared" si="0"/>
        <v>0</v>
      </c>
      <c r="K30" s="72"/>
      <c r="L30" s="74"/>
      <c r="M30" s="74"/>
      <c r="N30" s="79"/>
      <c r="O30" s="111"/>
      <c r="P30" s="112"/>
      <c r="Q30" s="112"/>
      <c r="R30" s="112"/>
      <c r="S30" s="112"/>
      <c r="T30" s="113"/>
      <c r="U30" s="48"/>
      <c r="V30" s="47"/>
      <c r="W30" s="45"/>
      <c r="X30" s="83">
        <v>14</v>
      </c>
      <c r="Y30" s="72"/>
      <c r="Z30" s="73"/>
      <c r="AA30" s="74"/>
      <c r="AB30" s="74"/>
      <c r="AC30" s="80"/>
      <c r="AD30" s="80"/>
      <c r="AE30" s="79"/>
      <c r="AF30" s="78">
        <f t="shared" si="1"/>
        <v>0</v>
      </c>
      <c r="AG30" s="72"/>
      <c r="AH30" s="74"/>
      <c r="AI30" s="74"/>
      <c r="AJ30" s="79"/>
      <c r="AK30" s="111"/>
      <c r="AL30" s="112"/>
      <c r="AM30" s="112"/>
      <c r="AN30" s="112"/>
      <c r="AO30" s="112"/>
      <c r="AP30" s="113"/>
      <c r="AQ30" s="48"/>
    </row>
    <row r="31" spans="1:43" ht="12.75">
      <c r="A31" s="45"/>
      <c r="B31" s="71">
        <v>15</v>
      </c>
      <c r="C31" s="72"/>
      <c r="D31" s="73"/>
      <c r="E31" s="74"/>
      <c r="F31" s="74"/>
      <c r="G31" s="80"/>
      <c r="H31" s="80"/>
      <c r="I31" s="79"/>
      <c r="J31" s="78">
        <f t="shared" si="0"/>
        <v>0</v>
      </c>
      <c r="K31" s="72"/>
      <c r="L31" s="74"/>
      <c r="M31" s="74"/>
      <c r="N31" s="79"/>
      <c r="O31" s="111"/>
      <c r="P31" s="112"/>
      <c r="Q31" s="112"/>
      <c r="R31" s="112"/>
      <c r="S31" s="112"/>
      <c r="T31" s="113"/>
      <c r="U31" s="48"/>
      <c r="V31" s="47"/>
      <c r="W31" s="45"/>
      <c r="X31" s="71">
        <v>15</v>
      </c>
      <c r="Y31" s="72"/>
      <c r="Z31" s="73"/>
      <c r="AA31" s="74"/>
      <c r="AB31" s="74"/>
      <c r="AC31" s="80"/>
      <c r="AD31" s="80"/>
      <c r="AE31" s="79"/>
      <c r="AF31" s="78">
        <f t="shared" si="1"/>
        <v>0</v>
      </c>
      <c r="AG31" s="72"/>
      <c r="AH31" s="74"/>
      <c r="AI31" s="74"/>
      <c r="AJ31" s="79"/>
      <c r="AK31" s="111"/>
      <c r="AL31" s="112"/>
      <c r="AM31" s="112"/>
      <c r="AN31" s="112"/>
      <c r="AO31" s="112"/>
      <c r="AP31" s="113"/>
      <c r="AQ31" s="48"/>
    </row>
    <row r="32" spans="1:43" ht="12.75">
      <c r="A32" s="45"/>
      <c r="B32" s="84">
        <v>16</v>
      </c>
      <c r="C32" s="85"/>
      <c r="D32" s="87"/>
      <c r="E32" s="87"/>
      <c r="F32" s="87"/>
      <c r="G32" s="88"/>
      <c r="H32" s="88"/>
      <c r="I32" s="89"/>
      <c r="J32" s="90">
        <f t="shared" si="0"/>
        <v>0</v>
      </c>
      <c r="K32" s="85"/>
      <c r="L32" s="87"/>
      <c r="M32" s="87"/>
      <c r="N32" s="89"/>
      <c r="O32" s="147"/>
      <c r="P32" s="123"/>
      <c r="Q32" s="123"/>
      <c r="R32" s="123"/>
      <c r="S32" s="123"/>
      <c r="T32" s="126"/>
      <c r="U32" s="48"/>
      <c r="V32" s="47"/>
      <c r="W32" s="45"/>
      <c r="X32" s="84">
        <v>16</v>
      </c>
      <c r="Y32" s="85"/>
      <c r="Z32" s="87"/>
      <c r="AA32" s="87"/>
      <c r="AB32" s="87"/>
      <c r="AC32" s="88"/>
      <c r="AD32" s="88"/>
      <c r="AE32" s="89"/>
      <c r="AF32" s="90">
        <f t="shared" si="1"/>
        <v>0</v>
      </c>
      <c r="AG32" s="85"/>
      <c r="AH32" s="87"/>
      <c r="AI32" s="87"/>
      <c r="AJ32" s="89"/>
      <c r="AK32" s="147"/>
      <c r="AL32" s="123"/>
      <c r="AM32" s="123"/>
      <c r="AN32" s="123"/>
      <c r="AO32" s="123"/>
      <c r="AP32" s="126"/>
      <c r="AQ32" s="48"/>
    </row>
    <row r="33" spans="1:43" ht="12.75">
      <c r="A33" s="56"/>
      <c r="B33" s="127" t="s">
        <v>84</v>
      </c>
      <c r="C33" s="128"/>
      <c r="D33" s="128"/>
      <c r="E33" s="128"/>
      <c r="F33" s="91"/>
      <c r="G33" s="127" t="s">
        <v>85</v>
      </c>
      <c r="H33" s="128"/>
      <c r="I33" s="128"/>
      <c r="J33" s="128"/>
      <c r="K33" s="128"/>
      <c r="L33" s="51"/>
      <c r="M33" s="127" t="s">
        <v>86</v>
      </c>
      <c r="N33" s="128"/>
      <c r="O33" s="128"/>
      <c r="P33" s="128"/>
      <c r="Q33" s="91"/>
      <c r="R33" s="127" t="s">
        <v>87</v>
      </c>
      <c r="S33" s="128"/>
      <c r="T33" s="128"/>
      <c r="U33" s="60"/>
      <c r="V33" s="57"/>
      <c r="W33" s="56"/>
      <c r="X33" s="127" t="s">
        <v>84</v>
      </c>
      <c r="Y33" s="128"/>
      <c r="Z33" s="128"/>
      <c r="AA33" s="128"/>
      <c r="AB33" s="91"/>
      <c r="AC33" s="127" t="s">
        <v>85</v>
      </c>
      <c r="AD33" s="128"/>
      <c r="AE33" s="128"/>
      <c r="AF33" s="128"/>
      <c r="AG33" s="128"/>
      <c r="AH33" s="51"/>
      <c r="AI33" s="127" t="s">
        <v>86</v>
      </c>
      <c r="AJ33" s="128"/>
      <c r="AK33" s="128"/>
      <c r="AL33" s="128"/>
      <c r="AM33" s="91"/>
      <c r="AN33" s="127" t="s">
        <v>87</v>
      </c>
      <c r="AO33" s="128"/>
      <c r="AP33" s="128"/>
      <c r="AQ33" s="60"/>
    </row>
    <row r="34" spans="1:43" ht="12.75">
      <c r="A34" s="45"/>
      <c r="B34" s="129">
        <v>40000</v>
      </c>
      <c r="C34" s="130"/>
      <c r="D34" s="130"/>
      <c r="E34" s="131"/>
      <c r="F34" s="92"/>
      <c r="G34" s="132">
        <v>0</v>
      </c>
      <c r="H34" s="130"/>
      <c r="I34" s="130"/>
      <c r="J34" s="130"/>
      <c r="K34" s="131"/>
      <c r="L34" s="93"/>
      <c r="M34" s="137">
        <v>190000</v>
      </c>
      <c r="N34" s="130"/>
      <c r="O34" s="130"/>
      <c r="P34" s="131"/>
      <c r="Q34" s="94"/>
      <c r="R34" s="138">
        <v>1</v>
      </c>
      <c r="S34" s="130"/>
      <c r="T34" s="131"/>
      <c r="U34" s="48"/>
      <c r="V34" s="47"/>
      <c r="W34" s="45"/>
      <c r="X34" s="129">
        <v>10000</v>
      </c>
      <c r="Y34" s="130"/>
      <c r="Z34" s="130"/>
      <c r="AA34" s="131"/>
      <c r="AB34" s="92"/>
      <c r="AC34" s="132">
        <v>0</v>
      </c>
      <c r="AD34" s="130"/>
      <c r="AE34" s="130"/>
      <c r="AF34" s="130"/>
      <c r="AG34" s="131"/>
      <c r="AH34" s="93"/>
      <c r="AI34" s="137">
        <v>40000</v>
      </c>
      <c r="AJ34" s="130"/>
      <c r="AK34" s="130"/>
      <c r="AL34" s="131"/>
      <c r="AM34" s="94"/>
      <c r="AN34" s="138">
        <v>0</v>
      </c>
      <c r="AO34" s="130"/>
      <c r="AP34" s="131"/>
      <c r="AQ34" s="48"/>
    </row>
    <row r="35" spans="1:43" ht="12.75">
      <c r="A35" s="56"/>
      <c r="B35" s="133" t="s">
        <v>88</v>
      </c>
      <c r="C35" s="128"/>
      <c r="D35" s="128"/>
      <c r="E35" s="128"/>
      <c r="F35" s="128"/>
      <c r="G35" s="128"/>
      <c r="H35" s="128"/>
      <c r="I35" s="133" t="s">
        <v>52</v>
      </c>
      <c r="J35" s="128"/>
      <c r="K35" s="128"/>
      <c r="L35" s="57"/>
      <c r="M35" s="133" t="s">
        <v>89</v>
      </c>
      <c r="N35" s="128"/>
      <c r="O35" s="128"/>
      <c r="P35" s="128"/>
      <c r="Q35" s="128"/>
      <c r="R35" s="128"/>
      <c r="S35" s="128"/>
      <c r="T35" s="128"/>
      <c r="U35" s="60"/>
      <c r="V35" s="57"/>
      <c r="W35" s="56"/>
      <c r="X35" s="133" t="s">
        <v>88</v>
      </c>
      <c r="Y35" s="128"/>
      <c r="Z35" s="128"/>
      <c r="AA35" s="128"/>
      <c r="AB35" s="128"/>
      <c r="AC35" s="128"/>
      <c r="AD35" s="128"/>
      <c r="AE35" s="133" t="s">
        <v>52</v>
      </c>
      <c r="AF35" s="128"/>
      <c r="AG35" s="128"/>
      <c r="AH35" s="57"/>
      <c r="AI35" s="133" t="s">
        <v>89</v>
      </c>
      <c r="AJ35" s="128"/>
      <c r="AK35" s="128"/>
      <c r="AL35" s="128"/>
      <c r="AM35" s="128"/>
      <c r="AN35" s="128"/>
      <c r="AO35" s="128"/>
      <c r="AP35" s="128"/>
      <c r="AQ35" s="60"/>
    </row>
    <row r="36" spans="1:43" ht="12.75">
      <c r="A36" s="45"/>
      <c r="B36" s="114"/>
      <c r="C36" s="115"/>
      <c r="D36" s="115"/>
      <c r="E36" s="115"/>
      <c r="F36" s="115"/>
      <c r="G36" s="115"/>
      <c r="H36" s="116"/>
      <c r="I36" s="117"/>
      <c r="J36" s="115"/>
      <c r="K36" s="118"/>
      <c r="L36" s="47"/>
      <c r="M36" s="139"/>
      <c r="N36" s="140"/>
      <c r="O36" s="140"/>
      <c r="P36" s="140"/>
      <c r="Q36" s="140"/>
      <c r="R36" s="140"/>
      <c r="S36" s="140"/>
      <c r="T36" s="141"/>
      <c r="U36" s="48"/>
      <c r="V36" s="47"/>
      <c r="W36" s="45"/>
      <c r="X36" s="114"/>
      <c r="Y36" s="115"/>
      <c r="Z36" s="115"/>
      <c r="AA36" s="115"/>
      <c r="AB36" s="115"/>
      <c r="AC36" s="115"/>
      <c r="AD36" s="116"/>
      <c r="AE36" s="117"/>
      <c r="AF36" s="115"/>
      <c r="AG36" s="118"/>
      <c r="AH36" s="47"/>
      <c r="AI36" s="139"/>
      <c r="AJ36" s="140"/>
      <c r="AK36" s="140"/>
      <c r="AL36" s="140"/>
      <c r="AM36" s="140"/>
      <c r="AN36" s="140"/>
      <c r="AO36" s="140"/>
      <c r="AP36" s="141"/>
      <c r="AQ36" s="48"/>
    </row>
    <row r="37" spans="1:43" ht="12.75">
      <c r="A37" s="45"/>
      <c r="B37" s="119"/>
      <c r="C37" s="112"/>
      <c r="D37" s="112"/>
      <c r="E37" s="112"/>
      <c r="F37" s="112"/>
      <c r="G37" s="112"/>
      <c r="H37" s="120"/>
      <c r="I37" s="121"/>
      <c r="J37" s="112"/>
      <c r="K37" s="113"/>
      <c r="L37" s="47"/>
      <c r="M37" s="142"/>
      <c r="N37" s="128"/>
      <c r="O37" s="128"/>
      <c r="P37" s="128"/>
      <c r="Q37" s="128"/>
      <c r="R37" s="128"/>
      <c r="S37" s="128"/>
      <c r="T37" s="143"/>
      <c r="U37" s="48"/>
      <c r="V37" s="47"/>
      <c r="W37" s="45"/>
      <c r="X37" s="119"/>
      <c r="Y37" s="112"/>
      <c r="Z37" s="112"/>
      <c r="AA37" s="112"/>
      <c r="AB37" s="112"/>
      <c r="AC37" s="112"/>
      <c r="AD37" s="120"/>
      <c r="AE37" s="121"/>
      <c r="AF37" s="112"/>
      <c r="AG37" s="113"/>
      <c r="AH37" s="47"/>
      <c r="AI37" s="142"/>
      <c r="AJ37" s="128"/>
      <c r="AK37" s="128"/>
      <c r="AL37" s="128"/>
      <c r="AM37" s="128"/>
      <c r="AN37" s="128"/>
      <c r="AO37" s="128"/>
      <c r="AP37" s="143"/>
      <c r="AQ37" s="48"/>
    </row>
    <row r="38" spans="1:43" ht="12.75">
      <c r="A38" s="45"/>
      <c r="B38" s="122"/>
      <c r="C38" s="123"/>
      <c r="D38" s="123"/>
      <c r="E38" s="123"/>
      <c r="F38" s="123"/>
      <c r="G38" s="123"/>
      <c r="H38" s="124"/>
      <c r="I38" s="125"/>
      <c r="J38" s="123"/>
      <c r="K38" s="126"/>
      <c r="L38" s="47"/>
      <c r="M38" s="144"/>
      <c r="N38" s="145"/>
      <c r="O38" s="145"/>
      <c r="P38" s="145"/>
      <c r="Q38" s="145"/>
      <c r="R38" s="145"/>
      <c r="S38" s="145"/>
      <c r="T38" s="146"/>
      <c r="U38" s="48"/>
      <c r="V38" s="47"/>
      <c r="W38" s="45"/>
      <c r="X38" s="122"/>
      <c r="Y38" s="123"/>
      <c r="Z38" s="123"/>
      <c r="AA38" s="123"/>
      <c r="AB38" s="123"/>
      <c r="AC38" s="123"/>
      <c r="AD38" s="124"/>
      <c r="AE38" s="125"/>
      <c r="AF38" s="123"/>
      <c r="AG38" s="126"/>
      <c r="AH38" s="47"/>
      <c r="AI38" s="144"/>
      <c r="AJ38" s="145"/>
      <c r="AK38" s="145"/>
      <c r="AL38" s="145"/>
      <c r="AM38" s="145"/>
      <c r="AN38" s="145"/>
      <c r="AO38" s="145"/>
      <c r="AP38" s="146"/>
      <c r="AQ38" s="48"/>
    </row>
    <row r="39" spans="1:43" ht="7.5" customHeight="1">
      <c r="A39" s="95"/>
      <c r="B39" s="96"/>
      <c r="C39" s="97"/>
      <c r="D39" s="97"/>
      <c r="E39" s="97"/>
      <c r="F39" s="97"/>
      <c r="G39" s="97"/>
      <c r="H39" s="96"/>
      <c r="I39" s="96"/>
      <c r="J39" s="97"/>
      <c r="K39" s="97"/>
      <c r="L39" s="97"/>
      <c r="M39" s="97"/>
      <c r="N39" s="97"/>
      <c r="O39" s="97"/>
      <c r="P39" s="96"/>
      <c r="Q39" s="97"/>
      <c r="R39" s="97"/>
      <c r="S39" s="97"/>
      <c r="T39" s="97"/>
      <c r="U39" s="98"/>
      <c r="V39" s="99"/>
      <c r="W39" s="95"/>
      <c r="X39" s="96"/>
      <c r="Y39" s="97"/>
      <c r="Z39" s="97"/>
      <c r="AA39" s="97"/>
      <c r="AB39" s="97"/>
      <c r="AC39" s="97"/>
      <c r="AD39" s="96"/>
      <c r="AE39" s="96"/>
      <c r="AF39" s="97"/>
      <c r="AG39" s="97"/>
      <c r="AH39" s="97"/>
      <c r="AI39" s="97"/>
      <c r="AJ39" s="97"/>
      <c r="AK39" s="97"/>
      <c r="AL39" s="96"/>
      <c r="AM39" s="97"/>
      <c r="AN39" s="97"/>
      <c r="AO39" s="97"/>
      <c r="AP39" s="97"/>
      <c r="AQ39" s="98"/>
    </row>
  </sheetData>
  <mergeCells count="174">
    <mergeCell ref="AE5:AG5"/>
    <mergeCell ref="AE6:AG6"/>
    <mergeCell ref="I7:K7"/>
    <mergeCell ref="M7:P7"/>
    <mergeCell ref="R7:T7"/>
    <mergeCell ref="X7:AD7"/>
    <mergeCell ref="AE7:AG7"/>
    <mergeCell ref="B5:H5"/>
    <mergeCell ref="B6:H6"/>
    <mergeCell ref="I6:K6"/>
    <mergeCell ref="M6:P6"/>
    <mergeCell ref="R6:T6"/>
    <mergeCell ref="X6:AD6"/>
    <mergeCell ref="I5:K5"/>
    <mergeCell ref="M5:P5"/>
    <mergeCell ref="R5:T5"/>
    <mergeCell ref="X5:AD5"/>
    <mergeCell ref="AN7:AP7"/>
    <mergeCell ref="AI8:AK8"/>
    <mergeCell ref="AN8:AP8"/>
    <mergeCell ref="B7:H7"/>
    <mergeCell ref="B8:H8"/>
    <mergeCell ref="I8:K8"/>
    <mergeCell ref="M8:O8"/>
    <mergeCell ref="R8:T8"/>
    <mergeCell ref="X8:AD8"/>
    <mergeCell ref="AE8:AG8"/>
    <mergeCell ref="B9:H9"/>
    <mergeCell ref="B10:H10"/>
    <mergeCell ref="I10:K10"/>
    <mergeCell ref="R10:T10"/>
    <mergeCell ref="X10:AD10"/>
    <mergeCell ref="AE10:AG10"/>
    <mergeCell ref="I9:K9"/>
    <mergeCell ref="M9:O9"/>
    <mergeCell ref="R9:T9"/>
    <mergeCell ref="X9:AD9"/>
    <mergeCell ref="AE9:AG9"/>
    <mergeCell ref="AI9:AK9"/>
    <mergeCell ref="I11:K11"/>
    <mergeCell ref="M11:N11"/>
    <mergeCell ref="O11:P11"/>
    <mergeCell ref="R11:T11"/>
    <mergeCell ref="X11:AD11"/>
    <mergeCell ref="AE11:AG11"/>
    <mergeCell ref="AF13:AF16"/>
    <mergeCell ref="AG14:AJ14"/>
    <mergeCell ref="AN14:AP14"/>
    <mergeCell ref="AG15:AG16"/>
    <mergeCell ref="AH15:AH16"/>
    <mergeCell ref="AI11:AJ11"/>
    <mergeCell ref="AK11:AL11"/>
    <mergeCell ref="AN11:AP11"/>
    <mergeCell ref="AN12:AP13"/>
    <mergeCell ref="AK32:AP32"/>
    <mergeCell ref="AI33:AL33"/>
    <mergeCell ref="AN33:AP33"/>
    <mergeCell ref="AI15:AI16"/>
    <mergeCell ref="AJ15:AJ16"/>
    <mergeCell ref="AI6:AL6"/>
    <mergeCell ref="AN6:AP6"/>
    <mergeCell ref="AN9:AP9"/>
    <mergeCell ref="AN10:AP10"/>
    <mergeCell ref="AI7:AL7"/>
    <mergeCell ref="AK31:AP31"/>
    <mergeCell ref="AK18:AP18"/>
    <mergeCell ref="AK19:AP19"/>
    <mergeCell ref="AK20:AP20"/>
    <mergeCell ref="AK21:AP21"/>
    <mergeCell ref="AK22:AP22"/>
    <mergeCell ref="AK23:AP23"/>
    <mergeCell ref="AK24:AP24"/>
    <mergeCell ref="AI34:AL34"/>
    <mergeCell ref="AN34:AP34"/>
    <mergeCell ref="AI35:AP35"/>
    <mergeCell ref="AI36:AP38"/>
    <mergeCell ref="AK25:AP25"/>
    <mergeCell ref="AK26:AP26"/>
    <mergeCell ref="AK27:AP27"/>
    <mergeCell ref="AK28:AP28"/>
    <mergeCell ref="AK29:AP29"/>
    <mergeCell ref="AK30:AP30"/>
    <mergeCell ref="Z1:AJ1"/>
    <mergeCell ref="Z2:AJ2"/>
    <mergeCell ref="B1:L1"/>
    <mergeCell ref="N1:R1"/>
    <mergeCell ref="T1:X1"/>
    <mergeCell ref="AL1:AP1"/>
    <mergeCell ref="N2:R2"/>
    <mergeCell ref="T2:X2"/>
    <mergeCell ref="AL2:AP2"/>
    <mergeCell ref="AI4:AL4"/>
    <mergeCell ref="AN4:AP4"/>
    <mergeCell ref="B2:L2"/>
    <mergeCell ref="B4:G4"/>
    <mergeCell ref="I4:K4"/>
    <mergeCell ref="M4:P4"/>
    <mergeCell ref="R4:T4"/>
    <mergeCell ref="X4:AC4"/>
    <mergeCell ref="AE4:AG4"/>
    <mergeCell ref="I13:I16"/>
    <mergeCell ref="J13:J16"/>
    <mergeCell ref="Y13:Y16"/>
    <mergeCell ref="Z13:Z16"/>
    <mergeCell ref="AA13:AA16"/>
    <mergeCell ref="AB13:AB16"/>
    <mergeCell ref="O16:T16"/>
    <mergeCell ref="R12:T13"/>
    <mergeCell ref="AD13:AD16"/>
    <mergeCell ref="AE13:AE16"/>
    <mergeCell ref="K14:N14"/>
    <mergeCell ref="R14:T14"/>
    <mergeCell ref="K15:K16"/>
    <mergeCell ref="L15:L16"/>
    <mergeCell ref="AC13:AC16"/>
    <mergeCell ref="AI5:AL5"/>
    <mergeCell ref="AN5:AP5"/>
    <mergeCell ref="B11:H11"/>
    <mergeCell ref="C13:C16"/>
    <mergeCell ref="D13:D16"/>
    <mergeCell ref="E13:E16"/>
    <mergeCell ref="F13:F16"/>
    <mergeCell ref="G13:G16"/>
    <mergeCell ref="H13:H16"/>
    <mergeCell ref="AK16:AP16"/>
    <mergeCell ref="B38:H38"/>
    <mergeCell ref="I38:K38"/>
    <mergeCell ref="O29:T29"/>
    <mergeCell ref="O30:T30"/>
    <mergeCell ref="O31:T31"/>
    <mergeCell ref="O32:T32"/>
    <mergeCell ref="B33:E33"/>
    <mergeCell ref="M33:P33"/>
    <mergeCell ref="B34:E34"/>
    <mergeCell ref="B35:H35"/>
    <mergeCell ref="I35:K35"/>
    <mergeCell ref="B36:H36"/>
    <mergeCell ref="I36:K36"/>
    <mergeCell ref="B37:H37"/>
    <mergeCell ref="I37:K37"/>
    <mergeCell ref="O21:T21"/>
    <mergeCell ref="O22:T22"/>
    <mergeCell ref="O23:T23"/>
    <mergeCell ref="AK17:AP17"/>
    <mergeCell ref="G33:K33"/>
    <mergeCell ref="G34:K34"/>
    <mergeCell ref="M34:P34"/>
    <mergeCell ref="R34:T34"/>
    <mergeCell ref="O24:T24"/>
    <mergeCell ref="O25:T25"/>
    <mergeCell ref="M15:M16"/>
    <mergeCell ref="N15:N16"/>
    <mergeCell ref="O17:T17"/>
    <mergeCell ref="O18:T18"/>
    <mergeCell ref="O19:T19"/>
    <mergeCell ref="O20:T20"/>
    <mergeCell ref="X38:AD38"/>
    <mergeCell ref="AE38:AG38"/>
    <mergeCell ref="R33:T33"/>
    <mergeCell ref="X33:AA33"/>
    <mergeCell ref="AC33:AG33"/>
    <mergeCell ref="X34:AA34"/>
    <mergeCell ref="AC34:AG34"/>
    <mergeCell ref="X35:AD35"/>
    <mergeCell ref="AE35:AG35"/>
    <mergeCell ref="M35:T35"/>
    <mergeCell ref="O26:T26"/>
    <mergeCell ref="O27:T27"/>
    <mergeCell ref="O28:T28"/>
    <mergeCell ref="X36:AD36"/>
    <mergeCell ref="AE36:AG36"/>
    <mergeCell ref="X37:AD37"/>
    <mergeCell ref="AE37:AG37"/>
    <mergeCell ref="M36:T38"/>
  </mergeCells>
  <conditionalFormatting sqref="I5:K6 AE5:AG5">
    <cfRule type="cellIs" dxfId="0" priority="1" operator="greaterThan">
      <formula>B5</formula>
    </cfRule>
  </conditionalFormatting>
  <dataValidations count="1">
    <dataValidation type="list" allowBlank="1" sqref="M5 AI5">
      <formula1>"Preseason,Regular,Postseason,Championship"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Schedule</vt:lpstr>
      <vt:lpstr>Schedule Draft</vt:lpstr>
      <vt:lpstr>M55</vt:lpstr>
      <vt:lpstr>M54</vt:lpstr>
      <vt:lpstr>M53</vt:lpstr>
      <vt:lpstr>M52</vt:lpstr>
      <vt:lpstr>M51</vt:lpstr>
      <vt:lpstr>M50</vt:lpstr>
      <vt:lpstr>M49</vt:lpstr>
      <vt:lpstr>M48</vt:lpstr>
      <vt:lpstr>M47</vt:lpstr>
      <vt:lpstr>M46</vt:lpstr>
      <vt:lpstr>M45</vt:lpstr>
      <vt:lpstr>M44</vt:lpstr>
      <vt:lpstr>M43</vt:lpstr>
      <vt:lpstr>M42</vt:lpstr>
      <vt:lpstr>M41</vt:lpstr>
      <vt:lpstr>M40</vt:lpstr>
      <vt:lpstr>M39</vt:lpstr>
      <vt:lpstr>M38</vt:lpstr>
      <vt:lpstr>M37</vt:lpstr>
      <vt:lpstr>M36</vt:lpstr>
      <vt:lpstr>M35</vt:lpstr>
      <vt:lpstr>M34</vt:lpstr>
      <vt:lpstr>M33</vt:lpstr>
      <vt:lpstr>M32</vt:lpstr>
      <vt:lpstr>M31</vt:lpstr>
      <vt:lpstr>M30</vt:lpstr>
      <vt:lpstr>M29</vt:lpstr>
      <vt:lpstr>M28</vt:lpstr>
      <vt:lpstr>M27</vt:lpstr>
      <vt:lpstr>M26</vt:lpstr>
      <vt:lpstr>M25</vt:lpstr>
      <vt:lpstr>M24</vt:lpstr>
      <vt:lpstr>M23</vt:lpstr>
      <vt:lpstr>M22</vt:lpstr>
      <vt:lpstr>M21</vt:lpstr>
      <vt:lpstr>M20</vt:lpstr>
      <vt:lpstr>M19</vt:lpstr>
      <vt:lpstr>M18</vt:lpstr>
      <vt:lpstr>M17</vt:lpstr>
      <vt:lpstr>M16</vt:lpstr>
      <vt:lpstr>M15</vt:lpstr>
      <vt:lpstr>M14</vt:lpstr>
      <vt:lpstr>M13</vt:lpstr>
      <vt:lpstr>M12</vt:lpstr>
      <vt:lpstr>M11</vt:lpstr>
      <vt:lpstr>M10</vt:lpstr>
      <vt:lpstr>M9</vt:lpstr>
      <vt:lpstr>M8</vt:lpstr>
      <vt:lpstr>M7</vt:lpstr>
      <vt:lpstr>M6</vt:lpstr>
      <vt:lpstr>M5</vt:lpstr>
      <vt:lpstr>M4</vt:lpstr>
      <vt:lpstr>M3</vt:lpstr>
      <vt:lpstr>M2</vt:lpstr>
      <vt:lpstr>M1</vt:lpstr>
      <vt:lpstr>Orig 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Ponzer</dc:creator>
  <cp:lastModifiedBy>Phillip</cp:lastModifiedBy>
  <dcterms:created xsi:type="dcterms:W3CDTF">2021-08-27T03:14:52Z</dcterms:created>
  <dcterms:modified xsi:type="dcterms:W3CDTF">2021-08-27T03:15:18Z</dcterms:modified>
</cp:coreProperties>
</file>