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ilerun\Documents\WINFM\Masterarbeit\"/>
    </mc:Choice>
  </mc:AlternateContent>
  <xr:revisionPtr revIDLastSave="0" documentId="13_ncr:1_{23A5A2F0-EF18-4BF8-A2A0-442AF6196481}" xr6:coauthVersionLast="47" xr6:coauthVersionMax="47" xr10:uidLastSave="{00000000-0000-0000-0000-000000000000}"/>
  <bookViews>
    <workbookView xWindow="-105" yWindow="0" windowWidth="29010" windowHeight="31785" xr2:uid="{27E0E116-29FA-4D28-9396-14FC0D2A6341}"/>
  </bookViews>
  <sheets>
    <sheet name="Modelle" sheetId="1" r:id="rId1"/>
    <sheet name="Vergleich" sheetId="3" r:id="rId2"/>
    <sheet name="Community scores" sheetId="14" r:id="rId3"/>
    <sheet name="Benchmark scores" sheetId="2" r:id="rId4"/>
    <sheet name="MMLU" sheetId="15" r:id="rId5"/>
    <sheet name="Cerebras-GPT" sheetId="6" r:id="rId6"/>
    <sheet name="Bloom" sheetId="7" r:id="rId7"/>
    <sheet name="Pythia" sheetId="8" r:id="rId8"/>
    <sheet name="RWKV" sheetId="9" r:id="rId9"/>
    <sheet name="StableLM" sheetId="10" r:id="rId10"/>
    <sheet name="UL2" sheetId="11" r:id="rId11"/>
    <sheet name="MPT" sheetId="12" r:id="rId12"/>
    <sheet name="LLaMA2_Platypus2" sheetId="4" r:id="rId13"/>
    <sheet name="OpenLLaMA" sheetId="13" r:id="rId14"/>
    <sheet name="Falcon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4" l="1"/>
  <c r="D36" i="14"/>
  <c r="D37" i="14"/>
  <c r="D38" i="14"/>
  <c r="D39" i="14"/>
  <c r="D40" i="14"/>
  <c r="D41" i="14"/>
  <c r="D42" i="14"/>
  <c r="D43" i="14"/>
  <c r="D34" i="14"/>
  <c r="C23" i="2"/>
  <c r="B7" i="2"/>
  <c r="D5" i="12"/>
  <c r="E5" i="12"/>
  <c r="F5" i="12"/>
  <c r="G5" i="12"/>
  <c r="H5" i="12"/>
  <c r="I5" i="12"/>
  <c r="C5" i="12"/>
  <c r="B4" i="12"/>
  <c r="B5" i="12" s="1"/>
  <c r="B3" i="12"/>
  <c r="B10" i="2"/>
  <c r="B4" i="2"/>
  <c r="B5" i="2"/>
  <c r="B6" i="2"/>
  <c r="B8" i="2"/>
  <c r="B9" i="2"/>
  <c r="B2" i="2"/>
  <c r="B11" i="2"/>
  <c r="B12" i="2"/>
  <c r="B13" i="2"/>
  <c r="B14" i="2"/>
  <c r="B15" i="2"/>
  <c r="B16" i="2"/>
  <c r="B17" i="2"/>
  <c r="B3" i="2"/>
  <c r="C30" i="2"/>
  <c r="G3" i="3"/>
  <c r="G4" i="3"/>
  <c r="G6" i="3"/>
  <c r="G7" i="3"/>
  <c r="G5" i="3"/>
  <c r="G8" i="3"/>
  <c r="G2" i="3"/>
  <c r="G9" i="3"/>
  <c r="G10" i="3"/>
  <c r="G11" i="3"/>
  <c r="C27" i="2"/>
  <c r="C26" i="2"/>
  <c r="C28" i="2"/>
  <c r="C25" i="2"/>
  <c r="C21" i="2"/>
  <c r="C22" i="2"/>
  <c r="C24" i="2"/>
  <c r="C29" i="2"/>
  <c r="D21" i="14"/>
  <c r="C35" i="14" s="1"/>
  <c r="D26" i="14"/>
  <c r="C28" i="14"/>
  <c r="E29" i="14"/>
  <c r="C34" i="14"/>
  <c r="C9" i="14"/>
  <c r="C16" i="14"/>
  <c r="B21" i="14"/>
  <c r="B20" i="14"/>
  <c r="D3" i="14"/>
  <c r="E21" i="14"/>
  <c r="E22" i="14"/>
  <c r="E23" i="14"/>
  <c r="E24" i="14"/>
  <c r="E25" i="14"/>
  <c r="E26" i="14"/>
  <c r="E27" i="14"/>
  <c r="E28" i="14"/>
  <c r="E20" i="14"/>
  <c r="B22" i="14"/>
  <c r="B23" i="14"/>
  <c r="B24" i="14"/>
  <c r="B25" i="14"/>
  <c r="B26" i="14"/>
  <c r="B27" i="14"/>
  <c r="B28" i="14"/>
  <c r="B29" i="14"/>
  <c r="D16" i="14"/>
  <c r="E16" i="14"/>
  <c r="B16" i="14"/>
  <c r="B15" i="14"/>
  <c r="E13" i="14"/>
  <c r="B14" i="14"/>
  <c r="B13" i="14"/>
  <c r="E11" i="14"/>
  <c r="D11" i="14"/>
  <c r="C11" i="14"/>
  <c r="E10" i="14"/>
  <c r="D10" i="14"/>
  <c r="C10" i="14"/>
  <c r="E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C3" i="14"/>
  <c r="E2" i="14"/>
  <c r="E15" i="14" s="1"/>
  <c r="D2" i="14"/>
  <c r="D15" i="14" s="1"/>
  <c r="C2" i="14"/>
  <c r="I3" i="13"/>
  <c r="H3" i="13"/>
  <c r="G3" i="13"/>
  <c r="F3" i="13"/>
  <c r="E3" i="13"/>
  <c r="D3" i="13"/>
  <c r="C3" i="13"/>
  <c r="B3" i="13"/>
  <c r="B2" i="13"/>
  <c r="I3" i="12"/>
  <c r="H3" i="12"/>
  <c r="G3" i="12"/>
  <c r="F3" i="12"/>
  <c r="E3" i="12"/>
  <c r="D3" i="12"/>
  <c r="C3" i="12"/>
  <c r="B2" i="12"/>
  <c r="C5" i="11"/>
  <c r="B4" i="11"/>
  <c r="I5" i="11"/>
  <c r="H5" i="11"/>
  <c r="G5" i="11"/>
  <c r="F5" i="11"/>
  <c r="E5" i="11"/>
  <c r="D5" i="11"/>
  <c r="B5" i="11"/>
  <c r="I3" i="11"/>
  <c r="H3" i="11"/>
  <c r="G3" i="11"/>
  <c r="F3" i="11"/>
  <c r="E3" i="11"/>
  <c r="D3" i="11"/>
  <c r="C3" i="11"/>
  <c r="B3" i="11"/>
  <c r="B2" i="11"/>
  <c r="I3" i="10"/>
  <c r="H3" i="10"/>
  <c r="G3" i="10"/>
  <c r="F3" i="10"/>
  <c r="E3" i="10"/>
  <c r="D3" i="10"/>
  <c r="C3" i="10"/>
  <c r="B3" i="10"/>
  <c r="B2" i="10"/>
  <c r="C3" i="9"/>
  <c r="B3" i="9"/>
  <c r="I3" i="9"/>
  <c r="H3" i="9"/>
  <c r="G3" i="9"/>
  <c r="F3" i="9"/>
  <c r="E3" i="9"/>
  <c r="D3" i="9"/>
  <c r="B2" i="9"/>
  <c r="D3" i="8"/>
  <c r="E3" i="8"/>
  <c r="F3" i="8"/>
  <c r="G3" i="8"/>
  <c r="H3" i="8"/>
  <c r="I3" i="8"/>
  <c r="C3" i="8"/>
  <c r="B2" i="8"/>
  <c r="B3" i="8" s="1"/>
  <c r="I5" i="7"/>
  <c r="H5" i="7"/>
  <c r="G5" i="7"/>
  <c r="F5" i="7"/>
  <c r="E5" i="7"/>
  <c r="D5" i="7"/>
  <c r="C5" i="7"/>
  <c r="D3" i="7"/>
  <c r="E3" i="7"/>
  <c r="F3" i="7"/>
  <c r="G3" i="7"/>
  <c r="H3" i="7"/>
  <c r="I3" i="7"/>
  <c r="C3" i="7"/>
  <c r="B5" i="7"/>
  <c r="B3" i="7"/>
  <c r="B4" i="7"/>
  <c r="B2" i="7"/>
  <c r="D3" i="6"/>
  <c r="E3" i="6"/>
  <c r="F3" i="6"/>
  <c r="G3" i="6"/>
  <c r="H3" i="6"/>
  <c r="I3" i="6"/>
  <c r="C3" i="6"/>
  <c r="B3" i="6"/>
  <c r="B2" i="6"/>
  <c r="F5" i="5"/>
  <c r="I5" i="5"/>
  <c r="H5" i="5"/>
  <c r="G5" i="5"/>
  <c r="E5" i="5"/>
  <c r="D5" i="5"/>
  <c r="C5" i="5"/>
  <c r="D3" i="5"/>
  <c r="E3" i="5"/>
  <c r="F3" i="5"/>
  <c r="G3" i="5"/>
  <c r="H3" i="5"/>
  <c r="I3" i="5"/>
  <c r="C3" i="5"/>
  <c r="B5" i="5"/>
  <c r="B3" i="5"/>
  <c r="B4" i="5"/>
  <c r="B2" i="5"/>
  <c r="B4" i="4"/>
  <c r="D7" i="4"/>
  <c r="E7" i="4"/>
  <c r="F7" i="4"/>
  <c r="G7" i="4"/>
  <c r="H7" i="4"/>
  <c r="I7" i="4"/>
  <c r="C7" i="4"/>
  <c r="D5" i="4"/>
  <c r="E5" i="4"/>
  <c r="F5" i="4"/>
  <c r="G5" i="4"/>
  <c r="H5" i="4"/>
  <c r="I5" i="4"/>
  <c r="C5" i="4"/>
  <c r="B5" i="4"/>
  <c r="I3" i="4"/>
  <c r="D3" i="4"/>
  <c r="E3" i="4"/>
  <c r="F3" i="4"/>
  <c r="G3" i="4"/>
  <c r="H3" i="4"/>
  <c r="C3" i="4"/>
  <c r="B3" i="4"/>
  <c r="B6" i="4"/>
  <c r="B7" i="4" s="1"/>
  <c r="B2" i="4"/>
  <c r="C15" i="14" l="1"/>
  <c r="E14" i="14"/>
  <c r="D14" i="14"/>
  <c r="C14" i="14"/>
  <c r="D13" i="14"/>
  <c r="C13" i="14"/>
  <c r="C24" i="14" l="1"/>
  <c r="C27" i="14"/>
  <c r="C25" i="14"/>
  <c r="B39" i="14" s="1"/>
  <c r="C26" i="14"/>
  <c r="C21" i="14"/>
  <c r="C29" i="14"/>
  <c r="C22" i="14"/>
  <c r="B36" i="14" s="1"/>
  <c r="C20" i="14"/>
  <c r="C23" i="14"/>
  <c r="D28" i="14"/>
  <c r="D24" i="14"/>
  <c r="D27" i="14"/>
  <c r="D29" i="14"/>
  <c r="D23" i="14"/>
  <c r="D25" i="14"/>
  <c r="D22" i="14"/>
  <c r="D20" i="14"/>
  <c r="C40" i="14" l="1"/>
  <c r="C42" i="14"/>
  <c r="C39" i="14"/>
  <c r="C43" i="14"/>
  <c r="C41" i="14"/>
  <c r="C36" i="14"/>
  <c r="C37" i="14"/>
  <c r="C38" i="14"/>
  <c r="B43" i="14"/>
  <c r="B40" i="14"/>
  <c r="B35" i="14"/>
  <c r="B42" i="14"/>
  <c r="B41" i="14"/>
  <c r="B34" i="14"/>
  <c r="B37" i="14"/>
  <c r="B38" i="14"/>
</calcChain>
</file>

<file path=xl/sharedStrings.xml><?xml version="1.0" encoding="utf-8"?>
<sst xmlns="http://schemas.openxmlformats.org/spreadsheetml/2006/main" count="324" uniqueCount="99">
  <si>
    <t>Model Name</t>
  </si>
  <si>
    <t>Veröffentlichung</t>
  </si>
  <si>
    <t>Leaderboard</t>
  </si>
  <si>
    <t>T5</t>
  </si>
  <si>
    <t>UL2</t>
  </si>
  <si>
    <t>Anmerkung</t>
  </si>
  <si>
    <t>Nur MMLU</t>
  </si>
  <si>
    <t>Modelfamilie</t>
  </si>
  <si>
    <t>FLAN-T5-XXL 11B</t>
  </si>
  <si>
    <t>FLAN-UL2 20B</t>
  </si>
  <si>
    <t>Cerebras-GPT</t>
  </si>
  <si>
    <t>Entwickler</t>
  </si>
  <si>
    <t>Google</t>
  </si>
  <si>
    <t>Cerebras</t>
  </si>
  <si>
    <t>Cerebras-GPT-13B</t>
  </si>
  <si>
    <t>Pythia</t>
  </si>
  <si>
    <t>pythia-6.9b-deduped</t>
  </si>
  <si>
    <t>EleutherAI</t>
  </si>
  <si>
    <t>kein Ergebniss für die 12B version</t>
  </si>
  <si>
    <t>RWKV</t>
  </si>
  <si>
    <t>rwkv-raven-14b</t>
  </si>
  <si>
    <t>GPT-J</t>
  </si>
  <si>
    <t>GPT4-J</t>
  </si>
  <si>
    <t>Ben Wang</t>
  </si>
  <si>
    <t>GPT-NeoX-20B</t>
  </si>
  <si>
    <t>Bloom</t>
  </si>
  <si>
    <t>bigscience/Huggingface</t>
  </si>
  <si>
    <t>Ergebniss von einer 7b version. Volles Modell hat 176B</t>
  </si>
  <si>
    <t>StableLM</t>
  </si>
  <si>
    <t>stablelm-base-alpha-7b-v2</t>
  </si>
  <si>
    <t>stabilityai</t>
  </si>
  <si>
    <t>SEHR gutes Ergebniss für ein 7b Modell</t>
  </si>
  <si>
    <t>Vicuna</t>
  </si>
  <si>
    <t>fastchat-t5</t>
  </si>
  <si>
    <t>MPT</t>
  </si>
  <si>
    <t>Mosaic ML, Inc.</t>
  </si>
  <si>
    <t>Kein Ergebniss. "Not intended for deployment without fine-tuning"</t>
  </si>
  <si>
    <t>OpenLLaMA</t>
  </si>
  <si>
    <t xml:space="preserve">open_llama_13b </t>
  </si>
  <si>
    <t>mpt-30b-chat</t>
  </si>
  <si>
    <t>openlm-research</t>
  </si>
  <si>
    <t>Falcon</t>
  </si>
  <si>
    <t>Falcon-180b</t>
  </si>
  <si>
    <t>Technology Innovation Institute</t>
  </si>
  <si>
    <t>LLaMA 2</t>
  </si>
  <si>
    <t>Llama-2-70b-hf</t>
  </si>
  <si>
    <t>Meta</t>
  </si>
  <si>
    <t>Platypus2-70b: 73,13</t>
  </si>
  <si>
    <t>count</t>
  </si>
  <si>
    <t>Model</t>
  </si>
  <si>
    <t>Kurz</t>
  </si>
  <si>
    <t>Kurz ohne Beispiele</t>
  </si>
  <si>
    <t>Medium</t>
  </si>
  <si>
    <t>Medium ohne Beispiele</t>
  </si>
  <si>
    <t>Medium mit Fehlern</t>
  </si>
  <si>
    <t>Lang</t>
  </si>
  <si>
    <t>Lang ohne Beispiele</t>
  </si>
  <si>
    <t>Gesamt</t>
  </si>
  <si>
    <t>Platypus2-7b</t>
  </si>
  <si>
    <t>Platypus2-13b</t>
  </si>
  <si>
    <t>Platypus2-70b-instuct</t>
  </si>
  <si>
    <t>Falcon-40b</t>
  </si>
  <si>
    <t>Falcon-40b-insturct</t>
  </si>
  <si>
    <t>pythia -12b-deduped</t>
  </si>
  <si>
    <t>https://github.com/josStorer/RWKV-Runner</t>
  </si>
  <si>
    <t>Bloom-7b1</t>
  </si>
  <si>
    <t>Bloom-7b1 (custom prompt)</t>
  </si>
  <si>
    <t>open_llama_13b</t>
  </si>
  <si>
    <t>Tested?</t>
  </si>
  <si>
    <t>Y</t>
  </si>
  <si>
    <t>Flan-UL2</t>
  </si>
  <si>
    <t>Flan-UL2 (Fake JSON)</t>
  </si>
  <si>
    <t>MPT-30b-instruct (custom prompt)</t>
  </si>
  <si>
    <t>Leistung</t>
  </si>
  <si>
    <t>Offenheit</t>
  </si>
  <si>
    <t>Lizenz</t>
  </si>
  <si>
    <t>Community</t>
  </si>
  <si>
    <t>RWKV-world-7B</t>
  </si>
  <si>
    <t>Fehler</t>
  </si>
  <si>
    <t>Korrekt</t>
  </si>
  <si>
    <t>Finetunes</t>
  </si>
  <si>
    <t>Downloads</t>
  </si>
  <si>
    <t>Likes</t>
  </si>
  <si>
    <t>Punkte (1-10)</t>
  </si>
  <si>
    <t>Min</t>
  </si>
  <si>
    <t>Max</t>
  </si>
  <si>
    <t>AVG</t>
  </si>
  <si>
    <t>Mean</t>
  </si>
  <si>
    <t>Gewichtung</t>
  </si>
  <si>
    <t>Gewichtet</t>
  </si>
  <si>
    <t>Skaliert auf 1-4</t>
  </si>
  <si>
    <t>Community ist eigentlich 0. 1 zugewiesen wegen Berechnung</t>
  </si>
  <si>
    <t>Ergebniss</t>
  </si>
  <si>
    <t>Punktzahl</t>
  </si>
  <si>
    <t>Gewichtung (4/8/12/16/…)</t>
  </si>
  <si>
    <t>MMLU</t>
  </si>
  <si>
    <t>MMLU score ist für 6,9-deduped</t>
  </si>
  <si>
    <t>MPT-13b-instruct (custom prompt)</t>
  </si>
  <si>
    <t>MPT-7b-instruct (custom prompt)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</si>
</sst>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1"/>
    <xf numFmtId="1" fontId="0" fillId="0" borderId="0" xfId="0" applyNumberForma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Cerebras-gpt-13B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'Cerebras-GPT'!$L$1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'Cerebras-GPT'!$C$1:$I$1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'Cerebras-GPT'!$C$2:$I$2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6-4032-ADCB-3D6E0A461710}"/>
            </c:ext>
          </c:extLst>
        </c:ser>
        <c:ser>
          <c:idx val="1"/>
          <c:order val="1"/>
          <c:tx>
            <c:strRef>
              <c:f>'Cerebras-GPT'!$A$3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'Cerebras-GPT'!$C$1:$I$1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'Cerebras-GPT'!$C$3:$I$3</c:f>
              <c:numCache>
                <c:formatCode>General</c:formatCode>
                <c:ptCount val="7"/>
                <c:pt idx="0">
                  <c:v>60</c:v>
                </c:pt>
                <c:pt idx="1">
                  <c:v>85</c:v>
                </c:pt>
                <c:pt idx="2">
                  <c:v>100</c:v>
                </c:pt>
                <c:pt idx="3">
                  <c:v>87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6-4032-ADCB-3D6E0A461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9945728"/>
        <c:axId val="430906048"/>
      </c:barChart>
      <c:catAx>
        <c:axId val="39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06048"/>
        <c:crosses val="autoZero"/>
        <c:auto val="1"/>
        <c:lblAlgn val="ctr"/>
        <c:lblOffset val="100"/>
        <c:noMultiLvlLbl val="0"/>
      </c:catAx>
      <c:valAx>
        <c:axId val="43090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RWKV-World-7b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17-4A0B-9FF5-19C84DD4E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17-4A0B-9FF5-19C84DD4E4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17-4A0B-9FF5-19C84DD4E4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17-4A0B-9FF5-19C84DD4E4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(RWKV!$L$1,RWKV!$A$3)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RWKV!$B$2:$B$3</c:f>
              <c:numCache>
                <c:formatCode>General</c:formatCode>
                <c:ptCount val="2"/>
                <c:pt idx="0">
                  <c:v>4</c:v>
                </c:pt>
                <c:pt idx="1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A0B-9FF5-19C84DD4E4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Stablelm-base-alpha-7b-v2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StableLM!$L$1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StableLM!$C$1:$I$1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StableLM!$C$2:$I$2</c:f>
              <c:numCache>
                <c:formatCode>General</c:formatCode>
                <c:ptCount val="7"/>
                <c:pt idx="0">
                  <c:v>46</c:v>
                </c:pt>
                <c:pt idx="1">
                  <c:v>5</c:v>
                </c:pt>
                <c:pt idx="2">
                  <c:v>51</c:v>
                </c:pt>
                <c:pt idx="3">
                  <c:v>0</c:v>
                </c:pt>
                <c:pt idx="4">
                  <c:v>60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29A-9155-AD84EAB2F28E}"/>
            </c:ext>
          </c:extLst>
        </c:ser>
        <c:ser>
          <c:idx val="1"/>
          <c:order val="1"/>
          <c:tx>
            <c:strRef>
              <c:f>StableLM!$A$3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StableLM!$C$1:$I$1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StableLM!$C$3:$I$3</c:f>
              <c:numCache>
                <c:formatCode>General</c:formatCode>
                <c:ptCount val="7"/>
                <c:pt idx="0">
                  <c:v>54</c:v>
                </c:pt>
                <c:pt idx="1">
                  <c:v>95</c:v>
                </c:pt>
                <c:pt idx="2">
                  <c:v>49</c:v>
                </c:pt>
                <c:pt idx="3">
                  <c:v>100</c:v>
                </c:pt>
                <c:pt idx="4">
                  <c:v>40</c:v>
                </c:pt>
                <c:pt idx="5">
                  <c:v>92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29A-9155-AD84EAB2F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44728368"/>
        <c:axId val="430907488"/>
      </c:barChart>
      <c:catAx>
        <c:axId val="4447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07488"/>
        <c:crosses val="autoZero"/>
        <c:auto val="1"/>
        <c:lblAlgn val="ctr"/>
        <c:lblOffset val="100"/>
        <c:noMultiLvlLbl val="0"/>
      </c:catAx>
      <c:valAx>
        <c:axId val="430907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7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Stablelm-base-alpha-7b-v2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39-4A4E-9F82-1CF929FFC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39-4A4E-9F82-1CF929FFC4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39-4A4E-9F82-1CF929FFC4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39-4A4E-9F82-1CF929FFC4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(StableLM!$L$1,StableLM!$A$3)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StableLM!$B$2:$B$3</c:f>
              <c:numCache>
                <c:formatCode>General</c:formatCode>
                <c:ptCount val="2"/>
                <c:pt idx="0">
                  <c:v>170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9-4A4E-9F82-1CF929FFC4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flan-ul2 (fake json)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'UL2'!$L$1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'UL2'!$C$1:$I$1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'UL2'!$C$2:$I$2</c:f>
              <c:numCache>
                <c:formatCode>General</c:formatCode>
                <c:ptCount val="7"/>
                <c:pt idx="0">
                  <c:v>100</c:v>
                </c:pt>
                <c:pt idx="1">
                  <c:v>52</c:v>
                </c:pt>
                <c:pt idx="2">
                  <c:v>95</c:v>
                </c:pt>
                <c:pt idx="3">
                  <c:v>0</c:v>
                </c:pt>
                <c:pt idx="4">
                  <c:v>95</c:v>
                </c:pt>
                <c:pt idx="5">
                  <c:v>97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6-4FB0-9936-63CCADEF35D5}"/>
            </c:ext>
          </c:extLst>
        </c:ser>
        <c:ser>
          <c:idx val="1"/>
          <c:order val="1"/>
          <c:tx>
            <c:strRef>
              <c:f>'UL2'!$A$3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'UL2'!$C$1:$I$1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'UL2'!$C$3:$I$3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5</c:v>
                </c:pt>
                <c:pt idx="3">
                  <c:v>100</c:v>
                </c:pt>
                <c:pt idx="4">
                  <c:v>5</c:v>
                </c:pt>
                <c:pt idx="5">
                  <c:v>3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6-4FB0-9936-63CCADEF35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9456272"/>
        <c:axId val="62003888"/>
      </c:barChart>
      <c:catAx>
        <c:axId val="3894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03888"/>
        <c:crosses val="autoZero"/>
        <c:auto val="1"/>
        <c:lblAlgn val="ctr"/>
        <c:lblOffset val="100"/>
        <c:noMultiLvlLbl val="0"/>
      </c:catAx>
      <c:valAx>
        <c:axId val="6200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flan-ul2 (fake json)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88-471D-93CC-7E87F77D9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88-471D-93CC-7E87F77D9A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88-471D-93CC-7E87F77D9A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88-471D-93CC-7E87F77D9A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('UL2'!$L$1,'UL2'!$A$3)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'UL2'!$B$2:$B$3</c:f>
              <c:numCache>
                <c:formatCode>General</c:formatCode>
                <c:ptCount val="2"/>
                <c:pt idx="0">
                  <c:v>475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71D-93CC-7E87F77D9A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flan-ul2 (original) Benchmark GesamtErgebnisse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E0-48AA-8449-E74A57586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E0-48AA-8449-E74A57586B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E0-48AA-8449-E74A57586B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E0-48AA-8449-E74A57586B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('UL2'!$L$1,'UL2'!$A$5)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'UL2'!$B$4:$B$5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0-48AA-8449-E74A57586B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MPT-30B-Instruct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E9-43AC-B3D9-EACA322D65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E9-43AC-B3D9-EACA322D65B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E9-43AC-B3D9-EACA322D65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E9-43AC-B3D9-EACA322D65B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(MPT!$L$1,MPT!$A$3)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MPT!$B$2:$B$3</c:f>
              <c:numCache>
                <c:formatCode>General</c:formatCode>
                <c:ptCount val="2"/>
                <c:pt idx="0">
                  <c:v>645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9-43AC-B3D9-EACA322D65B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MPT-30B-Instruct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MPT!$L$1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MPT!$B$1:$I$1</c15:sqref>
                  </c15:fullRef>
                </c:ext>
              </c:extLst>
              <c:f>MPT!$C$1:$I$1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MPT!$B$2:$I$2</c15:sqref>
                  </c15:fullRef>
                </c:ext>
              </c:extLst>
              <c:f>MPT!$C$2:$I$2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100</c:v>
                </c:pt>
                <c:pt idx="3">
                  <c:v>97</c:v>
                </c:pt>
                <c:pt idx="4">
                  <c:v>95</c:v>
                </c:pt>
                <c:pt idx="5">
                  <c:v>89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4-4F4A-8A22-BD6D4FA60E32}"/>
            </c:ext>
          </c:extLst>
        </c:ser>
        <c:ser>
          <c:idx val="1"/>
          <c:order val="1"/>
          <c:tx>
            <c:strRef>
              <c:f>MPT!$A$3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MPT!$B$1:$I$1</c15:sqref>
                  </c15:fullRef>
                </c:ext>
              </c:extLst>
              <c:f>MPT!$C$1:$I$1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MPT!$B$3:$I$3</c15:sqref>
                  </c15:fullRef>
                </c:ext>
              </c:extLst>
              <c:f>MPT!$C$3:$I$3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4-4F4A-8A22-BD6D4FA60E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24328831"/>
        <c:axId val="1222725039"/>
      </c:barChart>
      <c:catAx>
        <c:axId val="82432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725039"/>
        <c:crosses val="autoZero"/>
        <c:auto val="1"/>
        <c:lblAlgn val="ctr"/>
        <c:lblOffset val="100"/>
        <c:noMultiLvlLbl val="0"/>
      </c:catAx>
      <c:valAx>
        <c:axId val="12227250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243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MPT-7B-Instruct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MPT!$L$1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MPT!$B$1:$I$1</c15:sqref>
                  </c15:fullRef>
                </c:ext>
              </c:extLst>
              <c:f>MPT!$C$1:$I$1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MPT!$B$4:$I$4</c15:sqref>
                  </c15:fullRef>
                </c:ext>
              </c:extLst>
              <c:f>MPT!$C$4:$I$4</c:f>
              <c:numCache>
                <c:formatCode>General</c:formatCode>
                <c:ptCount val="7"/>
                <c:pt idx="0">
                  <c:v>81</c:v>
                </c:pt>
                <c:pt idx="1">
                  <c:v>35</c:v>
                </c:pt>
                <c:pt idx="2">
                  <c:v>94</c:v>
                </c:pt>
                <c:pt idx="3">
                  <c:v>82</c:v>
                </c:pt>
                <c:pt idx="4">
                  <c:v>90</c:v>
                </c:pt>
                <c:pt idx="5">
                  <c:v>17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7EB-A476-B94E7513B137}"/>
            </c:ext>
          </c:extLst>
        </c:ser>
        <c:ser>
          <c:idx val="1"/>
          <c:order val="1"/>
          <c:tx>
            <c:strRef>
              <c:f>MPT!$A$3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MPT!$B$1:$I$1</c15:sqref>
                  </c15:fullRef>
                </c:ext>
              </c:extLst>
              <c:f>MPT!$C$1:$I$1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MPT!$B$5:$I$5</c15:sqref>
                  </c15:fullRef>
                </c:ext>
              </c:extLst>
              <c:f>MPT!$C$5:$I$5</c:f>
              <c:numCache>
                <c:formatCode>General</c:formatCode>
                <c:ptCount val="7"/>
                <c:pt idx="0">
                  <c:v>19</c:v>
                </c:pt>
                <c:pt idx="1">
                  <c:v>65</c:v>
                </c:pt>
                <c:pt idx="2">
                  <c:v>6</c:v>
                </c:pt>
                <c:pt idx="3">
                  <c:v>18</c:v>
                </c:pt>
                <c:pt idx="4">
                  <c:v>10</c:v>
                </c:pt>
                <c:pt idx="5">
                  <c:v>83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0-47EB-A476-B94E7513B1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39907935"/>
        <c:axId val="1114225183"/>
      </c:barChart>
      <c:catAx>
        <c:axId val="123990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225183"/>
        <c:crosses val="autoZero"/>
        <c:auto val="1"/>
        <c:lblAlgn val="ctr"/>
        <c:lblOffset val="100"/>
        <c:noMultiLvlLbl val="0"/>
      </c:catAx>
      <c:valAx>
        <c:axId val="1114225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399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MPT-7B-Instruct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94-4A4F-A000-EB10D1054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94-4A4F-A000-EB10D1054C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4-4A4F-A000-EB10D1054CA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4-4A4F-A000-EB10D1054CA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(MPT!$L$1,MPT!$A$3)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MPT!$B$4:$B$5</c:f>
              <c:numCache>
                <c:formatCode>General</c:formatCode>
                <c:ptCount val="2"/>
                <c:pt idx="0">
                  <c:v>418</c:v>
                </c:pt>
                <c:pt idx="1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4-4A4F-A000-EB10D1054C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Cerebras-GPT-13B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5-43A5-9DC8-1D1B1A690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C5-43A5-9DC8-1D1B1A690D4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C5-43A5-9DC8-1D1B1A690D4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C5-43A5-9DC8-1D1B1A690D4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('Cerebras-GPT'!$L$1,'Cerebras-GPT'!$A$3)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'Cerebras-GPT'!$B$2:$B$3</c:f>
              <c:numCache>
                <c:formatCode>General</c:formatCode>
                <c:ptCount val="2"/>
                <c:pt idx="0">
                  <c:v>68</c:v>
                </c:pt>
                <c:pt idx="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5-43A5-9DC8-1D1B1A690D4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Platypus2-70B-Instuct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Korrekt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LLaMA2_Platypus2!$C$2:$I$2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FCB-9712-67176C0464C9}"/>
            </c:ext>
          </c:extLst>
        </c:ser>
        <c:ser>
          <c:idx val="1"/>
          <c:order val="1"/>
          <c:tx>
            <c:v>Fehler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LLaMA2_Platypus2!$C$3:$I$3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D-4FCB-9712-67176C0464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4296352"/>
        <c:axId val="32612048"/>
      </c:barChart>
      <c:catAx>
        <c:axId val="342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2048"/>
        <c:crosses val="autoZero"/>
        <c:auto val="1"/>
        <c:lblAlgn val="ctr"/>
        <c:lblOffset val="100"/>
        <c:noMultiLvlLbl val="0"/>
      </c:catAx>
      <c:valAx>
        <c:axId val="3261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2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Platypus2-70B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LLaMA2_Platypus2!$B$1</c:f>
              <c:strCache>
                <c:ptCount val="1"/>
                <c:pt idx="0">
                  <c:v>Gesamt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4-4CEB-9E04-008CFB15B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34-4CEB-9E04-008CFB15B2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34-4CEB-9E04-008CFB15B2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34-4CEB-9E04-008CFB15B28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(LLaMA2_Platypus2!$N$1,LLaMA2_Platypus2!$A$3)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LLaMA2_Platypus2!$B$2:$B$3</c:f>
              <c:numCache>
                <c:formatCode>General</c:formatCode>
                <c:ptCount val="2"/>
                <c:pt idx="0">
                  <c:v>635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4CEB-9E04-008CFB15B28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Platypus2-13B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Korrekt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LLaMA2_Platypus2!$C$4:$I$4</c:f>
              <c:numCache>
                <c:formatCode>General</c:formatCode>
                <c:ptCount val="7"/>
                <c:pt idx="0">
                  <c:v>96</c:v>
                </c:pt>
                <c:pt idx="1">
                  <c:v>50</c:v>
                </c:pt>
                <c:pt idx="2">
                  <c:v>100</c:v>
                </c:pt>
                <c:pt idx="3">
                  <c:v>70</c:v>
                </c:pt>
                <c:pt idx="4">
                  <c:v>100</c:v>
                </c:pt>
                <c:pt idx="5">
                  <c:v>95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9-462F-87B9-2BEBB72979FC}"/>
            </c:ext>
          </c:extLst>
        </c:ser>
        <c:ser>
          <c:idx val="1"/>
          <c:order val="1"/>
          <c:tx>
            <c:strRef>
              <c:f>LLaMA2_Platypus2!$A$5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LLaMA2_Platypus2!$C$5:$I$5</c:f>
              <c:numCache>
                <c:formatCode>General</c:formatCode>
                <c:ptCount val="7"/>
                <c:pt idx="0">
                  <c:v>4</c:v>
                </c:pt>
                <c:pt idx="1">
                  <c:v>50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9-462F-87B9-2BEBB72979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6816352"/>
        <c:axId val="62029328"/>
      </c:barChart>
      <c:catAx>
        <c:axId val="276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29328"/>
        <c:crosses val="autoZero"/>
        <c:auto val="1"/>
        <c:lblAlgn val="ctr"/>
        <c:lblOffset val="100"/>
        <c:noMultiLvlLbl val="0"/>
      </c:catAx>
      <c:valAx>
        <c:axId val="6202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68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Platypus2-13B Benchmark Gesamtergebnis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1-4717-97D6-96B0A8812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61-4717-97D6-96B0A8812E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61-4717-97D6-96B0A8812E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1-4717-97D6-96B0A8812E7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(LLaMA2_Platypus2!$N$1,LLaMA2_Platypus2!$A$5)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LLaMA2_Platypus2!$B$4:$B$5</c:f>
              <c:numCache>
                <c:formatCode>General</c:formatCode>
                <c:ptCount val="2"/>
                <c:pt idx="0">
                  <c:v>596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717-97D6-96B0A8812E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Platypus2-7B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LLaMA2_Platypus2!$N$1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LLaMA2_Platypus2!$C$6:$I$6</c:f>
              <c:numCache>
                <c:formatCode>General</c:formatCode>
                <c:ptCount val="7"/>
                <c:pt idx="0">
                  <c:v>88</c:v>
                </c:pt>
                <c:pt idx="1">
                  <c:v>41</c:v>
                </c:pt>
                <c:pt idx="2">
                  <c:v>95</c:v>
                </c:pt>
                <c:pt idx="3">
                  <c:v>66</c:v>
                </c:pt>
                <c:pt idx="4">
                  <c:v>95</c:v>
                </c:pt>
                <c:pt idx="5">
                  <c:v>94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737-BE2C-FBD2448D3DA7}"/>
            </c:ext>
          </c:extLst>
        </c:ser>
        <c:ser>
          <c:idx val="1"/>
          <c:order val="1"/>
          <c:tx>
            <c:strRef>
              <c:f>LLaMA2_Platypus2!$A$7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LLaMA2_Platypus2!$C$1:$I$1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LLaMA2_Platypus2!$C$7:$I$7</c:f>
              <c:numCache>
                <c:formatCode>General</c:formatCode>
                <c:ptCount val="7"/>
                <c:pt idx="0">
                  <c:v>12</c:v>
                </c:pt>
                <c:pt idx="1">
                  <c:v>59</c:v>
                </c:pt>
                <c:pt idx="2">
                  <c:v>5</c:v>
                </c:pt>
                <c:pt idx="3">
                  <c:v>34</c:v>
                </c:pt>
                <c:pt idx="4">
                  <c:v>5</c:v>
                </c:pt>
                <c:pt idx="5">
                  <c:v>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2-4737-BE2C-FBD2448D3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3963968"/>
        <c:axId val="32611088"/>
      </c:barChart>
      <c:catAx>
        <c:axId val="1839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1088"/>
        <c:crosses val="autoZero"/>
        <c:auto val="1"/>
        <c:lblAlgn val="ctr"/>
        <c:lblOffset val="100"/>
        <c:noMultiLvlLbl val="0"/>
      </c:catAx>
      <c:valAx>
        <c:axId val="32611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9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Platypus2-7B Benchmark Gesamtergebnis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3F-4E9F-B61F-9964F04230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3F-4E9F-B61F-9964F04230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3F-4E9F-B61F-9964F04230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3F-4E9F-B61F-9964F04230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(LLaMA2_Platypus2!$N$1,LLaMA2_Platypus2!$A$7)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LLaMA2_Platypus2!$B$6:$B$7</c:f>
              <c:numCache>
                <c:formatCode>General</c:formatCode>
                <c:ptCount val="2"/>
                <c:pt idx="0">
                  <c:v>552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F-4E9F-B61F-9964F04230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Openllama-13b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OpenLLaMA!$L$1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OpenLLaMA!$C$1:$I$1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OpenLLaMA!$C$2:$I$2</c:f>
              <c:numCache>
                <c:formatCode>General</c:formatCode>
                <c:ptCount val="7"/>
                <c:pt idx="0">
                  <c:v>95</c:v>
                </c:pt>
                <c:pt idx="1">
                  <c:v>47</c:v>
                </c:pt>
                <c:pt idx="2">
                  <c:v>100</c:v>
                </c:pt>
                <c:pt idx="3">
                  <c:v>47</c:v>
                </c:pt>
                <c:pt idx="4">
                  <c:v>100</c:v>
                </c:pt>
                <c:pt idx="5">
                  <c:v>95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5-4EC1-802F-A3AAE94DFF85}"/>
            </c:ext>
          </c:extLst>
        </c:ser>
        <c:ser>
          <c:idx val="1"/>
          <c:order val="1"/>
          <c:tx>
            <c:strRef>
              <c:f>OpenLLaMA!$A$3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OpenLLaMA!$C$1:$I$1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OpenLLaMA!$C$3:$I$3</c:f>
              <c:numCache>
                <c:formatCode>General</c:formatCode>
                <c:ptCount val="7"/>
                <c:pt idx="0">
                  <c:v>5</c:v>
                </c:pt>
                <c:pt idx="1">
                  <c:v>53</c:v>
                </c:pt>
                <c:pt idx="2">
                  <c:v>0</c:v>
                </c:pt>
                <c:pt idx="3">
                  <c:v>53</c:v>
                </c:pt>
                <c:pt idx="4">
                  <c:v>0</c:v>
                </c:pt>
                <c:pt idx="5">
                  <c:v>5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5-4EC1-802F-A3AAE94DF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1770912"/>
        <c:axId val="430931488"/>
      </c:barChart>
      <c:catAx>
        <c:axId val="2717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31488"/>
        <c:crosses val="autoZero"/>
        <c:auto val="1"/>
        <c:lblAlgn val="ctr"/>
        <c:lblOffset val="100"/>
        <c:noMultiLvlLbl val="0"/>
      </c:catAx>
      <c:valAx>
        <c:axId val="430931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17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Openllama-13b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21-42C1-8061-CD5BE375F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21-42C1-8061-CD5BE375F0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21-42C1-8061-CD5BE375F0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21-42C1-8061-CD5BE375F0C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(OpenLLaMA!$L$1,OpenLLaMA!$A$3)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OpenLLaMA!$B$2:$B$3</c:f>
              <c:numCache>
                <c:formatCode>General</c:formatCode>
                <c:ptCount val="2"/>
                <c:pt idx="0">
                  <c:v>550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1-42C1-8061-CD5BE375F0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Falcon-40B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Falcon!$L$1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Falcon!$C$1:$I$1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Falcon!$C$4:$I$4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8-4DCD-83AE-1975C76B52C1}"/>
            </c:ext>
          </c:extLst>
        </c:ser>
        <c:ser>
          <c:idx val="1"/>
          <c:order val="1"/>
          <c:tx>
            <c:strRef>
              <c:f>Falcon!$A$3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Falcon!$C$1:$I$1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Falcon!$C$5:$I$5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8-4DCD-83AE-1975C76B52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5134880"/>
        <c:axId val="26023952"/>
      </c:barChart>
      <c:catAx>
        <c:axId val="2751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3952"/>
        <c:crosses val="autoZero"/>
        <c:auto val="1"/>
        <c:lblAlgn val="ctr"/>
        <c:lblOffset val="100"/>
        <c:noMultiLvlLbl val="0"/>
      </c:catAx>
      <c:valAx>
        <c:axId val="26023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Falcon-40B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7C-40AA-A698-D435CB7DB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7C-40AA-A698-D435CB7DB40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7C-40AA-A698-D435CB7DB40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7C-40AA-A698-D435CB7DB40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(Falcon!$L$1,Falcon!$A$5)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(Falcon!$B$4,Falcon!$B$5)</c:f>
              <c:numCache>
                <c:formatCode>General</c:formatCode>
                <c:ptCount val="2"/>
                <c:pt idx="0">
                  <c:v>598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C-40AA-A698-D435CB7DB40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Bloom-7b1 (original)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Bloom!$L$1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Bloom!$C$4:$I$4</c:f>
              <c:numCache>
                <c:formatCode>General</c:formatCode>
                <c:ptCount val="7"/>
                <c:pt idx="0">
                  <c:v>27</c:v>
                </c:pt>
                <c:pt idx="1">
                  <c:v>26</c:v>
                </c:pt>
                <c:pt idx="2">
                  <c:v>17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4-4AB7-9C5B-D22B30011DD4}"/>
            </c:ext>
          </c:extLst>
        </c:ser>
        <c:ser>
          <c:idx val="1"/>
          <c:order val="1"/>
          <c:tx>
            <c:strRef>
              <c:f>Bloom!$A$5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Bloom!$C$5:$I$5</c:f>
              <c:numCache>
                <c:formatCode>General</c:formatCode>
                <c:ptCount val="7"/>
                <c:pt idx="0">
                  <c:v>73</c:v>
                </c:pt>
                <c:pt idx="1">
                  <c:v>74</c:v>
                </c:pt>
                <c:pt idx="2">
                  <c:v>83</c:v>
                </c:pt>
                <c:pt idx="3">
                  <c:v>100</c:v>
                </c:pt>
                <c:pt idx="4">
                  <c:v>87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4-4AB7-9C5B-D22B30011D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50424368"/>
        <c:axId val="430909408"/>
      </c:barChart>
      <c:catAx>
        <c:axId val="20504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09408"/>
        <c:crosses val="autoZero"/>
        <c:auto val="1"/>
        <c:lblAlgn val="ctr"/>
        <c:lblOffset val="100"/>
        <c:noMultiLvlLbl val="0"/>
      </c:catAx>
      <c:valAx>
        <c:axId val="43090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04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Falcon-40B-Instruct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Falcon!$L$1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Falcon!$C$1:$I$1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Falcon!$C$2:$I$2</c:f>
              <c:numCache>
                <c:formatCode>General</c:formatCode>
                <c:ptCount val="7"/>
                <c:pt idx="0">
                  <c:v>100</c:v>
                </c:pt>
                <c:pt idx="1">
                  <c:v>49</c:v>
                </c:pt>
                <c:pt idx="2">
                  <c:v>97</c:v>
                </c:pt>
                <c:pt idx="3">
                  <c:v>92</c:v>
                </c:pt>
                <c:pt idx="4">
                  <c:v>100</c:v>
                </c:pt>
                <c:pt idx="5">
                  <c:v>95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F-4D2B-98A6-144FA1CD371C}"/>
            </c:ext>
          </c:extLst>
        </c:ser>
        <c:ser>
          <c:idx val="1"/>
          <c:order val="1"/>
          <c:tx>
            <c:strRef>
              <c:f>Falcon!$A$3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Falcon!$C$1:$I$1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Falcon!$C$3:$I$3</c:f>
              <c:numCache>
                <c:formatCode>General</c:formatCode>
                <c:ptCount val="7"/>
                <c:pt idx="0">
                  <c:v>0</c:v>
                </c:pt>
                <c:pt idx="1">
                  <c:v>51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F-4D2B-98A6-144FA1CD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76423584"/>
        <c:axId val="2052090832"/>
      </c:barChart>
      <c:catAx>
        <c:axId val="1764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090832"/>
        <c:crosses val="autoZero"/>
        <c:auto val="1"/>
        <c:lblAlgn val="ctr"/>
        <c:lblOffset val="100"/>
        <c:noMultiLvlLbl val="0"/>
      </c:catAx>
      <c:valAx>
        <c:axId val="205209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4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Falcon-40B-Instruct Benchmark GesamtErgebnis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70-4041-A3A8-FB7496F92F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70-4041-A3A8-FB7496F92F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70-4041-A3A8-FB7496F92F4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70-4041-A3A8-FB7496F92F4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(Falcon!$L$1,Falcon!$A$3)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Falcon!$B$2:$B$3</c:f>
              <c:numCache>
                <c:formatCode>General</c:formatCode>
                <c:ptCount val="2"/>
                <c:pt idx="0">
                  <c:v>612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041-A3A8-FB7496F92F4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Bloom-7b1 (original)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7C-4195-90D0-B9E73517A6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7C-4195-90D0-B9E73517A6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7C-4195-90D0-B9E73517A6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7C-4195-90D0-B9E73517A6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(Bloom!$L$1,Bloom!$A$5)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(Bloom!$B$4,Bloom!$B$5)</c:f>
              <c:numCache>
                <c:formatCode>General</c:formatCode>
                <c:ptCount val="2"/>
                <c:pt idx="0">
                  <c:v>83</c:v>
                </c:pt>
                <c:pt idx="1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C-4195-90D0-B9E73517A6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Bloom-7b1 (Angepasst)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Bloom!$L$1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Bloom!$C$2:$I$2</c:f>
              <c:numCache>
                <c:formatCode>General</c:formatCode>
                <c:ptCount val="7"/>
                <c:pt idx="0">
                  <c:v>76</c:v>
                </c:pt>
                <c:pt idx="1">
                  <c:v>30</c:v>
                </c:pt>
                <c:pt idx="2">
                  <c:v>63</c:v>
                </c:pt>
                <c:pt idx="3">
                  <c:v>0</c:v>
                </c:pt>
                <c:pt idx="4">
                  <c:v>64</c:v>
                </c:pt>
                <c:pt idx="5">
                  <c:v>60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23-947E-DE8B0B6AD07C}"/>
            </c:ext>
          </c:extLst>
        </c:ser>
        <c:ser>
          <c:idx val="1"/>
          <c:order val="1"/>
          <c:tx>
            <c:strRef>
              <c:f>Bloom!$A$3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Bloom!$C$1:$I$1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Bloom!$C$3:$I$3</c:f>
              <c:numCache>
                <c:formatCode>General</c:formatCode>
                <c:ptCount val="7"/>
                <c:pt idx="0">
                  <c:v>24</c:v>
                </c:pt>
                <c:pt idx="1">
                  <c:v>70</c:v>
                </c:pt>
                <c:pt idx="2">
                  <c:v>37</c:v>
                </c:pt>
                <c:pt idx="3">
                  <c:v>100</c:v>
                </c:pt>
                <c:pt idx="4">
                  <c:v>36</c:v>
                </c:pt>
                <c:pt idx="5">
                  <c:v>40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E-4023-947E-DE8B0B6AD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4723216"/>
        <c:axId val="430912768"/>
      </c:barChart>
      <c:catAx>
        <c:axId val="64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12768"/>
        <c:crosses val="autoZero"/>
        <c:auto val="1"/>
        <c:lblAlgn val="ctr"/>
        <c:lblOffset val="100"/>
        <c:noMultiLvlLbl val="0"/>
      </c:catAx>
      <c:valAx>
        <c:axId val="43091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7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Bloom-7b1 (Angepasst)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9C-49A9-96FD-D78FEDC77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D9C-49A9-96FD-D78FEDC77F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C-49A9-96FD-D78FEDC77F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9C-49A9-96FD-D78FEDC77F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(Bloom!$L$1,Bloom!$A$3)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Bloom!$B$2:$B$3</c:f>
              <c:numCache>
                <c:formatCode>General</c:formatCode>
                <c:ptCount val="2"/>
                <c:pt idx="0">
                  <c:v>301</c:v>
                </c:pt>
                <c:pt idx="1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9A9-96FD-D78FEDC77F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Pythia-12B-deduped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Pythia!$L$1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Pythia!$C$1:$I$1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Pythia!$C$2:$I$2</c:f>
              <c:numCache>
                <c:formatCode>General</c:formatCode>
                <c:ptCount val="7"/>
                <c:pt idx="0">
                  <c:v>55</c:v>
                </c:pt>
                <c:pt idx="1">
                  <c:v>5</c:v>
                </c:pt>
                <c:pt idx="2">
                  <c:v>60</c:v>
                </c:pt>
                <c:pt idx="3">
                  <c:v>30</c:v>
                </c:pt>
                <c:pt idx="4">
                  <c:v>72</c:v>
                </c:pt>
                <c:pt idx="5">
                  <c:v>84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D-415B-9F5B-738739281D6C}"/>
            </c:ext>
          </c:extLst>
        </c:ser>
        <c:ser>
          <c:idx val="1"/>
          <c:order val="1"/>
          <c:tx>
            <c:strRef>
              <c:f>Pythia!$A$3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Pythia!$C$1:$I$1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Pythia!$C$3:$I$3</c:f>
              <c:numCache>
                <c:formatCode>General</c:formatCode>
                <c:ptCount val="7"/>
                <c:pt idx="0">
                  <c:v>45</c:v>
                </c:pt>
                <c:pt idx="1">
                  <c:v>95</c:v>
                </c:pt>
                <c:pt idx="2">
                  <c:v>40</c:v>
                </c:pt>
                <c:pt idx="3">
                  <c:v>70</c:v>
                </c:pt>
                <c:pt idx="4">
                  <c:v>28</c:v>
                </c:pt>
                <c:pt idx="5">
                  <c:v>16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D-415B-9F5B-738739281D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6065536"/>
        <c:axId val="430907008"/>
      </c:barChart>
      <c:catAx>
        <c:axId val="4760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07008"/>
        <c:crosses val="autoZero"/>
        <c:auto val="1"/>
        <c:lblAlgn val="ctr"/>
        <c:lblOffset val="100"/>
        <c:noMultiLvlLbl val="0"/>
      </c:catAx>
      <c:valAx>
        <c:axId val="43090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0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Pythia-12B-deduped Benchmark 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97-41EB-B635-C8AFEED17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97-41EB-B635-C8AFEED1780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97-41EB-B635-C8AFEED1780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97-41EB-B635-C8AFEED1780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(Pythia!$L$1,Pythia!$A$3)</c:f>
              <c:strCache>
                <c:ptCount val="2"/>
                <c:pt idx="0">
                  <c:v>Korrekt</c:v>
                </c:pt>
                <c:pt idx="1">
                  <c:v>Fehler</c:v>
                </c:pt>
              </c:strCache>
            </c:strRef>
          </c:cat>
          <c:val>
            <c:numRef>
              <c:f>Pythia!$B$2:$B$3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7-41EB-B635-C8AFEED178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RWKV-World-7b Benchmark einzelErgebnisse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RWKV!$L$1</c:f>
              <c:strCache>
                <c:ptCount val="1"/>
                <c:pt idx="0">
                  <c:v>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RWKV!$C$1:$I$1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RWKV!$C$2:$I$2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A2D-B690-37740F92DC09}"/>
            </c:ext>
          </c:extLst>
        </c:ser>
        <c:ser>
          <c:idx val="1"/>
          <c:order val="1"/>
          <c:tx>
            <c:strRef>
              <c:f>RWKV!$A$3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RWKV!$C$1:$I$1</c:f>
              <c:strCache>
                <c:ptCount val="7"/>
                <c:pt idx="0">
                  <c:v>Kurz</c:v>
                </c:pt>
                <c:pt idx="1">
                  <c:v>Kurz ohne Beispiele</c:v>
                </c:pt>
                <c:pt idx="2">
                  <c:v>Medium</c:v>
                </c:pt>
                <c:pt idx="3">
                  <c:v>Medium ohne Beispiele</c:v>
                </c:pt>
                <c:pt idx="4">
                  <c:v>Medium mit Fehlern</c:v>
                </c:pt>
                <c:pt idx="5">
                  <c:v>Lang</c:v>
                </c:pt>
                <c:pt idx="6">
                  <c:v>Lang ohne Beispiele</c:v>
                </c:pt>
              </c:strCache>
            </c:strRef>
          </c:cat>
          <c:val>
            <c:numRef>
              <c:f>RWKV!$C$3:$I$3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4-4A2D-B690-37740F92DC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9517008"/>
        <c:axId val="430901248"/>
      </c:barChart>
      <c:catAx>
        <c:axId val="1795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01248"/>
        <c:crosses val="autoZero"/>
        <c:auto val="1"/>
        <c:lblAlgn val="ctr"/>
        <c:lblOffset val="100"/>
        <c:noMultiLvlLbl val="0"/>
      </c:catAx>
      <c:valAx>
        <c:axId val="430901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5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33337</xdr:rowOff>
    </xdr:from>
    <xdr:to>
      <xdr:col>8</xdr:col>
      <xdr:colOff>752475</xdr:colOff>
      <xdr:row>27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85ED6E-B4D2-DAA3-A692-47729FF3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10</xdr:row>
      <xdr:rowOff>23812</xdr:rowOff>
    </xdr:from>
    <xdr:to>
      <xdr:col>15</xdr:col>
      <xdr:colOff>119062</xdr:colOff>
      <xdr:row>24</xdr:row>
      <xdr:rowOff>100012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F826EC-92A9-4915-650F-B8F7549F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10</xdr:row>
      <xdr:rowOff>14286</xdr:rowOff>
    </xdr:from>
    <xdr:to>
      <xdr:col>8</xdr:col>
      <xdr:colOff>19049</xdr:colOff>
      <xdr:row>28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789591-1EF7-214C-24CE-B4858F82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9</xdr:row>
      <xdr:rowOff>185737</xdr:rowOff>
    </xdr:from>
    <xdr:to>
      <xdr:col>14</xdr:col>
      <xdr:colOff>23812</xdr:colOff>
      <xdr:row>24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D6FE03-9F4D-4059-C37F-18137AEB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9</xdr:col>
      <xdr:colOff>219075</xdr:colOff>
      <xdr:row>50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244252-0E9E-39ED-476C-2B9B9454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32</xdr:row>
      <xdr:rowOff>23812</xdr:rowOff>
    </xdr:from>
    <xdr:to>
      <xdr:col>15</xdr:col>
      <xdr:colOff>266700</xdr:colOff>
      <xdr:row>46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00A32F-66EA-D97A-0085-A22867C2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33336</xdr:rowOff>
    </xdr:from>
    <xdr:to>
      <xdr:col>9</xdr:col>
      <xdr:colOff>314325</xdr:colOff>
      <xdr:row>27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EC0C56-F4A2-1C71-A773-53A376CE1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9</xdr:row>
      <xdr:rowOff>185737</xdr:rowOff>
    </xdr:from>
    <xdr:to>
      <xdr:col>15</xdr:col>
      <xdr:colOff>481012</xdr:colOff>
      <xdr:row>24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B49FD6-570A-2844-81B7-B66E1C52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4761</xdr:rowOff>
    </xdr:from>
    <xdr:to>
      <xdr:col>9</xdr:col>
      <xdr:colOff>485775</xdr:colOff>
      <xdr:row>49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B22C2E-505B-709D-DD76-B88B5A22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604837</xdr:colOff>
      <xdr:row>31</xdr:row>
      <xdr:rowOff>14287</xdr:rowOff>
    </xdr:from>
    <xdr:to>
      <xdr:col>15</xdr:col>
      <xdr:colOff>604837</xdr:colOff>
      <xdr:row>45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B479E1-F96B-AA34-EFDA-04173FBF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176211</xdr:rowOff>
    </xdr:from>
    <xdr:to>
      <xdr:col>9</xdr:col>
      <xdr:colOff>66674</xdr:colOff>
      <xdr:row>27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DBEB6-B881-1291-B189-5E989F45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661987</xdr:colOff>
      <xdr:row>9</xdr:row>
      <xdr:rowOff>157162</xdr:rowOff>
    </xdr:from>
    <xdr:to>
      <xdr:col>15</xdr:col>
      <xdr:colOff>661987</xdr:colOff>
      <xdr:row>24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E4052B-5697-A358-DA96-D1EAF17D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8</xdr:col>
      <xdr:colOff>238124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E9FABE-C63A-414F-56F1-25F26D6B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10</xdr:row>
      <xdr:rowOff>42862</xdr:rowOff>
    </xdr:from>
    <xdr:to>
      <xdr:col>14</xdr:col>
      <xdr:colOff>309562</xdr:colOff>
      <xdr:row>24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4A79C3-F362-E271-A6DB-74204565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10</xdr:col>
      <xdr:colOff>209550</xdr:colOff>
      <xdr:row>28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E13DC-A6D3-9112-57F8-70046095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309562</xdr:colOff>
      <xdr:row>10</xdr:row>
      <xdr:rowOff>23812</xdr:rowOff>
    </xdr:from>
    <xdr:to>
      <xdr:col>16</xdr:col>
      <xdr:colOff>309562</xdr:colOff>
      <xdr:row>24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9E6067-9DF2-02BF-E22A-F9D98E6D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185737</xdr:rowOff>
    </xdr:from>
    <xdr:to>
      <xdr:col>9</xdr:col>
      <xdr:colOff>171450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5E3A7-2F43-747D-29B8-99A6B584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10</xdr:row>
      <xdr:rowOff>23812</xdr:rowOff>
    </xdr:from>
    <xdr:to>
      <xdr:col>15</xdr:col>
      <xdr:colOff>328612</xdr:colOff>
      <xdr:row>24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768463-A5B0-E9F9-17C1-D0432269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6</xdr:col>
      <xdr:colOff>0</xdr:colOff>
      <xdr:row>46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C80C32F-602B-C944-2EF9-C6F0A6A5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623887</xdr:colOff>
      <xdr:row>10</xdr:row>
      <xdr:rowOff>4762</xdr:rowOff>
    </xdr:from>
    <xdr:to>
      <xdr:col>14</xdr:col>
      <xdr:colOff>623887</xdr:colOff>
      <xdr:row>24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3D4561-E5BF-F1CE-0C0F-5D3663CA3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4761</xdr:rowOff>
    </xdr:from>
    <xdr:to>
      <xdr:col>8</xdr:col>
      <xdr:colOff>509588</xdr:colOff>
      <xdr:row>27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4C84030-C038-073E-3316-2BFCB16D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42861</xdr:rowOff>
    </xdr:from>
    <xdr:to>
      <xdr:col>8</xdr:col>
      <xdr:colOff>504824</xdr:colOff>
      <xdr:row>47</xdr:row>
      <xdr:rowOff>9524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BFB67B6-A635-0464-8B3B-F8FCEBC9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690562</xdr:colOff>
      <xdr:row>29</xdr:row>
      <xdr:rowOff>42862</xdr:rowOff>
    </xdr:from>
    <xdr:to>
      <xdr:col>14</xdr:col>
      <xdr:colOff>690562</xdr:colOff>
      <xdr:row>43</xdr:row>
      <xdr:rowOff>119062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67B3B68-DDCD-8E55-9B7D-FF22CA29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185736</xdr:rowOff>
    </xdr:from>
    <xdr:to>
      <xdr:col>8</xdr:col>
      <xdr:colOff>542924</xdr:colOff>
      <xdr:row>29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CFDBC4-720D-9FD4-75F2-419540AA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10</xdr:row>
      <xdr:rowOff>185737</xdr:rowOff>
    </xdr:from>
    <xdr:to>
      <xdr:col>14</xdr:col>
      <xdr:colOff>600075</xdr:colOff>
      <xdr:row>25</xdr:row>
      <xdr:rowOff>71437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79CD1A6-298C-EE20-0449-B56E8DE1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33337</xdr:rowOff>
    </xdr:from>
    <xdr:to>
      <xdr:col>8</xdr:col>
      <xdr:colOff>90488</xdr:colOff>
      <xdr:row>51</xdr:row>
      <xdr:rowOff>114300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340B2AA-BF6B-54DD-BAEE-9CF77CC8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100012</xdr:colOff>
      <xdr:row>33</xdr:row>
      <xdr:rowOff>42861</xdr:rowOff>
    </xdr:from>
    <xdr:to>
      <xdr:col>14</xdr:col>
      <xdr:colOff>100012</xdr:colOff>
      <xdr:row>47</xdr:row>
      <xdr:rowOff>180974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7697900-E935-F106-2447-2076E8CD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61911</xdr:rowOff>
    </xdr:from>
    <xdr:to>
      <xdr:col>8</xdr:col>
      <xdr:colOff>57150</xdr:colOff>
      <xdr:row>73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F00EE37-95E8-0FCE-9248-FFB2F191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80962</xdr:colOff>
      <xdr:row>55</xdr:row>
      <xdr:rowOff>42862</xdr:rowOff>
    </xdr:from>
    <xdr:to>
      <xdr:col>14</xdr:col>
      <xdr:colOff>80962</xdr:colOff>
      <xdr:row>69</xdr:row>
      <xdr:rowOff>119062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B7E1BAE-C49F-6367-DDFF-C4D7BBE5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8</xdr:col>
      <xdr:colOff>314325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62A12-6676-80B6-10D6-EC4CDECF0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10</xdr:row>
      <xdr:rowOff>14287</xdr:rowOff>
    </xdr:from>
    <xdr:to>
      <xdr:col>14</xdr:col>
      <xdr:colOff>366712</xdr:colOff>
      <xdr:row>24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FAA1E1-62C5-20F1-00D8-3200C449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sStorer/RWKV-Runn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14FE-40E4-4EF9-BB07-F2BDADFB05C8}">
  <dimension ref="A1:I25"/>
  <sheetViews>
    <sheetView tabSelected="1" workbookViewId="0">
      <selection activeCell="H32" sqref="H32"/>
    </sheetView>
  </sheetViews>
  <sheetFormatPr baseColWidth="10" defaultRowHeight="15" x14ac:dyDescent="0.25"/>
  <cols>
    <col min="1" max="1" width="14.7109375" bestFit="1" customWidth="1"/>
    <col min="2" max="2" width="25" bestFit="1" customWidth="1"/>
    <col min="3" max="3" width="16.28515625" bestFit="1" customWidth="1"/>
    <col min="4" max="4" width="29.42578125" bestFit="1" customWidth="1"/>
    <col min="6" max="6" width="61.85546875" bestFit="1" customWidth="1"/>
    <col min="8" max="8" width="8" bestFit="1" customWidth="1"/>
    <col min="9" max="9" width="40.8554687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11</v>
      </c>
      <c r="E1" t="s">
        <v>2</v>
      </c>
      <c r="F1" t="s">
        <v>5</v>
      </c>
      <c r="G1" t="s">
        <v>48</v>
      </c>
      <c r="H1" t="s">
        <v>68</v>
      </c>
    </row>
    <row r="2" spans="1:9" x14ac:dyDescent="0.25">
      <c r="A2" t="s">
        <v>10</v>
      </c>
      <c r="B2" t="s">
        <v>14</v>
      </c>
      <c r="C2" s="2">
        <v>44986</v>
      </c>
      <c r="D2" t="s">
        <v>13</v>
      </c>
      <c r="E2">
        <v>40.81</v>
      </c>
      <c r="G2">
        <v>1</v>
      </c>
      <c r="H2" t="s">
        <v>69</v>
      </c>
    </row>
    <row r="3" spans="1:9" x14ac:dyDescent="0.25">
      <c r="A3" t="s">
        <v>25</v>
      </c>
      <c r="B3" t="s">
        <v>25</v>
      </c>
      <c r="C3" s="2">
        <v>44866</v>
      </c>
      <c r="D3" t="s">
        <v>26</v>
      </c>
      <c r="E3">
        <v>42.07</v>
      </c>
      <c r="F3" t="s">
        <v>27</v>
      </c>
      <c r="G3">
        <v>2</v>
      </c>
      <c r="H3" t="s">
        <v>69</v>
      </c>
    </row>
    <row r="4" spans="1:9" x14ac:dyDescent="0.25">
      <c r="A4" t="s">
        <v>15</v>
      </c>
      <c r="B4" t="s">
        <v>16</v>
      </c>
      <c r="C4" s="2">
        <v>45017</v>
      </c>
      <c r="D4" t="s">
        <v>17</v>
      </c>
      <c r="E4">
        <v>42.51</v>
      </c>
      <c r="F4" t="s">
        <v>18</v>
      </c>
      <c r="G4">
        <v>3</v>
      </c>
      <c r="H4" t="s">
        <v>69</v>
      </c>
    </row>
    <row r="5" spans="1:9" x14ac:dyDescent="0.25">
      <c r="A5" t="s">
        <v>19</v>
      </c>
      <c r="B5" t="s">
        <v>20</v>
      </c>
      <c r="C5" s="2">
        <v>44774</v>
      </c>
      <c r="D5" t="s">
        <v>19</v>
      </c>
      <c r="E5">
        <v>45.93</v>
      </c>
      <c r="G5">
        <v>4</v>
      </c>
      <c r="I5" s="3" t="s">
        <v>64</v>
      </c>
    </row>
    <row r="6" spans="1:9" x14ac:dyDescent="0.25">
      <c r="A6" t="s">
        <v>28</v>
      </c>
      <c r="B6" t="s">
        <v>29</v>
      </c>
      <c r="C6" s="2">
        <v>45017</v>
      </c>
      <c r="D6" t="s">
        <v>30</v>
      </c>
      <c r="E6">
        <v>51.5</v>
      </c>
      <c r="F6" t="s">
        <v>31</v>
      </c>
      <c r="G6">
        <v>5</v>
      </c>
      <c r="H6" t="s">
        <v>69</v>
      </c>
    </row>
    <row r="7" spans="1:9" x14ac:dyDescent="0.25">
      <c r="A7" t="s">
        <v>37</v>
      </c>
      <c r="B7" t="s">
        <v>38</v>
      </c>
      <c r="C7" s="2">
        <v>45047</v>
      </c>
      <c r="D7" t="s">
        <v>40</v>
      </c>
      <c r="E7">
        <v>52.06</v>
      </c>
      <c r="G7">
        <v>6</v>
      </c>
      <c r="H7" t="s">
        <v>69</v>
      </c>
    </row>
    <row r="8" spans="1:9" x14ac:dyDescent="0.25">
      <c r="A8" t="s">
        <v>4</v>
      </c>
      <c r="B8" t="s">
        <v>9</v>
      </c>
      <c r="C8" s="2">
        <v>44835</v>
      </c>
      <c r="D8" t="s">
        <v>12</v>
      </c>
      <c r="E8">
        <v>55.7</v>
      </c>
      <c r="F8" t="s">
        <v>6</v>
      </c>
      <c r="G8">
        <v>7</v>
      </c>
      <c r="H8" t="s">
        <v>69</v>
      </c>
    </row>
    <row r="9" spans="1:9" x14ac:dyDescent="0.25">
      <c r="A9" t="s">
        <v>34</v>
      </c>
      <c r="B9" t="s">
        <v>39</v>
      </c>
      <c r="C9" s="2">
        <v>45047</v>
      </c>
      <c r="D9" t="s">
        <v>35</v>
      </c>
      <c r="E9">
        <v>61.21</v>
      </c>
      <c r="G9">
        <v>8</v>
      </c>
      <c r="H9" t="s">
        <v>69</v>
      </c>
    </row>
    <row r="10" spans="1:9" x14ac:dyDescent="0.25">
      <c r="A10" t="s">
        <v>44</v>
      </c>
      <c r="B10" t="s">
        <v>45</v>
      </c>
      <c r="C10" s="2">
        <v>45108</v>
      </c>
      <c r="D10" t="s">
        <v>46</v>
      </c>
      <c r="E10">
        <v>67.349999999999994</v>
      </c>
      <c r="F10" t="s">
        <v>47</v>
      </c>
      <c r="G10">
        <v>9</v>
      </c>
      <c r="H10" t="s">
        <v>69</v>
      </c>
    </row>
    <row r="11" spans="1:9" x14ac:dyDescent="0.25">
      <c r="A11" t="s">
        <v>41</v>
      </c>
      <c r="B11" t="s">
        <v>42</v>
      </c>
      <c r="C11" s="2">
        <v>45047</v>
      </c>
      <c r="D11" t="s">
        <v>43</v>
      </c>
      <c r="E11">
        <v>68.739999999999995</v>
      </c>
      <c r="G11">
        <v>10</v>
      </c>
      <c r="H11" t="s">
        <v>69</v>
      </c>
    </row>
    <row r="21" spans="1:6" x14ac:dyDescent="0.25">
      <c r="A21" t="s">
        <v>32</v>
      </c>
    </row>
    <row r="22" spans="1:6" x14ac:dyDescent="0.25">
      <c r="A22" t="s">
        <v>33</v>
      </c>
    </row>
    <row r="23" spans="1:6" x14ac:dyDescent="0.25">
      <c r="A23" t="s">
        <v>3</v>
      </c>
      <c r="B23" t="s">
        <v>8</v>
      </c>
      <c r="C23" s="1">
        <v>43739</v>
      </c>
      <c r="D23" t="s">
        <v>12</v>
      </c>
      <c r="E23">
        <v>55.1</v>
      </c>
      <c r="F23" t="s">
        <v>6</v>
      </c>
    </row>
    <row r="24" spans="1:6" x14ac:dyDescent="0.25">
      <c r="A24" t="s">
        <v>24</v>
      </c>
      <c r="B24" t="s">
        <v>24</v>
      </c>
      <c r="C24" s="1">
        <v>44652</v>
      </c>
      <c r="D24" t="s">
        <v>17</v>
      </c>
      <c r="E24">
        <v>43.95</v>
      </c>
    </row>
    <row r="25" spans="1:6" x14ac:dyDescent="0.25">
      <c r="A25" t="s">
        <v>21</v>
      </c>
      <c r="B25" t="s">
        <v>22</v>
      </c>
      <c r="C25" s="1">
        <v>45078</v>
      </c>
      <c r="D25" t="s">
        <v>23</v>
      </c>
      <c r="F25" t="s">
        <v>36</v>
      </c>
    </row>
  </sheetData>
  <sortState xmlns:xlrd2="http://schemas.microsoft.com/office/spreadsheetml/2017/richdata2" ref="A2:F13">
    <sortCondition ref="E2:E13"/>
  </sortState>
  <hyperlinks>
    <hyperlink ref="I5" r:id="rId1" xr:uid="{FB9BBCEB-A2F5-4642-A998-D2A1D1DB5329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1D15-9263-4ABE-8C10-50BF849C19AF}">
  <dimension ref="A1:L3"/>
  <sheetViews>
    <sheetView workbookViewId="0">
      <selection activeCell="J6" sqref="J6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29</v>
      </c>
      <c r="B2">
        <f>SUM(C2:Q2)</f>
        <v>170</v>
      </c>
      <c r="C2">
        <v>46</v>
      </c>
      <c r="D2">
        <v>5</v>
      </c>
      <c r="E2">
        <v>51</v>
      </c>
      <c r="F2">
        <v>0</v>
      </c>
      <c r="G2">
        <v>60</v>
      </c>
      <c r="H2">
        <v>8</v>
      </c>
      <c r="I2">
        <v>0</v>
      </c>
    </row>
    <row r="3" spans="1:12" x14ac:dyDescent="0.25">
      <c r="A3" t="s">
        <v>78</v>
      </c>
      <c r="B3">
        <f>700-B2</f>
        <v>530</v>
      </c>
      <c r="C3">
        <f>100-C2</f>
        <v>54</v>
      </c>
      <c r="D3">
        <f t="shared" ref="D3:I3" si="0">100-D2</f>
        <v>95</v>
      </c>
      <c r="E3">
        <f t="shared" si="0"/>
        <v>49</v>
      </c>
      <c r="F3">
        <f t="shared" si="0"/>
        <v>100</v>
      </c>
      <c r="G3">
        <f t="shared" si="0"/>
        <v>40</v>
      </c>
      <c r="H3">
        <f t="shared" si="0"/>
        <v>92</v>
      </c>
      <c r="I3">
        <f t="shared" si="0"/>
        <v>100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BE8-0C4B-46B4-A38E-8D415B336272}">
  <dimension ref="A1:L32"/>
  <sheetViews>
    <sheetView workbookViewId="0">
      <selection activeCell="N48" sqref="N48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71</v>
      </c>
      <c r="B2">
        <f>SUM(C2:Q2)</f>
        <v>475</v>
      </c>
      <c r="C2">
        <v>100</v>
      </c>
      <c r="D2">
        <v>52</v>
      </c>
      <c r="E2">
        <v>95</v>
      </c>
      <c r="F2">
        <v>0</v>
      </c>
      <c r="G2">
        <v>95</v>
      </c>
      <c r="H2">
        <v>97</v>
      </c>
      <c r="I2">
        <v>36</v>
      </c>
    </row>
    <row r="3" spans="1:12" x14ac:dyDescent="0.25">
      <c r="A3" t="s">
        <v>78</v>
      </c>
      <c r="B3">
        <f>700-B2</f>
        <v>225</v>
      </c>
      <c r="C3">
        <f>100-C2</f>
        <v>0</v>
      </c>
      <c r="D3">
        <f t="shared" ref="D3:I3" si="0">100-D2</f>
        <v>48</v>
      </c>
      <c r="E3">
        <f t="shared" si="0"/>
        <v>5</v>
      </c>
      <c r="F3">
        <f t="shared" si="0"/>
        <v>100</v>
      </c>
      <c r="G3">
        <f t="shared" si="0"/>
        <v>5</v>
      </c>
      <c r="H3">
        <f t="shared" si="0"/>
        <v>3</v>
      </c>
      <c r="I3">
        <f t="shared" si="0"/>
        <v>64</v>
      </c>
    </row>
    <row r="4" spans="1:12" x14ac:dyDescent="0.25">
      <c r="A4" t="s">
        <v>70</v>
      </c>
      <c r="B4">
        <f>SUM(C4:Q4)</f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2" x14ac:dyDescent="0.25">
      <c r="A5" t="s">
        <v>78</v>
      </c>
      <c r="B5">
        <f>700-B4</f>
        <v>700</v>
      </c>
      <c r="C5">
        <f>100-C4</f>
        <v>100</v>
      </c>
      <c r="D5">
        <f t="shared" ref="D5:I5" si="1">100-D4</f>
        <v>100</v>
      </c>
      <c r="E5">
        <f t="shared" si="1"/>
        <v>100</v>
      </c>
      <c r="F5">
        <f t="shared" si="1"/>
        <v>100</v>
      </c>
      <c r="G5">
        <f t="shared" si="1"/>
        <v>100</v>
      </c>
      <c r="H5">
        <f t="shared" si="1"/>
        <v>100</v>
      </c>
      <c r="I5">
        <f t="shared" si="1"/>
        <v>100</v>
      </c>
    </row>
    <row r="10" spans="1:12" x14ac:dyDescent="0.25">
      <c r="A10" t="s">
        <v>71</v>
      </c>
    </row>
    <row r="32" spans="1:1" x14ac:dyDescent="0.25">
      <c r="A32" t="s">
        <v>70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7857-8723-4E5D-B499-3E2C0D10DAE7}">
  <dimension ref="A1:L5"/>
  <sheetViews>
    <sheetView topLeftCell="A4" workbookViewId="0">
      <selection activeCell="U34" sqref="U34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72</v>
      </c>
      <c r="B2">
        <f>SUM(C2:Q2)</f>
        <v>645</v>
      </c>
      <c r="C2">
        <v>100</v>
      </c>
      <c r="D2">
        <v>85</v>
      </c>
      <c r="E2">
        <v>100</v>
      </c>
      <c r="F2">
        <v>97</v>
      </c>
      <c r="G2">
        <v>95</v>
      </c>
      <c r="H2">
        <v>89</v>
      </c>
      <c r="I2">
        <v>79</v>
      </c>
    </row>
    <row r="3" spans="1:12" x14ac:dyDescent="0.25">
      <c r="A3" t="s">
        <v>78</v>
      </c>
      <c r="B3">
        <f>700-B2</f>
        <v>55</v>
      </c>
      <c r="C3">
        <f>100-C2</f>
        <v>0</v>
      </c>
      <c r="D3">
        <f t="shared" ref="D3:I3" si="0">100-D2</f>
        <v>15</v>
      </c>
      <c r="E3">
        <f t="shared" si="0"/>
        <v>0</v>
      </c>
      <c r="F3">
        <f t="shared" si="0"/>
        <v>3</v>
      </c>
      <c r="G3">
        <f t="shared" si="0"/>
        <v>5</v>
      </c>
      <c r="H3">
        <f t="shared" si="0"/>
        <v>11</v>
      </c>
      <c r="I3">
        <f t="shared" si="0"/>
        <v>21</v>
      </c>
    </row>
    <row r="4" spans="1:12" x14ac:dyDescent="0.25">
      <c r="A4" t="s">
        <v>97</v>
      </c>
      <c r="B4">
        <f>SUM(C4:Q4)</f>
        <v>418</v>
      </c>
      <c r="C4">
        <v>81</v>
      </c>
      <c r="D4">
        <v>35</v>
      </c>
      <c r="E4">
        <v>94</v>
      </c>
      <c r="F4">
        <v>82</v>
      </c>
      <c r="G4">
        <v>90</v>
      </c>
      <c r="H4">
        <v>17</v>
      </c>
      <c r="I4">
        <v>19</v>
      </c>
    </row>
    <row r="5" spans="1:12" x14ac:dyDescent="0.25">
      <c r="A5" t="s">
        <v>78</v>
      </c>
      <c r="B5">
        <f>700-B4</f>
        <v>282</v>
      </c>
      <c r="C5">
        <f>100-C4</f>
        <v>19</v>
      </c>
      <c r="D5">
        <f t="shared" ref="D5:I5" si="1">100-D4</f>
        <v>65</v>
      </c>
      <c r="E5">
        <f t="shared" si="1"/>
        <v>6</v>
      </c>
      <c r="F5">
        <f t="shared" si="1"/>
        <v>18</v>
      </c>
      <c r="G5">
        <f t="shared" si="1"/>
        <v>10</v>
      </c>
      <c r="H5">
        <f t="shared" si="1"/>
        <v>83</v>
      </c>
      <c r="I5">
        <f t="shared" si="1"/>
        <v>81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183-B59F-4779-A496-44F3EAB460B2}">
  <dimension ref="A1:N55"/>
  <sheetViews>
    <sheetView workbookViewId="0">
      <selection activeCell="J89" sqref="J89"/>
    </sheetView>
  </sheetViews>
  <sheetFormatPr baseColWidth="10" defaultRowHeight="15" x14ac:dyDescent="0.25"/>
  <cols>
    <col min="1" max="1" width="20.28515625" bestFit="1" customWidth="1"/>
  </cols>
  <sheetData>
    <row r="1" spans="1:14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N1" t="s">
        <v>79</v>
      </c>
    </row>
    <row r="2" spans="1:14" x14ac:dyDescent="0.25">
      <c r="A2" t="s">
        <v>60</v>
      </c>
      <c r="B2">
        <f>SUM(C2:Q2)</f>
        <v>635</v>
      </c>
      <c r="C2">
        <v>100</v>
      </c>
      <c r="D2">
        <v>50</v>
      </c>
      <c r="E2">
        <v>100</v>
      </c>
      <c r="F2">
        <v>100</v>
      </c>
      <c r="G2">
        <v>100</v>
      </c>
      <c r="H2">
        <v>95</v>
      </c>
      <c r="I2">
        <v>90</v>
      </c>
    </row>
    <row r="3" spans="1:14" x14ac:dyDescent="0.25">
      <c r="A3" t="s">
        <v>78</v>
      </c>
      <c r="B3">
        <f>700-B2</f>
        <v>65</v>
      </c>
      <c r="C3">
        <f>100-C2</f>
        <v>0</v>
      </c>
      <c r="D3">
        <f t="shared" ref="D3:H3" si="0">100-D2</f>
        <v>50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5</v>
      </c>
      <c r="I3" s="5">
        <f>100-I2</f>
        <v>10</v>
      </c>
    </row>
    <row r="4" spans="1:14" x14ac:dyDescent="0.25">
      <c r="A4" t="s">
        <v>59</v>
      </c>
      <c r="B4">
        <f>SUM(C4:Q4)</f>
        <v>596</v>
      </c>
      <c r="C4">
        <v>96</v>
      </c>
      <c r="D4">
        <v>50</v>
      </c>
      <c r="E4">
        <v>100</v>
      </c>
      <c r="F4">
        <v>70</v>
      </c>
      <c r="G4">
        <v>100</v>
      </c>
      <c r="H4">
        <v>95</v>
      </c>
      <c r="I4">
        <v>85</v>
      </c>
    </row>
    <row r="5" spans="1:14" x14ac:dyDescent="0.25">
      <c r="A5" t="s">
        <v>78</v>
      </c>
      <c r="B5">
        <f>700-B4</f>
        <v>104</v>
      </c>
      <c r="C5">
        <f>100-C4</f>
        <v>4</v>
      </c>
      <c r="D5">
        <f t="shared" ref="D5:I5" si="1">100-D4</f>
        <v>50</v>
      </c>
      <c r="E5">
        <f t="shared" si="1"/>
        <v>0</v>
      </c>
      <c r="F5">
        <f t="shared" si="1"/>
        <v>30</v>
      </c>
      <c r="G5">
        <f t="shared" si="1"/>
        <v>0</v>
      </c>
      <c r="H5">
        <f t="shared" si="1"/>
        <v>5</v>
      </c>
      <c r="I5">
        <f t="shared" si="1"/>
        <v>15</v>
      </c>
    </row>
    <row r="6" spans="1:14" x14ac:dyDescent="0.25">
      <c r="A6" t="s">
        <v>58</v>
      </c>
      <c r="B6">
        <f>SUM(C6:Q6)</f>
        <v>552</v>
      </c>
      <c r="C6">
        <v>88</v>
      </c>
      <c r="D6">
        <v>41</v>
      </c>
      <c r="E6">
        <v>95</v>
      </c>
      <c r="F6">
        <v>66</v>
      </c>
      <c r="G6">
        <v>95</v>
      </c>
      <c r="H6">
        <v>94</v>
      </c>
      <c r="I6">
        <v>73</v>
      </c>
    </row>
    <row r="7" spans="1:14" x14ac:dyDescent="0.25">
      <c r="A7" t="s">
        <v>78</v>
      </c>
      <c r="B7">
        <f>700-B6</f>
        <v>148</v>
      </c>
      <c r="C7">
        <f>100-C6</f>
        <v>12</v>
      </c>
      <c r="D7">
        <f>100-D6</f>
        <v>59</v>
      </c>
      <c r="E7">
        <f t="shared" ref="E7:I7" si="2">100-E6</f>
        <v>5</v>
      </c>
      <c r="F7">
        <f t="shared" si="2"/>
        <v>34</v>
      </c>
      <c r="G7">
        <f t="shared" si="2"/>
        <v>5</v>
      </c>
      <c r="H7">
        <f t="shared" si="2"/>
        <v>6</v>
      </c>
      <c r="I7">
        <f t="shared" si="2"/>
        <v>27</v>
      </c>
    </row>
    <row r="11" spans="1:14" x14ac:dyDescent="0.25">
      <c r="A11" t="s">
        <v>60</v>
      </c>
    </row>
    <row r="33" spans="1:1" x14ac:dyDescent="0.25">
      <c r="A33" t="s">
        <v>59</v>
      </c>
    </row>
    <row r="55" spans="1:1" x14ac:dyDescent="0.25">
      <c r="A55" t="s">
        <v>58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6ACC-B92E-4D3F-99FE-70932D800FD0}">
  <dimension ref="A1:L3"/>
  <sheetViews>
    <sheetView workbookViewId="0">
      <selection activeCell="P39" sqref="P39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67</v>
      </c>
      <c r="B2">
        <f>SUM(C2:Q2)</f>
        <v>550</v>
      </c>
      <c r="C2">
        <v>95</v>
      </c>
      <c r="D2">
        <v>47</v>
      </c>
      <c r="E2">
        <v>100</v>
      </c>
      <c r="F2">
        <v>47</v>
      </c>
      <c r="G2">
        <v>100</v>
      </c>
      <c r="H2">
        <v>95</v>
      </c>
      <c r="I2">
        <v>66</v>
      </c>
    </row>
    <row r="3" spans="1:12" x14ac:dyDescent="0.25">
      <c r="A3" t="s">
        <v>78</v>
      </c>
      <c r="B3">
        <f>700-B2</f>
        <v>150</v>
      </c>
      <c r="C3">
        <f>100-C2</f>
        <v>5</v>
      </c>
      <c r="D3">
        <f t="shared" ref="D3:H3" si="0">100-D2</f>
        <v>53</v>
      </c>
      <c r="E3">
        <f t="shared" si="0"/>
        <v>0</v>
      </c>
      <c r="F3">
        <f t="shared" si="0"/>
        <v>53</v>
      </c>
      <c r="G3">
        <f t="shared" si="0"/>
        <v>0</v>
      </c>
      <c r="H3">
        <f t="shared" si="0"/>
        <v>5</v>
      </c>
      <c r="I3">
        <f>100-I2</f>
        <v>34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2D4B-D5D8-4CA4-8595-DC14FA22377D}">
  <dimension ref="A1:L7"/>
  <sheetViews>
    <sheetView workbookViewId="0">
      <selection activeCell="R46" sqref="R46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62</v>
      </c>
      <c r="B2">
        <f>SUM(C2:Q2)</f>
        <v>612</v>
      </c>
      <c r="C2">
        <v>100</v>
      </c>
      <c r="D2">
        <v>49</v>
      </c>
      <c r="E2">
        <v>97</v>
      </c>
      <c r="F2">
        <v>92</v>
      </c>
      <c r="G2">
        <v>100</v>
      </c>
      <c r="H2">
        <v>95</v>
      </c>
      <c r="I2">
        <v>79</v>
      </c>
    </row>
    <row r="3" spans="1:12" x14ac:dyDescent="0.25">
      <c r="A3" t="s">
        <v>78</v>
      </c>
      <c r="B3">
        <f>700-B2</f>
        <v>88</v>
      </c>
      <c r="C3">
        <f>100-C2</f>
        <v>0</v>
      </c>
      <c r="D3">
        <f t="shared" ref="D3:I3" si="0">100-D2</f>
        <v>51</v>
      </c>
      <c r="E3">
        <f t="shared" si="0"/>
        <v>3</v>
      </c>
      <c r="F3">
        <f t="shared" si="0"/>
        <v>8</v>
      </c>
      <c r="G3">
        <f t="shared" si="0"/>
        <v>0</v>
      </c>
      <c r="H3">
        <f t="shared" si="0"/>
        <v>5</v>
      </c>
      <c r="I3">
        <f t="shared" si="0"/>
        <v>21</v>
      </c>
    </row>
    <row r="4" spans="1:12" x14ac:dyDescent="0.25">
      <c r="A4" t="s">
        <v>61</v>
      </c>
      <c r="B4">
        <f>SUM(C4:Q4)</f>
        <v>598</v>
      </c>
      <c r="C4">
        <v>100</v>
      </c>
      <c r="D4">
        <v>50</v>
      </c>
      <c r="E4">
        <v>100</v>
      </c>
      <c r="F4">
        <v>82</v>
      </c>
      <c r="G4">
        <v>100</v>
      </c>
      <c r="H4">
        <v>100</v>
      </c>
      <c r="I4">
        <v>66</v>
      </c>
    </row>
    <row r="5" spans="1:12" x14ac:dyDescent="0.25">
      <c r="A5" t="s">
        <v>78</v>
      </c>
      <c r="B5">
        <f>700-B4</f>
        <v>102</v>
      </c>
      <c r="C5">
        <f>100-C4</f>
        <v>0</v>
      </c>
      <c r="D5">
        <f t="shared" ref="D5" si="1">100-D4</f>
        <v>50</v>
      </c>
      <c r="E5">
        <f t="shared" ref="E5" si="2">100-E4</f>
        <v>0</v>
      </c>
      <c r="F5">
        <f>100-F4</f>
        <v>18</v>
      </c>
      <c r="G5">
        <f t="shared" ref="G5" si="3">100-G4</f>
        <v>0</v>
      </c>
      <c r="H5">
        <f t="shared" ref="H5" si="4">100-H4</f>
        <v>0</v>
      </c>
      <c r="I5">
        <f t="shared" ref="I5" si="5">100-I4</f>
        <v>34</v>
      </c>
    </row>
    <row r="7" spans="1:12" x14ac:dyDescent="0.25">
      <c r="A7" t="s">
        <v>61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2A89-05BC-42D4-BCC8-01C7FE955FBD}">
  <dimension ref="A1:K39"/>
  <sheetViews>
    <sheetView zoomScale="250" zoomScaleNormal="250" workbookViewId="0">
      <selection activeCell="C19" sqref="C19"/>
    </sheetView>
  </sheetViews>
  <sheetFormatPr baseColWidth="10" defaultRowHeight="15" x14ac:dyDescent="0.25"/>
  <cols>
    <col min="1" max="1" width="13" bestFit="1" customWidth="1"/>
  </cols>
  <sheetData>
    <row r="1" spans="1:7" x14ac:dyDescent="0.25">
      <c r="A1" t="s">
        <v>7</v>
      </c>
      <c r="B1" t="s">
        <v>73</v>
      </c>
      <c r="C1" t="s">
        <v>74</v>
      </c>
      <c r="D1" t="s">
        <v>75</v>
      </c>
      <c r="E1" t="s">
        <v>11</v>
      </c>
      <c r="F1" t="s">
        <v>76</v>
      </c>
      <c r="G1" t="s">
        <v>57</v>
      </c>
    </row>
    <row r="2" spans="1:7" x14ac:dyDescent="0.25">
      <c r="A2" t="s">
        <v>34</v>
      </c>
      <c r="B2" s="7">
        <v>12</v>
      </c>
      <c r="C2" s="4">
        <v>4</v>
      </c>
      <c r="D2" s="4">
        <v>3</v>
      </c>
      <c r="E2" s="4">
        <v>2</v>
      </c>
      <c r="F2" s="4">
        <v>2</v>
      </c>
      <c r="G2" s="7">
        <f t="shared" ref="G2:G11" si="0">SUM(B2:F2)</f>
        <v>23</v>
      </c>
    </row>
    <row r="3" spans="1:7" x14ac:dyDescent="0.25">
      <c r="A3" t="s">
        <v>37</v>
      </c>
      <c r="B3" s="7">
        <v>10.199999999999999</v>
      </c>
      <c r="C3" s="4">
        <v>4</v>
      </c>
      <c r="D3" s="4">
        <v>4</v>
      </c>
      <c r="E3" s="4">
        <v>3</v>
      </c>
      <c r="F3" s="4">
        <v>1</v>
      </c>
      <c r="G3" s="7">
        <f t="shared" si="0"/>
        <v>22.2</v>
      </c>
    </row>
    <row r="4" spans="1:7" x14ac:dyDescent="0.25">
      <c r="A4" t="s">
        <v>44</v>
      </c>
      <c r="B4" s="7">
        <v>11.8</v>
      </c>
      <c r="C4" s="4">
        <v>1</v>
      </c>
      <c r="D4" s="4">
        <v>2</v>
      </c>
      <c r="E4" s="4">
        <v>2</v>
      </c>
      <c r="F4" s="4">
        <v>4</v>
      </c>
      <c r="G4" s="7">
        <f t="shared" si="0"/>
        <v>20.8</v>
      </c>
    </row>
    <row r="5" spans="1:7" x14ac:dyDescent="0.25">
      <c r="A5" t="s">
        <v>25</v>
      </c>
      <c r="B5" s="7">
        <v>5.6</v>
      </c>
      <c r="C5" s="4">
        <v>4</v>
      </c>
      <c r="D5" s="4">
        <v>3</v>
      </c>
      <c r="E5" s="4">
        <v>4</v>
      </c>
      <c r="F5" s="4">
        <v>4</v>
      </c>
      <c r="G5" s="7">
        <f t="shared" si="0"/>
        <v>20.6</v>
      </c>
    </row>
    <row r="6" spans="1:7" x14ac:dyDescent="0.25">
      <c r="A6" t="s">
        <v>41</v>
      </c>
      <c r="B6" s="7">
        <v>11.4</v>
      </c>
      <c r="C6" s="4">
        <v>2</v>
      </c>
      <c r="D6" s="4">
        <v>2</v>
      </c>
      <c r="E6" s="4">
        <v>2</v>
      </c>
      <c r="F6" s="4">
        <v>3</v>
      </c>
      <c r="G6" s="7">
        <f t="shared" si="0"/>
        <v>20.399999999999999</v>
      </c>
    </row>
    <row r="7" spans="1:7" x14ac:dyDescent="0.25">
      <c r="A7" t="s">
        <v>4</v>
      </c>
      <c r="B7" s="7">
        <v>9</v>
      </c>
      <c r="C7" s="4">
        <v>4</v>
      </c>
      <c r="D7" s="4">
        <v>4</v>
      </c>
      <c r="E7" s="4">
        <v>2</v>
      </c>
      <c r="F7" s="4">
        <v>1</v>
      </c>
      <c r="G7" s="7">
        <f t="shared" si="0"/>
        <v>20</v>
      </c>
    </row>
    <row r="8" spans="1:7" x14ac:dyDescent="0.25">
      <c r="A8" t="s">
        <v>15</v>
      </c>
      <c r="B8" s="7">
        <v>6.5</v>
      </c>
      <c r="C8" s="4">
        <v>4</v>
      </c>
      <c r="D8" s="4">
        <v>4</v>
      </c>
      <c r="E8" s="4">
        <v>4</v>
      </c>
      <c r="F8" s="4">
        <v>1</v>
      </c>
      <c r="G8" s="7">
        <f t="shared" si="0"/>
        <v>19.5</v>
      </c>
    </row>
    <row r="9" spans="1:7" x14ac:dyDescent="0.25">
      <c r="A9" t="s">
        <v>28</v>
      </c>
      <c r="B9" s="7">
        <v>3.2</v>
      </c>
      <c r="C9" s="4">
        <v>3</v>
      </c>
      <c r="D9" s="4">
        <v>3</v>
      </c>
      <c r="E9" s="4">
        <v>2</v>
      </c>
      <c r="F9" s="4">
        <v>1</v>
      </c>
      <c r="G9" s="7">
        <f t="shared" si="0"/>
        <v>12.2</v>
      </c>
    </row>
    <row r="10" spans="1:7" x14ac:dyDescent="0.25">
      <c r="A10" t="s">
        <v>10</v>
      </c>
      <c r="B10" s="7">
        <v>1.3</v>
      </c>
      <c r="C10" s="4">
        <v>4</v>
      </c>
      <c r="D10" s="4">
        <v>4</v>
      </c>
      <c r="E10" s="4">
        <v>1</v>
      </c>
      <c r="F10" s="4">
        <v>1</v>
      </c>
      <c r="G10" s="7">
        <f t="shared" si="0"/>
        <v>11.3</v>
      </c>
    </row>
    <row r="11" spans="1:7" x14ac:dyDescent="0.25">
      <c r="A11" t="s">
        <v>19</v>
      </c>
      <c r="B11" s="7">
        <v>0.1</v>
      </c>
      <c r="C11" s="4">
        <v>3</v>
      </c>
      <c r="D11" s="4">
        <v>4</v>
      </c>
      <c r="E11" s="4">
        <v>3</v>
      </c>
      <c r="F11" s="4">
        <v>1</v>
      </c>
      <c r="G11" s="7">
        <f t="shared" si="0"/>
        <v>11.1</v>
      </c>
    </row>
    <row r="15" spans="1:7" x14ac:dyDescent="0.25">
      <c r="A15" s="9"/>
      <c r="B15" s="9"/>
    </row>
    <row r="17" spans="1:11" x14ac:dyDescent="0.25">
      <c r="B17" s="4"/>
    </row>
    <row r="18" spans="1:11" x14ac:dyDescent="0.25">
      <c r="B18" s="4"/>
    </row>
    <row r="19" spans="1:11" x14ac:dyDescent="0.25">
      <c r="B19" s="4"/>
    </row>
    <row r="20" spans="1:11" x14ac:dyDescent="0.25">
      <c r="B20" s="4"/>
    </row>
    <row r="21" spans="1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B22" s="4"/>
    </row>
    <row r="23" spans="1:11" x14ac:dyDescent="0.25">
      <c r="B23" s="4"/>
    </row>
    <row r="24" spans="1:11" x14ac:dyDescent="0.25">
      <c r="B24" s="4"/>
    </row>
    <row r="25" spans="1:1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B26" s="4"/>
    </row>
    <row r="28" spans="1:11" x14ac:dyDescent="0.25">
      <c r="A28" s="9"/>
      <c r="B28" s="9"/>
    </row>
    <row r="30" spans="1:11" x14ac:dyDescent="0.25">
      <c r="B30" s="4"/>
    </row>
    <row r="31" spans="1:11" x14ac:dyDescent="0.25">
      <c r="B31" s="4"/>
    </row>
    <row r="32" spans="1:11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</sheetData>
  <sortState xmlns:xlrd2="http://schemas.microsoft.com/office/spreadsheetml/2017/richdata2" ref="A2:H11">
    <sortCondition descending="1" ref="G2:G11"/>
  </sortState>
  <mergeCells count="2">
    <mergeCell ref="A28:B28"/>
    <mergeCell ref="A15:B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C0F-10A7-B448-9EE3-9274905C1020}">
  <dimension ref="A1:G43"/>
  <sheetViews>
    <sheetView zoomScale="281" workbookViewId="0">
      <selection activeCell="E41" sqref="E41"/>
    </sheetView>
  </sheetViews>
  <sheetFormatPr baseColWidth="10" defaultRowHeight="15" x14ac:dyDescent="0.25"/>
  <sheetData>
    <row r="1" spans="1:7" x14ac:dyDescent="0.25">
      <c r="B1" t="s">
        <v>80</v>
      </c>
      <c r="C1" t="s">
        <v>81</v>
      </c>
      <c r="D1" t="s">
        <v>76</v>
      </c>
      <c r="E1" t="s">
        <v>82</v>
      </c>
    </row>
    <row r="2" spans="1:7" x14ac:dyDescent="0.25">
      <c r="A2" t="s">
        <v>10</v>
      </c>
      <c r="B2" s="6">
        <v>95</v>
      </c>
      <c r="C2" s="6">
        <f>5400+8261+4739+8900+5269+4722+11258</f>
        <v>48549</v>
      </c>
      <c r="D2" s="6">
        <f>8+0+2+3+1+1+1</f>
        <v>16</v>
      </c>
      <c r="E2" s="6">
        <f>61+43+20+62+17+41+631</f>
        <v>875</v>
      </c>
    </row>
    <row r="3" spans="1:7" x14ac:dyDescent="0.25">
      <c r="A3" t="s">
        <v>25</v>
      </c>
      <c r="B3" s="6">
        <v>1516</v>
      </c>
      <c r="C3" s="6">
        <f>27550+865000+1963+13603+24006+2034+15820+20749+1299529+21000+203173+6073</f>
        <v>2500500</v>
      </c>
      <c r="D3" s="6">
        <f>5+266+40+60+37+44+51+16+8+6+9+10</f>
        <v>552</v>
      </c>
      <c r="E3" s="6">
        <f>80+29+19+70+110+459+99+69+256+41+4030+118</f>
        <v>5380</v>
      </c>
    </row>
    <row r="4" spans="1:7" x14ac:dyDescent="0.25">
      <c r="A4" t="s">
        <v>15</v>
      </c>
      <c r="B4" s="6">
        <v>619</v>
      </c>
      <c r="C4" s="6">
        <f>145147+61416+54600+24200+22350+15767+14560+14621+13812+13550+12955+12729+9090+8946+7055+4444</f>
        <v>435242</v>
      </c>
      <c r="D4" s="6">
        <f>2+2+3+1</f>
        <v>8</v>
      </c>
      <c r="E4" s="6">
        <f>47+6+5+109+12+12+8+18+7+12+14+12+13+13+27</f>
        <v>315</v>
      </c>
    </row>
    <row r="5" spans="1:7" x14ac:dyDescent="0.25">
      <c r="A5" t="s">
        <v>19</v>
      </c>
      <c r="B5" s="6">
        <v>203</v>
      </c>
      <c r="C5" s="6">
        <f>3036+2938+3098+2931+2861+2889+2872+3309+3395+9149</f>
        <v>36478</v>
      </c>
      <c r="D5" s="6">
        <f>2+1+2</f>
        <v>5</v>
      </c>
      <c r="E5" s="6">
        <f>45+16+6+6+2+2+5+3+5</f>
        <v>90</v>
      </c>
    </row>
    <row r="6" spans="1:7" x14ac:dyDescent="0.25">
      <c r="A6" t="s">
        <v>28</v>
      </c>
      <c r="B6" s="6">
        <v>90</v>
      </c>
      <c r="C6" s="6">
        <f>3611+4320+1105+3505+12743+4344+3661+7166+12235</f>
        <v>52690</v>
      </c>
      <c r="D6" s="6">
        <f>11+7+2+7+6+7+2</f>
        <v>42</v>
      </c>
      <c r="E6" s="6">
        <f>107+33+19+81+99+82+209+106+349</f>
        <v>1085</v>
      </c>
    </row>
    <row r="7" spans="1:7" x14ac:dyDescent="0.25">
      <c r="A7" t="s">
        <v>4</v>
      </c>
      <c r="B7" s="6">
        <v>56</v>
      </c>
      <c r="C7" s="6">
        <f>686+23739</f>
        <v>24425</v>
      </c>
      <c r="D7" s="6">
        <f>28+10</f>
        <v>38</v>
      </c>
      <c r="E7" s="6">
        <f>151+500</f>
        <v>651</v>
      </c>
    </row>
    <row r="8" spans="1:7" x14ac:dyDescent="0.25">
      <c r="A8" t="s">
        <v>34</v>
      </c>
      <c r="B8" s="6">
        <v>299</v>
      </c>
      <c r="C8" s="6">
        <f>33271+86981+8135+14098+61257+5626+9525+18221+8201+12405+1288+2209</f>
        <v>261217</v>
      </c>
      <c r="D8" s="6">
        <f>2+7+10+50+14+1+3+67+3+20+81+35</f>
        <v>293</v>
      </c>
      <c r="E8" s="6">
        <f>484+1008+181+24+437+22+19+313+685+92+79+76</f>
        <v>3420</v>
      </c>
    </row>
    <row r="9" spans="1:7" x14ac:dyDescent="0.25">
      <c r="A9" t="s">
        <v>44</v>
      </c>
      <c r="B9" s="6">
        <v>5677</v>
      </c>
      <c r="C9" s="6">
        <f>149651+239600+562854+109926+141211+1094039</f>
        <v>2297281</v>
      </c>
      <c r="D9" s="6">
        <v>1</v>
      </c>
      <c r="E9" s="6">
        <f>368+585+627+604+1390+1320</f>
        <v>4894</v>
      </c>
      <c r="G9" t="s">
        <v>91</v>
      </c>
    </row>
    <row r="10" spans="1:7" x14ac:dyDescent="0.25">
      <c r="A10" t="s">
        <v>37</v>
      </c>
      <c r="B10" s="6">
        <v>357</v>
      </c>
      <c r="C10" s="6">
        <f>29476+28673+66283+37938+33865</f>
        <v>196235</v>
      </c>
      <c r="D10" s="6">
        <f>11+5+9+2+12</f>
        <v>39</v>
      </c>
      <c r="E10" s="6">
        <f>58+85+431+99+112</f>
        <v>785</v>
      </c>
    </row>
    <row r="11" spans="1:7" x14ac:dyDescent="0.25">
      <c r="A11" t="s">
        <v>41</v>
      </c>
      <c r="B11" s="6">
        <v>1747</v>
      </c>
      <c r="C11" s="6">
        <f>454860+77620+187323+327836+64177+54482+16051</f>
        <v>1182349</v>
      </c>
      <c r="D11" s="6">
        <f>9+10+22+86+90+107</f>
        <v>324</v>
      </c>
      <c r="E11" s="6">
        <f>1090+2290+662+871+800+409+58</f>
        <v>6180</v>
      </c>
    </row>
    <row r="13" spans="1:7" x14ac:dyDescent="0.25">
      <c r="A13" t="s">
        <v>84</v>
      </c>
      <c r="B13" s="6">
        <f>MIN(B2:B11)</f>
        <v>56</v>
      </c>
      <c r="C13" s="6">
        <f t="shared" ref="C13:E13" si="0">MIN(C2:C11)</f>
        <v>24425</v>
      </c>
      <c r="D13" s="6">
        <f>MIN(D2:D11)</f>
        <v>1</v>
      </c>
      <c r="E13" s="6">
        <f t="shared" si="0"/>
        <v>90</v>
      </c>
    </row>
    <row r="14" spans="1:7" x14ac:dyDescent="0.25">
      <c r="A14" t="s">
        <v>85</v>
      </c>
      <c r="B14" s="6">
        <f>MAX(B2:B11)</f>
        <v>5677</v>
      </c>
      <c r="C14" s="6">
        <f t="shared" ref="C14:E14" si="1">MAX(C2:C11)</f>
        <v>2500500</v>
      </c>
      <c r="D14" s="6">
        <f t="shared" si="1"/>
        <v>552</v>
      </c>
      <c r="E14" s="6">
        <f t="shared" si="1"/>
        <v>6180</v>
      </c>
    </row>
    <row r="15" spans="1:7" x14ac:dyDescent="0.25">
      <c r="A15" t="s">
        <v>86</v>
      </c>
      <c r="B15" s="6">
        <f>AVERAGE(B2:B11)</f>
        <v>1065.9000000000001</v>
      </c>
      <c r="C15" s="6">
        <f t="shared" ref="C15:E15" si="2">AVERAGE(C2:C11)</f>
        <v>703496.6</v>
      </c>
      <c r="D15" s="6">
        <f t="shared" si="2"/>
        <v>131.80000000000001</v>
      </c>
      <c r="E15" s="6">
        <f t="shared" si="2"/>
        <v>2367.5</v>
      </c>
    </row>
    <row r="16" spans="1:7" x14ac:dyDescent="0.25">
      <c r="A16" t="s">
        <v>87</v>
      </c>
      <c r="B16" s="6">
        <f>GEOMEAN(B2:B11)</f>
        <v>396.71545826677516</v>
      </c>
      <c r="C16" s="6">
        <f t="shared" ref="C16:E16" si="3">GEOMEAN(C2:C11)</f>
        <v>225853.5624065467</v>
      </c>
      <c r="D16" s="6">
        <f>GEOMEAN(D2:D11)</f>
        <v>34.03791250834287</v>
      </c>
      <c r="E16" s="6">
        <f t="shared" si="3"/>
        <v>1225.7170637840238</v>
      </c>
    </row>
    <row r="18" spans="1:5" x14ac:dyDescent="0.25">
      <c r="A18" s="9" t="s">
        <v>83</v>
      </c>
      <c r="B18" s="9"/>
      <c r="C18" s="9"/>
      <c r="D18" s="9"/>
      <c r="E18" s="9"/>
    </row>
    <row r="19" spans="1:5" x14ac:dyDescent="0.25">
      <c r="B19" t="s">
        <v>80</v>
      </c>
      <c r="C19" t="s">
        <v>81</v>
      </c>
      <c r="D19" t="s">
        <v>76</v>
      </c>
      <c r="E19" t="s">
        <v>82</v>
      </c>
    </row>
    <row r="20" spans="1:5" x14ac:dyDescent="0.25">
      <c r="A20" t="s">
        <v>10</v>
      </c>
      <c r="B20">
        <f>_xlfn.CEILING.MATH((B2/$B$14)*10)</f>
        <v>1</v>
      </c>
      <c r="C20">
        <f>_xlfn.CEILING.MATH((C2/$C$14)*10)</f>
        <v>1</v>
      </c>
      <c r="D20">
        <f>_xlfn.CEILING.MATH((D2/$D$14)*10)</f>
        <v>1</v>
      </c>
      <c r="E20">
        <f>_xlfn.CEILING.MATH((E2/$E$14)*10)</f>
        <v>2</v>
      </c>
    </row>
    <row r="21" spans="1:5" x14ac:dyDescent="0.25">
      <c r="A21" t="s">
        <v>25</v>
      </c>
      <c r="B21">
        <f>_xlfn.CEILING.MATH((B3/$B$14)*10)</f>
        <v>3</v>
      </c>
      <c r="C21">
        <f t="shared" ref="C21:C29" si="4">_xlfn.CEILING.MATH((C3/$C$14)*10)</f>
        <v>10</v>
      </c>
      <c r="D21">
        <f t="shared" ref="D21:D29" si="5">_xlfn.CEILING.MATH((D3/$D$14)*10)</f>
        <v>10</v>
      </c>
      <c r="E21">
        <f t="shared" ref="E21:E29" si="6">_xlfn.CEILING.MATH((E3/$E$14)*10)</f>
        <v>9</v>
      </c>
    </row>
    <row r="22" spans="1:5" x14ac:dyDescent="0.25">
      <c r="A22" t="s">
        <v>15</v>
      </c>
      <c r="B22">
        <f t="shared" ref="B22:B29" si="7">_xlfn.CEILING.MATH((B4/$B$14)*10)</f>
        <v>2</v>
      </c>
      <c r="C22">
        <f t="shared" si="4"/>
        <v>2</v>
      </c>
      <c r="D22">
        <f t="shared" si="5"/>
        <v>1</v>
      </c>
      <c r="E22">
        <f t="shared" si="6"/>
        <v>1</v>
      </c>
    </row>
    <row r="23" spans="1:5" x14ac:dyDescent="0.25">
      <c r="A23" t="s">
        <v>19</v>
      </c>
      <c r="B23">
        <f t="shared" si="7"/>
        <v>1</v>
      </c>
      <c r="C23">
        <f t="shared" si="4"/>
        <v>1</v>
      </c>
      <c r="D23">
        <f t="shared" si="5"/>
        <v>1</v>
      </c>
      <c r="E23">
        <f t="shared" si="6"/>
        <v>1</v>
      </c>
    </row>
    <row r="24" spans="1:5" x14ac:dyDescent="0.25">
      <c r="A24" t="s">
        <v>28</v>
      </c>
      <c r="B24">
        <f t="shared" si="7"/>
        <v>1</v>
      </c>
      <c r="C24">
        <f t="shared" si="4"/>
        <v>1</v>
      </c>
      <c r="D24">
        <f t="shared" si="5"/>
        <v>1</v>
      </c>
      <c r="E24">
        <f t="shared" si="6"/>
        <v>2</v>
      </c>
    </row>
    <row r="25" spans="1:5" x14ac:dyDescent="0.25">
      <c r="A25" t="s">
        <v>4</v>
      </c>
      <c r="B25">
        <f t="shared" si="7"/>
        <v>1</v>
      </c>
      <c r="C25">
        <f t="shared" si="4"/>
        <v>1</v>
      </c>
      <c r="D25">
        <f t="shared" si="5"/>
        <v>1</v>
      </c>
      <c r="E25">
        <f t="shared" si="6"/>
        <v>2</v>
      </c>
    </row>
    <row r="26" spans="1:5" x14ac:dyDescent="0.25">
      <c r="A26" t="s">
        <v>34</v>
      </c>
      <c r="B26">
        <f t="shared" si="7"/>
        <v>1</v>
      </c>
      <c r="C26">
        <f t="shared" si="4"/>
        <v>2</v>
      </c>
      <c r="D26">
        <f t="shared" si="5"/>
        <v>6</v>
      </c>
      <c r="E26">
        <f t="shared" si="6"/>
        <v>6</v>
      </c>
    </row>
    <row r="27" spans="1:5" x14ac:dyDescent="0.25">
      <c r="A27" t="s">
        <v>44</v>
      </c>
      <c r="B27">
        <f t="shared" si="7"/>
        <v>10</v>
      </c>
      <c r="C27">
        <f t="shared" si="4"/>
        <v>10</v>
      </c>
      <c r="D27">
        <f t="shared" si="5"/>
        <v>1</v>
      </c>
      <c r="E27">
        <f t="shared" si="6"/>
        <v>8</v>
      </c>
    </row>
    <row r="28" spans="1:5" x14ac:dyDescent="0.25">
      <c r="A28" t="s">
        <v>37</v>
      </c>
      <c r="B28">
        <f t="shared" si="7"/>
        <v>1</v>
      </c>
      <c r="C28">
        <f t="shared" si="4"/>
        <v>1</v>
      </c>
      <c r="D28">
        <f t="shared" si="5"/>
        <v>1</v>
      </c>
      <c r="E28">
        <f t="shared" si="6"/>
        <v>2</v>
      </c>
    </row>
    <row r="29" spans="1:5" x14ac:dyDescent="0.25">
      <c r="A29" t="s">
        <v>41</v>
      </c>
      <c r="B29">
        <f t="shared" si="7"/>
        <v>4</v>
      </c>
      <c r="C29">
        <f t="shared" si="4"/>
        <v>5</v>
      </c>
      <c r="D29">
        <f t="shared" si="5"/>
        <v>6</v>
      </c>
      <c r="E29">
        <f t="shared" si="6"/>
        <v>10</v>
      </c>
    </row>
    <row r="31" spans="1:5" x14ac:dyDescent="0.25">
      <c r="A31" t="s">
        <v>88</v>
      </c>
      <c r="B31">
        <v>2</v>
      </c>
      <c r="C31">
        <v>1</v>
      </c>
      <c r="D31">
        <v>1</v>
      </c>
      <c r="E31">
        <v>1</v>
      </c>
    </row>
    <row r="33" spans="1:4" x14ac:dyDescent="0.25">
      <c r="B33" t="s">
        <v>57</v>
      </c>
      <c r="C33" t="s">
        <v>89</v>
      </c>
      <c r="D33" t="s">
        <v>90</v>
      </c>
    </row>
    <row r="34" spans="1:4" x14ac:dyDescent="0.25">
      <c r="A34" t="s">
        <v>10</v>
      </c>
      <c r="B34">
        <f t="shared" ref="B34:B43" si="8">SUM(B20:E20)</f>
        <v>5</v>
      </c>
      <c r="C34">
        <f t="shared" ref="C34:C43" si="9">B20*$B$31+C20*$C$31+D20*$D$31+E20*$E$31</f>
        <v>6</v>
      </c>
      <c r="D34">
        <f>ROUND((C34/MAX($C$34:$C$43))*4, 0)</f>
        <v>1</v>
      </c>
    </row>
    <row r="35" spans="1:4" x14ac:dyDescent="0.25">
      <c r="A35" t="s">
        <v>25</v>
      </c>
      <c r="B35">
        <f t="shared" si="8"/>
        <v>32</v>
      </c>
      <c r="C35">
        <f t="shared" si="9"/>
        <v>35</v>
      </c>
      <c r="D35">
        <f t="shared" ref="D35:D43" si="10">ROUND((C35/MAX($C$34:$C$43))*4, 0)</f>
        <v>4</v>
      </c>
    </row>
    <row r="36" spans="1:4" x14ac:dyDescent="0.25">
      <c r="A36" t="s">
        <v>15</v>
      </c>
      <c r="B36">
        <f t="shared" si="8"/>
        <v>6</v>
      </c>
      <c r="C36">
        <f t="shared" si="9"/>
        <v>8</v>
      </c>
      <c r="D36">
        <f t="shared" si="10"/>
        <v>1</v>
      </c>
    </row>
    <row r="37" spans="1:4" x14ac:dyDescent="0.25">
      <c r="A37" t="s">
        <v>19</v>
      </c>
      <c r="B37">
        <f t="shared" si="8"/>
        <v>4</v>
      </c>
      <c r="C37">
        <f t="shared" si="9"/>
        <v>5</v>
      </c>
      <c r="D37">
        <f t="shared" si="10"/>
        <v>1</v>
      </c>
    </row>
    <row r="38" spans="1:4" x14ac:dyDescent="0.25">
      <c r="A38" t="s">
        <v>28</v>
      </c>
      <c r="B38">
        <f t="shared" si="8"/>
        <v>5</v>
      </c>
      <c r="C38">
        <f t="shared" si="9"/>
        <v>6</v>
      </c>
      <c r="D38">
        <f t="shared" si="10"/>
        <v>1</v>
      </c>
    </row>
    <row r="39" spans="1:4" x14ac:dyDescent="0.25">
      <c r="A39" t="s">
        <v>4</v>
      </c>
      <c r="B39">
        <f t="shared" si="8"/>
        <v>5</v>
      </c>
      <c r="C39">
        <f t="shared" si="9"/>
        <v>6</v>
      </c>
      <c r="D39">
        <f t="shared" si="10"/>
        <v>1</v>
      </c>
    </row>
    <row r="40" spans="1:4" x14ac:dyDescent="0.25">
      <c r="A40" t="s">
        <v>34</v>
      </c>
      <c r="B40">
        <f t="shared" si="8"/>
        <v>15</v>
      </c>
      <c r="C40">
        <f t="shared" si="9"/>
        <v>16</v>
      </c>
      <c r="D40">
        <f t="shared" si="10"/>
        <v>2</v>
      </c>
    </row>
    <row r="41" spans="1:4" x14ac:dyDescent="0.25">
      <c r="A41" t="s">
        <v>44</v>
      </c>
      <c r="B41">
        <f t="shared" si="8"/>
        <v>29</v>
      </c>
      <c r="C41">
        <f t="shared" si="9"/>
        <v>39</v>
      </c>
      <c r="D41">
        <f t="shared" si="10"/>
        <v>4</v>
      </c>
    </row>
    <row r="42" spans="1:4" x14ac:dyDescent="0.25">
      <c r="A42" t="s">
        <v>37</v>
      </c>
      <c r="B42">
        <f t="shared" si="8"/>
        <v>5</v>
      </c>
      <c r="C42">
        <f t="shared" si="9"/>
        <v>6</v>
      </c>
      <c r="D42">
        <f t="shared" si="10"/>
        <v>1</v>
      </c>
    </row>
    <row r="43" spans="1:4" x14ac:dyDescent="0.25">
      <c r="A43" t="s">
        <v>41</v>
      </c>
      <c r="B43">
        <f t="shared" si="8"/>
        <v>25</v>
      </c>
      <c r="C43">
        <f t="shared" si="9"/>
        <v>29</v>
      </c>
      <c r="D43">
        <f t="shared" si="10"/>
        <v>3</v>
      </c>
    </row>
  </sheetData>
  <mergeCells count="1">
    <mergeCell ref="A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8101-284B-49C1-9FE6-F5D141582A9B}">
  <dimension ref="A1:K30"/>
  <sheetViews>
    <sheetView zoomScale="145" zoomScaleNormal="145" workbookViewId="0">
      <selection activeCell="G36" sqref="G36"/>
    </sheetView>
  </sheetViews>
  <sheetFormatPr baseColWidth="10" defaultRowHeight="15" x14ac:dyDescent="0.25"/>
  <cols>
    <col min="1" max="1" width="32" bestFit="1" customWidth="1"/>
    <col min="3" max="3" width="5.85546875" customWidth="1"/>
    <col min="4" max="4" width="18.7109375" bestFit="1" customWidth="1"/>
    <col min="5" max="5" width="8.42578125" bestFit="1" customWidth="1"/>
    <col min="6" max="6" width="22.42578125" bestFit="1" customWidth="1"/>
    <col min="7" max="7" width="19.28515625" bestFit="1" customWidth="1"/>
    <col min="8" max="8" width="5" bestFit="1" customWidth="1"/>
    <col min="9" max="9" width="18.85546875" bestFit="1" customWidth="1"/>
  </cols>
  <sheetData>
    <row r="1" spans="1:11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95</v>
      </c>
    </row>
    <row r="2" spans="1:11" x14ac:dyDescent="0.25">
      <c r="A2" t="s">
        <v>72</v>
      </c>
      <c r="B2">
        <f t="shared" ref="B2:B17" si="0">SUM(C2:I2)</f>
        <v>645</v>
      </c>
      <c r="C2">
        <v>100</v>
      </c>
      <c r="D2">
        <v>85</v>
      </c>
      <c r="E2">
        <v>100</v>
      </c>
      <c r="F2">
        <v>97</v>
      </c>
      <c r="G2">
        <v>95</v>
      </c>
      <c r="H2">
        <v>89</v>
      </c>
      <c r="I2">
        <v>79</v>
      </c>
      <c r="J2" s="8">
        <v>49.15</v>
      </c>
    </row>
    <row r="3" spans="1:11" x14ac:dyDescent="0.25">
      <c r="A3" t="s">
        <v>60</v>
      </c>
      <c r="B3">
        <f t="shared" si="0"/>
        <v>635</v>
      </c>
      <c r="C3">
        <v>100</v>
      </c>
      <c r="D3">
        <v>50</v>
      </c>
      <c r="E3">
        <v>100</v>
      </c>
      <c r="F3">
        <v>100</v>
      </c>
      <c r="G3">
        <v>100</v>
      </c>
      <c r="H3">
        <v>95</v>
      </c>
      <c r="I3">
        <v>90</v>
      </c>
      <c r="J3" s="8">
        <v>70.48</v>
      </c>
    </row>
    <row r="4" spans="1:11" x14ac:dyDescent="0.25">
      <c r="A4" t="s">
        <v>62</v>
      </c>
      <c r="B4">
        <f t="shared" si="0"/>
        <v>612</v>
      </c>
      <c r="C4">
        <v>100</v>
      </c>
      <c r="D4">
        <v>49</v>
      </c>
      <c r="E4">
        <v>97</v>
      </c>
      <c r="F4">
        <v>92</v>
      </c>
      <c r="G4">
        <v>100</v>
      </c>
      <c r="H4">
        <v>95</v>
      </c>
      <c r="I4">
        <v>79</v>
      </c>
      <c r="J4" s="8">
        <v>55.45</v>
      </c>
    </row>
    <row r="5" spans="1:11" x14ac:dyDescent="0.25">
      <c r="A5" t="s">
        <v>61</v>
      </c>
      <c r="B5">
        <f t="shared" si="0"/>
        <v>598</v>
      </c>
      <c r="C5">
        <v>100</v>
      </c>
      <c r="D5">
        <v>50</v>
      </c>
      <c r="E5">
        <v>100</v>
      </c>
      <c r="F5">
        <v>82</v>
      </c>
      <c r="G5">
        <v>100</v>
      </c>
      <c r="H5">
        <v>100</v>
      </c>
      <c r="I5">
        <v>66</v>
      </c>
      <c r="J5" s="8">
        <v>56.98</v>
      </c>
    </row>
    <row r="6" spans="1:11" x14ac:dyDescent="0.25">
      <c r="A6" t="s">
        <v>59</v>
      </c>
      <c r="B6">
        <f t="shared" si="0"/>
        <v>596</v>
      </c>
      <c r="C6">
        <v>96</v>
      </c>
      <c r="D6">
        <v>50</v>
      </c>
      <c r="E6">
        <v>100</v>
      </c>
      <c r="F6">
        <v>70</v>
      </c>
      <c r="G6">
        <v>100</v>
      </c>
      <c r="H6">
        <v>95</v>
      </c>
      <c r="I6">
        <v>85</v>
      </c>
      <c r="J6" s="8">
        <v>56.7</v>
      </c>
    </row>
    <row r="7" spans="1:11" x14ac:dyDescent="0.25">
      <c r="A7" t="s">
        <v>58</v>
      </c>
      <c r="B7">
        <f>SUM(C7:I7)</f>
        <v>552</v>
      </c>
      <c r="C7">
        <v>88</v>
      </c>
      <c r="D7">
        <v>41</v>
      </c>
      <c r="E7">
        <v>95</v>
      </c>
      <c r="F7">
        <v>66</v>
      </c>
      <c r="G7">
        <v>95</v>
      </c>
      <c r="H7">
        <v>94</v>
      </c>
      <c r="I7">
        <v>73</v>
      </c>
      <c r="J7" s="8">
        <v>50.17</v>
      </c>
    </row>
    <row r="8" spans="1:11" x14ac:dyDescent="0.25">
      <c r="A8" t="s">
        <v>67</v>
      </c>
      <c r="B8">
        <f t="shared" si="0"/>
        <v>550</v>
      </c>
      <c r="C8">
        <v>95</v>
      </c>
      <c r="D8">
        <v>47</v>
      </c>
      <c r="E8">
        <v>100</v>
      </c>
      <c r="F8">
        <v>47</v>
      </c>
      <c r="G8">
        <v>100</v>
      </c>
      <c r="H8">
        <v>95</v>
      </c>
      <c r="I8">
        <v>66</v>
      </c>
      <c r="J8" s="8">
        <v>43.75</v>
      </c>
    </row>
    <row r="9" spans="1:11" x14ac:dyDescent="0.25">
      <c r="A9" t="s">
        <v>71</v>
      </c>
      <c r="B9">
        <f t="shared" si="0"/>
        <v>475</v>
      </c>
      <c r="C9">
        <v>100</v>
      </c>
      <c r="D9">
        <v>52</v>
      </c>
      <c r="E9">
        <v>95</v>
      </c>
      <c r="F9">
        <v>0</v>
      </c>
      <c r="G9">
        <v>95</v>
      </c>
      <c r="H9">
        <v>97</v>
      </c>
      <c r="I9">
        <v>36</v>
      </c>
      <c r="J9" s="8">
        <v>55.7</v>
      </c>
    </row>
    <row r="10" spans="1:11" x14ac:dyDescent="0.25">
      <c r="A10" t="s">
        <v>98</v>
      </c>
      <c r="B10">
        <f t="shared" si="0"/>
        <v>418</v>
      </c>
      <c r="C10">
        <v>81</v>
      </c>
      <c r="D10">
        <v>35</v>
      </c>
      <c r="E10">
        <v>94</v>
      </c>
      <c r="F10">
        <v>82</v>
      </c>
      <c r="G10">
        <v>90</v>
      </c>
      <c r="H10">
        <v>17</v>
      </c>
      <c r="I10">
        <v>19</v>
      </c>
    </row>
    <row r="11" spans="1:11" x14ac:dyDescent="0.25">
      <c r="A11" t="s">
        <v>63</v>
      </c>
      <c r="B11">
        <f t="shared" si="0"/>
        <v>350</v>
      </c>
      <c r="C11">
        <v>55</v>
      </c>
      <c r="D11">
        <v>5</v>
      </c>
      <c r="E11">
        <v>60</v>
      </c>
      <c r="F11">
        <v>30</v>
      </c>
      <c r="G11">
        <v>72</v>
      </c>
      <c r="H11">
        <v>84</v>
      </c>
      <c r="I11">
        <v>44</v>
      </c>
      <c r="J11" s="8">
        <v>26.26</v>
      </c>
      <c r="K11" t="s">
        <v>96</v>
      </c>
    </row>
    <row r="12" spans="1:11" x14ac:dyDescent="0.25">
      <c r="A12" t="s">
        <v>66</v>
      </c>
      <c r="B12">
        <f t="shared" si="0"/>
        <v>301</v>
      </c>
      <c r="C12">
        <v>76</v>
      </c>
      <c r="D12">
        <v>30</v>
      </c>
      <c r="E12">
        <v>63</v>
      </c>
      <c r="F12">
        <v>0</v>
      </c>
      <c r="G12">
        <v>64</v>
      </c>
      <c r="H12">
        <v>60</v>
      </c>
      <c r="I12">
        <v>8</v>
      </c>
      <c r="J12" s="8">
        <v>37.85</v>
      </c>
    </row>
    <row r="13" spans="1:11" x14ac:dyDescent="0.25">
      <c r="A13" t="s">
        <v>29</v>
      </c>
      <c r="B13">
        <f t="shared" si="0"/>
        <v>170</v>
      </c>
      <c r="C13">
        <v>46</v>
      </c>
      <c r="D13">
        <v>5</v>
      </c>
      <c r="E13">
        <v>51</v>
      </c>
      <c r="F13">
        <v>0</v>
      </c>
      <c r="G13">
        <v>60</v>
      </c>
      <c r="H13">
        <v>8</v>
      </c>
      <c r="I13">
        <v>0</v>
      </c>
      <c r="J13" s="8">
        <v>45.1</v>
      </c>
    </row>
    <row r="14" spans="1:11" x14ac:dyDescent="0.25">
      <c r="A14" t="s">
        <v>65</v>
      </c>
      <c r="B14">
        <f t="shared" si="0"/>
        <v>83</v>
      </c>
      <c r="C14">
        <v>27</v>
      </c>
      <c r="D14">
        <v>26</v>
      </c>
      <c r="E14">
        <v>17</v>
      </c>
      <c r="F14">
        <v>0</v>
      </c>
      <c r="G14">
        <v>13</v>
      </c>
      <c r="H14">
        <v>0</v>
      </c>
      <c r="I14">
        <v>0</v>
      </c>
      <c r="J14" s="8">
        <v>37.85</v>
      </c>
    </row>
    <row r="15" spans="1:11" x14ac:dyDescent="0.25">
      <c r="A15" t="s">
        <v>14</v>
      </c>
      <c r="B15">
        <f t="shared" si="0"/>
        <v>68</v>
      </c>
      <c r="C15">
        <v>40</v>
      </c>
      <c r="D15">
        <v>15</v>
      </c>
      <c r="E15">
        <v>0</v>
      </c>
      <c r="F15">
        <v>13</v>
      </c>
      <c r="G15">
        <v>0</v>
      </c>
      <c r="H15">
        <v>0</v>
      </c>
      <c r="I15">
        <v>0</v>
      </c>
      <c r="J15" s="8">
        <v>25.92</v>
      </c>
    </row>
    <row r="16" spans="1:11" x14ac:dyDescent="0.25">
      <c r="A16" t="s">
        <v>77</v>
      </c>
      <c r="B16">
        <f t="shared" si="0"/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 s="8">
        <v>26.12</v>
      </c>
    </row>
    <row r="17" spans="1:10" x14ac:dyDescent="0.25">
      <c r="A17" t="s">
        <v>70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8">
        <v>55.7</v>
      </c>
    </row>
    <row r="19" spans="1:10" x14ac:dyDescent="0.25">
      <c r="A19" t="s">
        <v>94</v>
      </c>
      <c r="B19">
        <v>12</v>
      </c>
    </row>
    <row r="20" spans="1:10" x14ac:dyDescent="0.25">
      <c r="A20" t="s">
        <v>49</v>
      </c>
      <c r="B20" t="s">
        <v>92</v>
      </c>
      <c r="C20" t="s">
        <v>93</v>
      </c>
    </row>
    <row r="21" spans="1:10" x14ac:dyDescent="0.25">
      <c r="A21" t="s">
        <v>34</v>
      </c>
      <c r="B21">
        <v>645</v>
      </c>
      <c r="C21">
        <f t="shared" ref="C21:C30" si="1">ROUND(B21/MAX($B$21:$B$30)*$B$19, 1)</f>
        <v>12</v>
      </c>
    </row>
    <row r="22" spans="1:10" x14ac:dyDescent="0.25">
      <c r="A22" t="s">
        <v>44</v>
      </c>
      <c r="B22">
        <v>635</v>
      </c>
      <c r="C22">
        <f t="shared" si="1"/>
        <v>11.8</v>
      </c>
    </row>
    <row r="23" spans="1:10" x14ac:dyDescent="0.25">
      <c r="A23" t="s">
        <v>41</v>
      </c>
      <c r="B23">
        <v>612</v>
      </c>
      <c r="C23">
        <f>ROUND(B23/MAX($B$21:$B$30)*$B$19, 1)</f>
        <v>11.4</v>
      </c>
    </row>
    <row r="24" spans="1:10" x14ac:dyDescent="0.25">
      <c r="A24" t="s">
        <v>37</v>
      </c>
      <c r="B24">
        <v>550</v>
      </c>
      <c r="C24">
        <f t="shared" si="1"/>
        <v>10.199999999999999</v>
      </c>
    </row>
    <row r="25" spans="1:10" x14ac:dyDescent="0.25">
      <c r="A25" t="s">
        <v>4</v>
      </c>
      <c r="B25">
        <v>475</v>
      </c>
      <c r="C25">
        <f t="shared" si="1"/>
        <v>8.8000000000000007</v>
      </c>
    </row>
    <row r="26" spans="1:10" x14ac:dyDescent="0.25">
      <c r="A26" t="s">
        <v>15</v>
      </c>
      <c r="B26">
        <v>350</v>
      </c>
      <c r="C26">
        <f t="shared" si="1"/>
        <v>6.5</v>
      </c>
    </row>
    <row r="27" spans="1:10" x14ac:dyDescent="0.25">
      <c r="A27" t="s">
        <v>25</v>
      </c>
      <c r="B27">
        <v>301</v>
      </c>
      <c r="C27">
        <f t="shared" si="1"/>
        <v>5.6</v>
      </c>
    </row>
    <row r="28" spans="1:10" x14ac:dyDescent="0.25">
      <c r="A28" t="s">
        <v>28</v>
      </c>
      <c r="B28">
        <v>170</v>
      </c>
      <c r="C28">
        <f t="shared" si="1"/>
        <v>3.2</v>
      </c>
    </row>
    <row r="29" spans="1:10" x14ac:dyDescent="0.25">
      <c r="A29" t="s">
        <v>13</v>
      </c>
      <c r="B29">
        <v>68</v>
      </c>
      <c r="C29">
        <f t="shared" si="1"/>
        <v>1.3</v>
      </c>
    </row>
    <row r="30" spans="1:10" x14ac:dyDescent="0.25">
      <c r="A30" t="s">
        <v>19</v>
      </c>
      <c r="B30">
        <v>4</v>
      </c>
      <c r="C30">
        <f t="shared" si="1"/>
        <v>0.1</v>
      </c>
    </row>
  </sheetData>
  <sortState xmlns:xlrd2="http://schemas.microsoft.com/office/spreadsheetml/2017/richdata2" ref="A21:C30">
    <sortCondition descending="1" ref="B21:B30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02B5-74FD-6E45-8FD9-4CADADBDC42F}">
  <dimension ref="A1:C11"/>
  <sheetViews>
    <sheetView zoomScale="388" workbookViewId="0">
      <selection activeCell="B22" sqref="B22"/>
    </sheetView>
  </sheetViews>
  <sheetFormatPr baseColWidth="10" defaultRowHeight="15" x14ac:dyDescent="0.25"/>
  <sheetData>
    <row r="1" spans="1:3" x14ac:dyDescent="0.25">
      <c r="A1" t="s">
        <v>49</v>
      </c>
      <c r="B1" t="s">
        <v>95</v>
      </c>
    </row>
    <row r="2" spans="1:3" x14ac:dyDescent="0.25">
      <c r="A2" t="s">
        <v>44</v>
      </c>
      <c r="B2" s="8">
        <v>70.48</v>
      </c>
    </row>
    <row r="3" spans="1:3" x14ac:dyDescent="0.25">
      <c r="A3" t="s">
        <v>4</v>
      </c>
      <c r="B3" s="8">
        <v>55.7</v>
      </c>
    </row>
    <row r="4" spans="1:3" x14ac:dyDescent="0.25">
      <c r="A4" t="s">
        <v>41</v>
      </c>
      <c r="B4" s="8">
        <v>55.45</v>
      </c>
    </row>
    <row r="5" spans="1:3" x14ac:dyDescent="0.25">
      <c r="A5" t="s">
        <v>34</v>
      </c>
      <c r="B5" s="8">
        <v>49.15</v>
      </c>
    </row>
    <row r="6" spans="1:3" x14ac:dyDescent="0.25">
      <c r="A6" t="s">
        <v>28</v>
      </c>
      <c r="B6" s="8">
        <v>45.1</v>
      </c>
    </row>
    <row r="7" spans="1:3" x14ac:dyDescent="0.25">
      <c r="A7" t="s">
        <v>37</v>
      </c>
      <c r="B7" s="8">
        <v>43.75</v>
      </c>
    </row>
    <row r="8" spans="1:3" x14ac:dyDescent="0.25">
      <c r="A8" t="s">
        <v>25</v>
      </c>
      <c r="B8" s="8">
        <v>37.85</v>
      </c>
    </row>
    <row r="9" spans="1:3" x14ac:dyDescent="0.25">
      <c r="A9" t="s">
        <v>15</v>
      </c>
      <c r="B9" s="8">
        <v>26.26</v>
      </c>
      <c r="C9" t="s">
        <v>96</v>
      </c>
    </row>
    <row r="10" spans="1:3" x14ac:dyDescent="0.25">
      <c r="A10" t="s">
        <v>19</v>
      </c>
      <c r="B10" s="8">
        <v>26.12</v>
      </c>
    </row>
    <row r="11" spans="1:3" x14ac:dyDescent="0.25">
      <c r="A11" t="s">
        <v>13</v>
      </c>
      <c r="B11" s="8">
        <v>25.92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A69C-DD74-478B-8C04-239C4221C858}">
  <dimension ref="A1:L3"/>
  <sheetViews>
    <sheetView workbookViewId="0">
      <selection activeCell="L34" sqref="L34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14</v>
      </c>
      <c r="B2">
        <f>SUM(C2:Q2)</f>
        <v>68</v>
      </c>
      <c r="C2">
        <v>40</v>
      </c>
      <c r="D2">
        <v>15</v>
      </c>
      <c r="E2">
        <v>0</v>
      </c>
      <c r="F2">
        <v>13</v>
      </c>
      <c r="G2">
        <v>0</v>
      </c>
      <c r="H2">
        <v>0</v>
      </c>
      <c r="I2">
        <v>0</v>
      </c>
    </row>
    <row r="3" spans="1:12" x14ac:dyDescent="0.25">
      <c r="A3" t="s">
        <v>78</v>
      </c>
      <c r="B3">
        <f>700-B2</f>
        <v>632</v>
      </c>
      <c r="C3">
        <f>100-C2</f>
        <v>60</v>
      </c>
      <c r="D3">
        <f t="shared" ref="D3:I3" si="0">100-D2</f>
        <v>85</v>
      </c>
      <c r="E3">
        <f t="shared" si="0"/>
        <v>100</v>
      </c>
      <c r="F3">
        <f t="shared" si="0"/>
        <v>87</v>
      </c>
      <c r="G3">
        <f t="shared" si="0"/>
        <v>100</v>
      </c>
      <c r="H3">
        <f t="shared" si="0"/>
        <v>100</v>
      </c>
      <c r="I3">
        <f t="shared" si="0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6F9D-DF16-45FC-A505-E2AFE643E509}">
  <dimension ref="A1:L10"/>
  <sheetViews>
    <sheetView workbookViewId="0">
      <selection activeCell="F62" sqref="F62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66</v>
      </c>
      <c r="B2">
        <f>SUM(C2:Q2)</f>
        <v>301</v>
      </c>
      <c r="C2">
        <v>76</v>
      </c>
      <c r="D2">
        <v>30</v>
      </c>
      <c r="E2">
        <v>63</v>
      </c>
      <c r="F2">
        <v>0</v>
      </c>
      <c r="G2">
        <v>64</v>
      </c>
      <c r="H2">
        <v>60</v>
      </c>
      <c r="I2">
        <v>8</v>
      </c>
    </row>
    <row r="3" spans="1:12" x14ac:dyDescent="0.25">
      <c r="A3" t="s">
        <v>78</v>
      </c>
      <c r="B3">
        <f>700-B2</f>
        <v>399</v>
      </c>
      <c r="C3">
        <f>100-C2</f>
        <v>24</v>
      </c>
      <c r="D3">
        <f t="shared" ref="D3:I3" si="0">100-D2</f>
        <v>70</v>
      </c>
      <c r="E3">
        <f t="shared" si="0"/>
        <v>37</v>
      </c>
      <c r="F3">
        <f t="shared" si="0"/>
        <v>100</v>
      </c>
      <c r="G3">
        <f t="shared" si="0"/>
        <v>36</v>
      </c>
      <c r="H3">
        <f t="shared" si="0"/>
        <v>40</v>
      </c>
      <c r="I3">
        <f t="shared" si="0"/>
        <v>92</v>
      </c>
    </row>
    <row r="4" spans="1:12" x14ac:dyDescent="0.25">
      <c r="A4" t="s">
        <v>65</v>
      </c>
      <c r="B4">
        <f>SUM(C4:Q4)</f>
        <v>83</v>
      </c>
      <c r="C4">
        <v>27</v>
      </c>
      <c r="D4">
        <v>26</v>
      </c>
      <c r="E4">
        <v>17</v>
      </c>
      <c r="F4">
        <v>0</v>
      </c>
      <c r="G4">
        <v>13</v>
      </c>
      <c r="H4">
        <v>0</v>
      </c>
      <c r="I4">
        <v>0</v>
      </c>
    </row>
    <row r="5" spans="1:12" x14ac:dyDescent="0.25">
      <c r="A5" t="s">
        <v>78</v>
      </c>
      <c r="B5">
        <f>700-B4</f>
        <v>617</v>
      </c>
      <c r="C5">
        <f>100-C4</f>
        <v>73</v>
      </c>
      <c r="D5">
        <f t="shared" ref="D5" si="1">100-D4</f>
        <v>74</v>
      </c>
      <c r="E5">
        <f t="shared" ref="E5" si="2">100-E4</f>
        <v>83</v>
      </c>
      <c r="F5">
        <f t="shared" ref="F5" si="3">100-F4</f>
        <v>100</v>
      </c>
      <c r="G5">
        <f t="shared" ref="G5" si="4">100-G4</f>
        <v>87</v>
      </c>
      <c r="H5">
        <f t="shared" ref="H5" si="5">100-H4</f>
        <v>100</v>
      </c>
      <c r="I5">
        <f t="shared" ref="I5" si="6">100-I4</f>
        <v>100</v>
      </c>
    </row>
    <row r="10" spans="1:12" x14ac:dyDescent="0.25">
      <c r="A10" t="s">
        <v>65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3964-C0D1-4B2F-88D6-61FA4B26530D}">
  <dimension ref="A1:L3"/>
  <sheetViews>
    <sheetView workbookViewId="0">
      <selection activeCell="C2" sqref="C2:I2"/>
    </sheetView>
  </sheetViews>
  <sheetFormatPr baseColWidth="10" defaultRowHeight="15" x14ac:dyDescent="0.25"/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63</v>
      </c>
      <c r="B2">
        <f>SUM(C2:Q2)</f>
        <v>350</v>
      </c>
      <c r="C2">
        <v>55</v>
      </c>
      <c r="D2">
        <v>5</v>
      </c>
      <c r="E2">
        <v>60</v>
      </c>
      <c r="F2">
        <v>30</v>
      </c>
      <c r="G2">
        <v>72</v>
      </c>
      <c r="H2">
        <v>84</v>
      </c>
      <c r="I2">
        <v>44</v>
      </c>
    </row>
    <row r="3" spans="1:12" x14ac:dyDescent="0.25">
      <c r="A3" t="s">
        <v>78</v>
      </c>
      <c r="B3">
        <f>700-B2</f>
        <v>350</v>
      </c>
      <c r="C3">
        <f>100-C2</f>
        <v>45</v>
      </c>
      <c r="D3">
        <f t="shared" ref="D3:I3" si="0">100-D2</f>
        <v>95</v>
      </c>
      <c r="E3">
        <f t="shared" si="0"/>
        <v>40</v>
      </c>
      <c r="F3">
        <f t="shared" si="0"/>
        <v>70</v>
      </c>
      <c r="G3">
        <f t="shared" si="0"/>
        <v>28</v>
      </c>
      <c r="H3">
        <f t="shared" si="0"/>
        <v>16</v>
      </c>
      <c r="I3">
        <f t="shared" si="0"/>
        <v>56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66DA-7F23-44AE-B3CA-E51BDC274B93}">
  <dimension ref="A1:L3"/>
  <sheetViews>
    <sheetView topLeftCell="A7" workbookViewId="0">
      <selection activeCell="O42" sqref="O42"/>
    </sheetView>
  </sheetViews>
  <sheetFormatPr baseColWidth="10" defaultRowHeight="15" x14ac:dyDescent="0.25"/>
  <cols>
    <col min="1" max="1" width="11.42578125" customWidth="1"/>
  </cols>
  <sheetData>
    <row r="1" spans="1:12" x14ac:dyDescent="0.25">
      <c r="A1" t="s">
        <v>49</v>
      </c>
      <c r="B1" t="s">
        <v>57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L1" t="s">
        <v>79</v>
      </c>
    </row>
    <row r="2" spans="1:12" x14ac:dyDescent="0.25">
      <c r="A2" t="s">
        <v>77</v>
      </c>
      <c r="B2">
        <f>SUM(C2:Q2)</f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</row>
    <row r="3" spans="1:12" x14ac:dyDescent="0.25">
      <c r="A3" t="s">
        <v>78</v>
      </c>
      <c r="B3">
        <f>700-B2</f>
        <v>696</v>
      </c>
      <c r="C3">
        <f>100-C2</f>
        <v>100</v>
      </c>
      <c r="D3">
        <f t="shared" ref="D3:I3" si="0">100-D2</f>
        <v>100</v>
      </c>
      <c r="E3">
        <f t="shared" si="0"/>
        <v>100</v>
      </c>
      <c r="F3">
        <f t="shared" si="0"/>
        <v>100</v>
      </c>
      <c r="G3">
        <f t="shared" si="0"/>
        <v>100</v>
      </c>
      <c r="H3">
        <f t="shared" si="0"/>
        <v>96</v>
      </c>
      <c r="I3">
        <f t="shared" si="0"/>
        <v>100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J g 3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b J g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Y N 1 c o i k e 4 D g A A A B E A A A A T A B w A R m 9 y b X V s Y X M v U 2 V j d G l v b j E u b S C i G A A o o B Q A A A A A A A A A A A A A A A A A A A A A A A A A A A A r T k 0 u y c z P U w i G 0 I b W A F B L A Q I t A B Q A A g A I A G y Y N 1 e u t P i j p A A A A P Y A A A A S A A A A A A A A A A A A A A A A A A A A A A B D b 2 5 m a W c v U G F j a 2 F n Z S 5 4 b W x Q S w E C L Q A U A A I A C A B s m D d X D 8 r p q 6 Q A A A D p A A A A E w A A A A A A A A A A A A A A A A D w A A A A W 0 N v b n R l b n R f V H l w Z X N d L n h t b F B L A Q I t A B Q A A g A I A G y Y N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Y z u j R 4 M y T a O 2 b i Q t H 0 e r A A A A A A I A A A A A A B B m A A A A A Q A A I A A A A F K X C x u E F l K P 3 x c k V M K Q D k F Z g L 4 f n l t h V U + u o W 8 L o c X y A A A A A A 6 A A A A A A g A A I A A A A E k 2 j W g I K O H l Q a r C O e h H n s / t s A V A J d 5 o u N b H f o + p R v p l U A A A A H J M 5 D Q L R S 1 z m h g 2 o 1 J g d 2 S t H e 3 r x F d b c z i 4 X p n r z X j d K 6 9 o I x z T 2 S p z q n S T B 4 J O N e 2 v G t W P S B d 0 S x y U o 4 t o 8 M q r x q Z m b i o G R N 4 r 2 v M x v M h U Q A A A A L T Z n H x g G q q k v e A G 7 J E 6 V l L D W z U v W O f e x + k V r 1 u K W 8 2 I A i F p O G G y E O F T y I x e / v 6 / 0 i K r u q F H W Q E w q D / 4 Z F 0 d a M c = < / D a t a M a s h u p > 
</file>

<file path=customXml/itemProps1.xml><?xml version="1.0" encoding="utf-8"?>
<ds:datastoreItem xmlns:ds="http://schemas.openxmlformats.org/officeDocument/2006/customXml" ds:itemID="{A3E9B4B0-C5C1-451F-9A6E-2E8265EBE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Modelle</vt:lpstr>
      <vt:lpstr>Vergleich</vt:lpstr>
      <vt:lpstr>Community scores</vt:lpstr>
      <vt:lpstr>Benchmark scores</vt:lpstr>
      <vt:lpstr>MMLU</vt:lpstr>
      <vt:lpstr>Cerebras-GPT</vt:lpstr>
      <vt:lpstr>Bloom</vt:lpstr>
      <vt:lpstr>Pythia</vt:lpstr>
      <vt:lpstr>RWKV</vt:lpstr>
      <vt:lpstr>StableLM</vt:lpstr>
      <vt:lpstr>UL2</vt:lpstr>
      <vt:lpstr>MPT</vt:lpstr>
      <vt:lpstr>LLaMA2_Platypus2</vt:lpstr>
      <vt:lpstr>OpenLLaMA</vt:lpstr>
      <vt:lpstr>Falcon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Bevernis</dc:creator>
  <cp:lastModifiedBy>Jonas Bevernis</cp:lastModifiedBy>
  <dcterms:created xsi:type="dcterms:W3CDTF">2023-09-17T21:58:59Z</dcterms:created>
  <dcterms:modified xsi:type="dcterms:W3CDTF">2023-11-02T15:55:02Z</dcterms:modified>
</cp:coreProperties>
</file>