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4"/>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FC88FBD5-BAB9-4D4E-8D19-D267DC5ED8D7}" xr6:coauthVersionLast="47" xr6:coauthVersionMax="47" xr10:uidLastSave="{00000000-0000-0000-0000-000000000000}"/>
  <bookViews>
    <workbookView xWindow="-38520" yWindow="-1335" windowWidth="38640" windowHeight="21120"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33" hidden="1">'EV3'!#REF!</definedName>
    <definedName name="_xlnm._FilterDatabase" localSheetId="9" hidden="1">'G3'!#REF!</definedName>
    <definedName name="_xlnm._FilterDatabase" localSheetId="12" hidden="1">'G6'!#REF!</definedName>
    <definedName name="_xlnm._FilterDatabase" localSheetId="11" hidden="1">'G5'!#REF!</definedName>
    <definedName name="_xlnm._FilterDatabase" localSheetId="10" hidden="1">'G4'!#REF!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9" hidden="1">'KG5'!#REF!</definedName>
    <definedName name="_xlnm._FilterDatabase" localSheetId="38" hidden="1">'KG4'!#REF!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7" hidden="1">'M5'!#REF!</definedName>
    <definedName name="_xlnm._FilterDatabase" localSheetId="16" hidden="1">'M4'!#REF!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4">'EV4'!$A$1:$D$27</definedName>
    <definedName name="_xlnm.Print_Area" localSheetId="7">'G1'!$A$1:$D$27</definedName>
    <definedName name="_xlnm.Print_Area" localSheetId="8">'G2'!$A$1:$D$27</definedName>
    <definedName name="_xlnm.Print_Area" localSheetId="33">'EV3'!$A$1:$D$27</definedName>
    <definedName name="_xlnm.Print_Area" localSheetId="9">'G3'!$A$1:$D$27</definedName>
    <definedName name="_xlnm.Print_Area" localSheetId="12">'G6'!$A$1:$D$27</definedName>
    <definedName name="_xlnm.Print_Area" localSheetId="11">'G5'!$A$1:$D$27</definedName>
    <definedName name="_xlnm.Print_Area" localSheetId="10">'G4'!$A$1:$D$27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9">'KG5'!$A$1:$D$27</definedName>
    <definedName name="_xlnm.Print_Area" localSheetId="38">'KG4'!$A$1:$D$27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7">'M5'!$A$1:$D$27</definedName>
    <definedName name="_xlnm.Print_Area" localSheetId="16">'M4'!$A$1:$D$27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Basil Odermatt - Persönliche Ansicht" guid="{59C26AB4-86C6-4447-8F9F-F1FCBFE3A683}" mergeInterval="0" personalView="1" maximized="1" xWindow="2552" yWindow="-6" windowWidth="2576" windowHeight="1426" activeSheetId="1"/>
    <customWorkbookView name="Andrea Binkert - Persönliche Ansicht" guid="{2A6B7D3A-520D-4798-8230-1DC17916761C}" mergeInterval="0" personalView="1" xWindow="492" windowWidth="948" windowHeight="860" activeSheetId="1"/>
    <customWorkbookView name="Dmoos - Persönliche Ansicht" guid="{D178FE1B-3B10-414B-86B8-943130264B26}" mergeInterval="0" personalView="1" maximized="1" xWindow="-8" yWindow="-8" windowWidth="1936" windowHeight="1176" activeSheetId="1"/>
    <customWorkbookView name="Urs Müller - Persönliche Ansicht" guid="{684E191D-B776-4614-A9A6-09F48EE40BD1}" mergeInterval="0" personalView="1" maximized="1" windowWidth="1916" windowHeight="978" activeSheetId="1"/>
    <customWorkbookView name="Ernst Haas - Persönliche Ansicht" guid="{E9B280C6-F6C1-4D6E-A20C-7C4266B3269C}" mergeInterval="0" personalView="1" maximized="1" windowWidth="1916" windowHeight="923" activeSheetId="1"/>
    <customWorkbookView name="Daniel Moos - Persönliche Ansicht" guid="{9D53A792-EE49-4CB1-A328-80A3B1745755}" mergeInterval="0" personalView="1" maximized="1" xWindow="1912" yWindow="-8" windowWidth="1936" windowHeight="1216" activeSheetId="1" showComments="commNone"/>
    <customWorkbookView name="w10 Test - Persönliche Ansicht" guid="{F0C3F358-38F8-4A2B-A44F-0486E20EA4EB}" mergeInterval="0" personalView="1" xWindow="153" yWindow="43" windowWidth="1713" windowHeight="1088" activeSheetId="1"/>
    <customWorkbookView name="Reto Dettli - Persönliche Ansicht" guid="{EFCCBDBE-703D-49A8-BFD5-C70DFC4C6246}" mergeInterval="0" personalView="1" maximized="1" xWindow="182" yWindow="-1449" windowWidth="2578" windowHeight="1398"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82" l="1"/>
  <c r="A1" i="70"/>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81" i="1" a="1"/>
  <c r="K81" i="1" s="1"/>
  <c r="K80" i="1" a="1"/>
  <c r="K80" i="1" s="1"/>
  <c r="K79" i="1" a="1"/>
  <c r="K79" i="1" s="1"/>
  <c r="K78" i="1" a="1"/>
  <c r="K78" i="1" s="1"/>
  <c r="K77" i="1" a="1"/>
  <c r="K77" i="1" s="1"/>
  <c r="K76" i="1" a="1"/>
  <c r="K76" i="1" s="1"/>
  <c r="K75" i="1" a="1"/>
  <c r="K75" i="1" s="1"/>
  <c r="K74" i="1" a="1"/>
  <c r="K74" i="1" s="1"/>
  <c r="K70" i="1" a="1"/>
  <c r="K70" i="1" s="1"/>
  <c r="K69" i="1" a="1"/>
  <c r="K69" i="1" s="1"/>
  <c r="K68" i="1" a="1"/>
  <c r="K68" i="1" s="1"/>
  <c r="K67" i="1" a="1"/>
  <c r="K67" i="1" s="1"/>
  <c r="K63" i="1" a="1"/>
  <c r="K63" i="1" s="1"/>
  <c r="K62" i="1" a="1"/>
  <c r="K62" i="1" s="1"/>
  <c r="K61" i="1" a="1"/>
  <c r="K61" i="1" s="1"/>
  <c r="K59" i="1" a="1"/>
  <c r="K59" i="1" s="1"/>
  <c r="K60" i="1" a="1"/>
  <c r="K60" i="1" s="1"/>
  <c r="K58" i="1" a="1"/>
  <c r="K58" i="1" s="1"/>
  <c r="K54" i="1" a="1"/>
  <c r="K54" i="1" s="1"/>
  <c r="K53" i="1" a="1"/>
  <c r="K53" i="1" s="1"/>
  <c r="K52" i="1" a="1"/>
  <c r="K52" i="1" s="1"/>
  <c r="K51" i="1" a="1"/>
  <c r="K51" i="1" s="1"/>
  <c r="K47" i="1" a="1"/>
  <c r="K47" i="1" s="1"/>
  <c r="K46" i="1" a="1"/>
  <c r="K46" i="1" s="1"/>
  <c r="K45" i="1" a="1"/>
  <c r="K45" i="1" s="1"/>
  <c r="K44" i="1" a="1"/>
  <c r="K44" i="1" s="1"/>
  <c r="K40" i="1" a="1"/>
  <c r="K40" i="1" s="1"/>
  <c r="K39" i="1" a="1"/>
  <c r="K39" i="1" s="1"/>
  <c r="K38" i="1" a="1"/>
  <c r="K38" i="1" s="1"/>
  <c r="K34" i="1" a="1"/>
  <c r="K34" i="1" s="1"/>
  <c r="K33" i="1" a="1"/>
  <c r="K33" i="1" s="1"/>
  <c r="K32" i="1" a="1"/>
  <c r="K32" i="1" s="1"/>
  <c r="K28" i="1" a="1"/>
  <c r="K28" i="1" s="1"/>
  <c r="K27" i="1" a="1"/>
  <c r="K27" i="1" s="1"/>
  <c r="K26" i="1" a="1"/>
  <c r="K26" i="1" s="1"/>
  <c r="K25" i="1" a="1"/>
  <c r="K25" i="1" s="1"/>
  <c r="K24" i="1" a="1"/>
  <c r="K24" i="1" s="1"/>
  <c r="K23" i="1" a="1"/>
  <c r="K23" i="1" s="1"/>
  <c r="K22" i="1" a="1"/>
  <c r="K22" i="1" s="1"/>
  <c r="K21" i="1" a="1"/>
  <c r="K21" i="1" s="1"/>
  <c r="K16" i="1" a="1"/>
  <c r="K16" i="1" s="1"/>
  <c r="K15" i="1" a="1"/>
  <c r="K15" i="1" s="1"/>
  <c r="K14" i="1" a="1"/>
  <c r="K14" i="1" s="1"/>
  <c r="K13" i="1" a="1"/>
  <c r="K13" i="1" s="1"/>
  <c r="K12" i="1" a="1"/>
  <c r="K12" i="1" s="1"/>
  <c r="K8" i="1" a="1"/>
  <c r="K8" i="1" s="1"/>
  <c r="K7" i="1" a="1"/>
  <c r="K7" i="1" s="1"/>
  <c r="K17" i="1" a="1"/>
  <c r="K17" i="1" s="1"/>
  <c r="K6" i="1" a="1"/>
  <c r="K6" i="1" s="1"/>
  <c r="E7" i="1" a="1"/>
  <c r="E7" i="1"/>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J1" i="120"/>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E1" i="119"/>
  <c r="G6" i="105"/>
  <c r="G11" i="105"/>
  <c r="F32" i="73" l="1"/>
  <c r="H32" i="73"/>
  <c r="J32" i="73"/>
  <c r="P29" i="73"/>
  <c r="P29" i="101"/>
  <c r="I14" i="67"/>
  <c r="H14" i="67"/>
  <c r="I12" i="67"/>
  <c r="H12" i="67"/>
  <c r="I8" i="1" a="1"/>
  <c r="I7" i="1" a="1"/>
  <c r="F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E1" i="113" s="1"/>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J1" i="112"/>
  <c r="B4" i="111" a="1"/>
  <c r="B4" i="111" s="1"/>
  <c r="F32" i="111"/>
  <c r="H32" i="111"/>
  <c r="J32" i="111"/>
  <c r="F33" i="111"/>
  <c r="H33" i="111"/>
  <c r="J33" i="111"/>
  <c r="F34" i="111"/>
  <c r="H34" i="111"/>
  <c r="J34" i="111"/>
  <c r="F35" i="111"/>
  <c r="H35" i="111"/>
  <c r="J35" i="111"/>
  <c r="F36" i="111"/>
  <c r="H36" i="111"/>
  <c r="J36" i="111"/>
  <c r="F37" i="111"/>
  <c r="E1" i="111" s="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J1" i="111"/>
  <c r="B4" i="110" a="1"/>
  <c r="B4" i="110" s="1"/>
  <c r="F32" i="110"/>
  <c r="H32" i="110"/>
  <c r="J32" i="110"/>
  <c r="F33" i="110"/>
  <c r="H33" i="110"/>
  <c r="J33" i="110"/>
  <c r="F34" i="110"/>
  <c r="H34" i="110"/>
  <c r="J34" i="110"/>
  <c r="F35" i="110"/>
  <c r="H35" i="110"/>
  <c r="J35" i="110"/>
  <c r="F36" i="110"/>
  <c r="H36" i="110"/>
  <c r="J1" i="110" s="1"/>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E1" i="109" s="1"/>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E1" i="108" s="1"/>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J1" i="108"/>
  <c r="B4" i="107" a="1"/>
  <c r="B4" i="107" s="1"/>
  <c r="F32" i="107"/>
  <c r="H32" i="107"/>
  <c r="J32" i="107"/>
  <c r="F33" i="107"/>
  <c r="H33" i="107"/>
  <c r="J33" i="107"/>
  <c r="F34" i="107"/>
  <c r="H34" i="107"/>
  <c r="J34" i="107"/>
  <c r="F35" i="107"/>
  <c r="H35" i="107"/>
  <c r="J35" i="107"/>
  <c r="F36" i="107"/>
  <c r="H36" i="107"/>
  <c r="J1" i="107" s="1"/>
  <c r="J36" i="107"/>
  <c r="F37" i="107"/>
  <c r="E1" i="107" s="1"/>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J1" i="71" l="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I62" i="1" a="1"/>
  <c r="F63" i="1" a="1"/>
  <c r="B54" i="1" a="1"/>
  <c r="I16" i="1" a="1"/>
  <c r="C81" i="1" a="1"/>
  <c r="J78" i="1" a="1"/>
  <c r="H24" i="1" a="1"/>
  <c r="D53" i="1" a="1"/>
  <c r="B24" i="1" a="1"/>
  <c r="E62" i="1" a="1"/>
  <c r="F17" i="1" a="1"/>
  <c r="I53" i="1" a="1"/>
  <c r="I24" i="1" a="1"/>
  <c r="D62" i="1" a="1"/>
  <c r="C52" i="1" a="1"/>
  <c r="E16" i="1" a="1"/>
  <c r="F27" i="1" a="1"/>
  <c r="F23" i="1" a="1"/>
  <c r="J77" i="1" a="1"/>
  <c r="E76" i="1" a="1"/>
  <c r="C77" i="1" a="1"/>
  <c r="F46" i="1" a="1"/>
  <c r="I78" i="1" a="1"/>
  <c r="D25" i="1" a="1"/>
  <c r="J46" i="1" a="1"/>
  <c r="D23" i="1" a="1"/>
  <c r="E28" i="1" a="1"/>
  <c r="B23" i="1" a="1"/>
  <c r="H14" i="1" a="1"/>
  <c r="B53" i="1" a="1"/>
  <c r="I54" i="1" a="1"/>
  <c r="E61" i="1" a="1"/>
  <c r="B79" i="1" a="1"/>
  <c r="F79" i="1" a="1"/>
  <c r="I14" i="1" a="1"/>
  <c r="F16" i="1" a="1"/>
  <c r="B60" i="1" a="1"/>
  <c r="E53" i="1" a="1"/>
  <c r="D69" i="1" a="1"/>
  <c r="F28" i="1" a="1"/>
  <c r="D60" i="1" a="1"/>
  <c r="C24" i="1" a="1"/>
  <c r="B28" i="1" a="1"/>
  <c r="H28" i="1" a="1"/>
  <c r="D54" i="1" a="1"/>
  <c r="I17" i="1" a="1"/>
  <c r="J54" i="1" a="1"/>
  <c r="F80" i="1" a="1"/>
  <c r="B63" i="1" a="1"/>
  <c r="D26" i="1" a="1"/>
  <c r="J79" i="1" a="1"/>
  <c r="D63" i="1" a="1"/>
  <c r="D15" i="1" a="1"/>
  <c r="C25" i="1" a="1"/>
  <c r="I25" i="1" a="1"/>
  <c r="E17" i="1" a="1"/>
  <c r="H27" i="1" a="1"/>
  <c r="I77" i="1" a="1"/>
  <c r="J62" i="1" a="1"/>
  <c r="J17" i="1" a="1"/>
  <c r="J24" i="1" a="1"/>
  <c r="D77" i="1" a="1"/>
  <c r="D79" i="1" a="1"/>
  <c r="E23" i="1" a="1"/>
  <c r="E79" i="1" a="1"/>
  <c r="E80" i="1" a="1"/>
  <c r="F26" i="1" a="1"/>
  <c r="I69" i="1" a="1"/>
  <c r="C79" i="1" a="1"/>
  <c r="C27" i="1" a="1"/>
  <c r="D46" i="1" a="1"/>
  <c r="B52" i="1" a="1"/>
  <c r="H25" i="1" a="1"/>
  <c r="C15" i="1" a="1"/>
  <c r="F15" i="1" a="1"/>
  <c r="C80" i="1" a="1"/>
  <c r="J53" i="1" a="1"/>
  <c r="I28" i="1" a="1"/>
  <c r="F14" i="1" a="1"/>
  <c r="J81" i="1" a="1"/>
  <c r="H23" i="1" a="1"/>
  <c r="J14" i="1" a="1"/>
  <c r="C23" i="1" a="1"/>
  <c r="E63" i="1" a="1"/>
  <c r="B14" i="1" a="1"/>
  <c r="C16" i="1" a="1"/>
  <c r="D52" i="1" a="1"/>
  <c r="J25" i="1" a="1"/>
  <c r="F52" i="1" a="1"/>
  <c r="C69" i="1" a="1"/>
  <c r="F69" i="1" a="1"/>
  <c r="B16" i="1" a="1"/>
  <c r="I63" i="1" a="1"/>
  <c r="B81" i="1" a="1"/>
  <c r="I26" i="1" a="1"/>
  <c r="H63" i="1" a="1"/>
  <c r="B25" i="1" a="1"/>
  <c r="D16" i="1" a="1"/>
  <c r="J15" i="1" a="1"/>
  <c r="B46" i="1" a="1"/>
  <c r="C54" i="1" a="1"/>
  <c r="E81" i="1" a="1"/>
  <c r="J26" i="1" a="1"/>
  <c r="J60" i="1" a="1"/>
  <c r="C17" i="1" a="1"/>
  <c r="H17" i="1" a="1"/>
  <c r="C26" i="1" a="1"/>
  <c r="E77" i="1" a="1"/>
  <c r="E25" i="1" a="1"/>
  <c r="F54" i="1" a="1"/>
  <c r="J27" i="1" a="1"/>
  <c r="J52" i="1" a="1"/>
  <c r="I60" i="1" a="1"/>
  <c r="E27" i="1" a="1"/>
  <c r="C61" i="1" a="1"/>
  <c r="F60" i="1" a="1"/>
  <c r="I79" i="1" a="1"/>
  <c r="I46" i="1" a="1"/>
  <c r="I81" i="1" a="1"/>
  <c r="C14" i="1" a="1"/>
  <c r="I76" i="1" a="1"/>
  <c r="C78" i="1" a="1"/>
  <c r="H62" i="1" a="1"/>
  <c r="H46" i="1" a="1"/>
  <c r="F61" i="1" a="1"/>
  <c r="D76" i="1" a="1"/>
  <c r="C46" i="1" a="1"/>
  <c r="C63" i="1" a="1"/>
  <c r="J61" i="1" a="1"/>
  <c r="B27" i="1" a="1"/>
  <c r="E69" i="1" a="1"/>
  <c r="D81" i="1" a="1"/>
  <c r="D78" i="1" a="1"/>
  <c r="F53" i="1" a="1"/>
  <c r="F25" i="1" a="1"/>
  <c r="C60" i="1" a="1"/>
  <c r="H60" i="1" a="1"/>
  <c r="J63" i="1" a="1"/>
  <c r="F62" i="1" a="1"/>
  <c r="I27" i="1" a="1"/>
  <c r="C28" i="1" a="1"/>
  <c r="J16" i="1" a="1"/>
  <c r="F81" i="1" a="1"/>
  <c r="E46" i="1" a="1"/>
  <c r="E52" i="1" a="1"/>
  <c r="H15" i="1" a="1"/>
  <c r="C53" i="1" a="1"/>
  <c r="F76" i="1" a="1"/>
  <c r="B80" i="1" a="1"/>
  <c r="B76" i="1" a="1"/>
  <c r="H26" i="1" a="1"/>
  <c r="D80" i="1" a="1"/>
  <c r="J23" i="1" a="1"/>
  <c r="J80" i="1" a="1"/>
  <c r="I52" i="1" a="1"/>
  <c r="E54" i="1" a="1"/>
  <c r="E26" i="1" a="1"/>
  <c r="F24" i="1" a="1"/>
  <c r="H16" i="1" a="1"/>
  <c r="B62" i="1" a="1"/>
  <c r="B69" i="1" a="1"/>
  <c r="C62" i="1" a="1"/>
  <c r="I80" i="1" a="1"/>
  <c r="E14" i="1" a="1"/>
  <c r="J28" i="1" a="1"/>
  <c r="D24" i="1" a="1"/>
  <c r="F77" i="1" a="1"/>
  <c r="F78" i="1" a="1"/>
  <c r="E60" i="1" a="1"/>
  <c r="I23" i="1" a="1"/>
  <c r="D14" i="1" a="1"/>
  <c r="B77" i="1" a="1"/>
  <c r="B26" i="1" a="1"/>
  <c r="B78" i="1" a="1"/>
  <c r="D28" i="1" a="1"/>
  <c r="E24" i="1" a="1"/>
  <c r="H61" i="1" a="1"/>
  <c r="B17" i="1" a="1"/>
  <c r="E15" i="1" a="1"/>
  <c r="B61" i="1" a="1"/>
  <c r="C76" i="1" a="1"/>
  <c r="D17" i="1" a="1"/>
  <c r="D61" i="1" a="1"/>
  <c r="J76" i="1" a="1"/>
  <c r="I15" i="1" a="1"/>
  <c r="B15" i="1" a="1"/>
  <c r="J69" i="1" a="1"/>
  <c r="E78" i="1" a="1"/>
  <c r="I61" i="1" a="1"/>
  <c r="D27"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76" i="1" a="1"/>
  <c r="G14" i="1" a="1"/>
  <c r="G23" i="1" a="1"/>
  <c r="G62" i="1" a="1"/>
  <c r="G54" i="1" a="1"/>
  <c r="G16" i="1" a="1"/>
  <c r="G81" i="1" a="1"/>
  <c r="G69" i="1" a="1"/>
  <c r="G79" i="1" a="1"/>
  <c r="G28" i="1" a="1"/>
  <c r="G53" i="1" a="1"/>
  <c r="G15" i="1" a="1"/>
  <c r="G27" i="1" a="1"/>
  <c r="G25" i="1" a="1"/>
  <c r="G60" i="1" a="1"/>
  <c r="G80" i="1" a="1"/>
  <c r="G52" i="1" a="1"/>
  <c r="G63" i="1" a="1"/>
  <c r="G46" i="1" a="1"/>
  <c r="G17" i="1" a="1"/>
  <c r="G78" i="1" a="1"/>
  <c r="G61" i="1" a="1"/>
  <c r="G77" i="1" a="1"/>
  <c r="G24" i="1" a="1"/>
  <c r="G26"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47" i="1" a="1"/>
  <c r="I22" i="1" a="1"/>
  <c r="I68" i="1" a="1"/>
  <c r="I33" i="1" a="1"/>
  <c r="H34" i="1" a="1"/>
  <c r="I45" i="1" a="1"/>
  <c r="H78" i="1" a="1"/>
  <c r="H39" i="1" a="1"/>
  <c r="H22" i="1" a="1"/>
  <c r="H80" i="1" a="1"/>
  <c r="H53" i="1" a="1"/>
  <c r="I40" i="1" a="1"/>
  <c r="I6" i="1" a="1"/>
  <c r="I39" i="1" a="1"/>
  <c r="H54" i="1" a="1"/>
  <c r="I44" i="1" a="1"/>
  <c r="H40" i="1" a="1"/>
  <c r="I21" i="1" a="1"/>
  <c r="H33" i="1" a="1"/>
  <c r="H81" i="1" a="1"/>
  <c r="I38" i="1" a="1"/>
  <c r="H59" i="1" a="1"/>
  <c r="C21" i="1" a="1"/>
  <c r="I12" i="1" a="1"/>
  <c r="H76" i="1" a="1"/>
  <c r="I70" i="1" a="1"/>
  <c r="H45" i="1" a="1"/>
  <c r="I58" i="1" a="1"/>
  <c r="I32" i="1" a="1"/>
  <c r="B21" i="1" a="1"/>
  <c r="I74" i="1" a="1"/>
  <c r="I75" i="1" a="1"/>
  <c r="I67" i="1" a="1"/>
  <c r="I13" i="1" a="1"/>
  <c r="I51" i="1" a="1"/>
  <c r="H13" i="1" a="1"/>
  <c r="I59" i="1" a="1"/>
  <c r="I34" i="1" a="1"/>
  <c r="I47" i="1" a="1"/>
  <c r="H52" i="1" a="1"/>
  <c r="H69" i="1" a="1"/>
  <c r="H77" i="1" a="1"/>
  <c r="H79"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7" i="1" a="1"/>
  <c r="H8"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E58" i="1" a="1"/>
  <c r="D74" i="1" a="1"/>
  <c r="D44" i="1" a="1"/>
  <c r="D13" i="1" a="1"/>
  <c r="D68" i="1" a="1"/>
  <c r="D38" i="1" a="1"/>
  <c r="F75" i="1" a="1"/>
  <c r="J44" i="1" a="1"/>
  <c r="J12" i="1" a="1"/>
  <c r="E34" i="1" a="1"/>
  <c r="F70" i="1" a="1"/>
  <c r="C47" i="1" a="1"/>
  <c r="E32" i="1" a="1"/>
  <c r="J45" i="1" a="1"/>
  <c r="D22" i="1" a="1"/>
  <c r="E22" i="1" a="1"/>
  <c r="C67" i="1" a="1"/>
  <c r="E51" i="1" a="1"/>
  <c r="E45" i="1" a="1"/>
  <c r="J39" i="1" a="1"/>
  <c r="F40" i="1" a="1"/>
  <c r="F59" i="1" a="1"/>
  <c r="C22" i="1" a="1"/>
  <c r="D58" i="1" a="1"/>
  <c r="E13" i="1" a="1"/>
  <c r="E39" i="1" a="1"/>
  <c r="C32" i="1" a="1"/>
  <c r="C70" i="1" a="1"/>
  <c r="J59" i="1" a="1"/>
  <c r="F12" i="1" a="1"/>
  <c r="E21" i="1" a="1"/>
  <c r="D75" i="1" a="1"/>
  <c r="C33" i="1" a="1"/>
  <c r="J58" i="1" a="1"/>
  <c r="E44" i="1" a="1"/>
  <c r="F68" i="1" a="1"/>
  <c r="J75" i="1" a="1"/>
  <c r="D40" i="1" a="1"/>
  <c r="D67" i="1" a="1"/>
  <c r="F7" i="1" a="1"/>
  <c r="F21" i="1" a="1"/>
  <c r="D70" i="1" a="1"/>
  <c r="J68" i="1" a="1"/>
  <c r="J32" i="1" a="1"/>
  <c r="J51" i="1" a="1"/>
  <c r="J38" i="1" a="1"/>
  <c r="E40" i="1" a="1"/>
  <c r="J74" i="1" a="1"/>
  <c r="D47" i="1" a="1"/>
  <c r="C13" i="1" a="1"/>
  <c r="D33" i="1" a="1"/>
  <c r="E12" i="1" a="1"/>
  <c r="F45" i="1" a="1"/>
  <c r="J7" i="1" a="1"/>
  <c r="F51" i="1" a="1"/>
  <c r="E33" i="1" a="1"/>
  <c r="D32" i="1" a="1"/>
  <c r="C34" i="1" a="1"/>
  <c r="F47" i="1" a="1"/>
  <c r="D39" i="1" a="1"/>
  <c r="C68" i="1" a="1"/>
  <c r="J40" i="1" a="1"/>
  <c r="F39" i="1" a="1"/>
  <c r="F38" i="1" a="1"/>
  <c r="F13" i="1" a="1"/>
  <c r="J13" i="1" a="1"/>
  <c r="J33" i="1" a="1"/>
  <c r="C45" i="1" a="1"/>
  <c r="E59" i="1" a="1"/>
  <c r="J34" i="1" a="1"/>
  <c r="F58" i="1" a="1"/>
  <c r="C59" i="1" a="1"/>
  <c r="E8" i="1" a="1"/>
  <c r="D34" i="1" a="1"/>
  <c r="E38" i="1" a="1"/>
  <c r="F44" i="1" a="1"/>
  <c r="C74" i="1" a="1"/>
  <c r="F74" i="1" a="1"/>
  <c r="E68" i="1" a="1"/>
  <c r="F67" i="1" a="1"/>
  <c r="J21" i="1" a="1"/>
  <c r="E75" i="1" a="1"/>
  <c r="E70" i="1" a="1"/>
  <c r="J22" i="1" a="1"/>
  <c r="C75" i="1" a="1"/>
  <c r="F33" i="1" a="1"/>
  <c r="C51" i="1" a="1"/>
  <c r="D8" i="1" a="1"/>
  <c r="D7" i="1" a="1"/>
  <c r="F22" i="1" a="1"/>
  <c r="C38" i="1" a="1"/>
  <c r="C39" i="1" a="1"/>
  <c r="J8" i="1" a="1"/>
  <c r="D51" i="1" a="1"/>
  <c r="J70" i="1" a="1"/>
  <c r="F6" i="1" a="1"/>
  <c r="E67" i="1" a="1"/>
  <c r="J6" i="1" a="1"/>
  <c r="E47" i="1" a="1"/>
  <c r="F32" i="1" a="1"/>
  <c r="D45" i="1" a="1"/>
  <c r="E74" i="1" a="1"/>
  <c r="J67" i="1" a="1"/>
  <c r="C12" i="1" a="1"/>
  <c r="C58" i="1" a="1"/>
  <c r="C44" i="1" a="1"/>
  <c r="F34" i="1" a="1"/>
  <c r="J47" i="1" a="1"/>
  <c r="C40" i="1" a="1"/>
  <c r="D59" i="1" a="1"/>
  <c r="D6" i="1" a="1"/>
  <c r="D12"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33" i="1" a="1"/>
  <c r="G68" i="1" a="1"/>
  <c r="G70" i="1" a="1"/>
  <c r="G32" i="1" a="1"/>
  <c r="G59" i="1" a="1"/>
  <c r="G8" i="1" a="1"/>
  <c r="G67" i="1" a="1"/>
  <c r="G6" i="1" a="1"/>
  <c r="G45" i="1" a="1"/>
  <c r="G34" i="1" a="1"/>
  <c r="G58" i="1" a="1"/>
  <c r="G39" i="1" a="1"/>
  <c r="G21" i="1" a="1"/>
  <c r="G38" i="1" a="1"/>
  <c r="G12" i="1" a="1"/>
  <c r="G75" i="1" a="1"/>
  <c r="G51" i="1" a="1"/>
  <c r="G74" i="1" a="1"/>
  <c r="G40" i="1" a="1"/>
  <c r="G7" i="1" a="1"/>
  <c r="G22" i="1" a="1"/>
  <c r="G44" i="1" a="1"/>
  <c r="G47" i="1" a="1"/>
  <c r="G13"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38" i="1" a="1"/>
  <c r="H58" i="1" a="1"/>
  <c r="C6" i="1" a="1"/>
  <c r="C7" i="1" a="1"/>
  <c r="H12" i="1" a="1"/>
  <c r="C8" i="1" a="1"/>
  <c r="B6" i="1" a="1"/>
  <c r="H44" i="1" a="1"/>
  <c r="B8" i="1" a="1"/>
  <c r="E6" i="1" a="1"/>
  <c r="H21" i="1" a="1"/>
  <c r="B7" i="1" a="1"/>
  <c r="H32"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51" i="1" a="1"/>
  <c r="H70" i="1" a="1"/>
  <c r="H75" i="1" a="1"/>
  <c r="H67" i="1" a="1"/>
  <c r="H74" i="1" a="1"/>
  <c r="H68" i="1" a="1"/>
  <c r="H75" i="1" l="1"/>
  <c r="H74" i="1"/>
  <c r="H68" i="1"/>
  <c r="H70" i="1"/>
  <c r="H67" i="1"/>
  <c r="H51" i="1"/>
  <c r="H6" i="1" a="1"/>
  <c r="H6" i="1" l="1"/>
  <c r="A43" i="1"/>
  <c r="B47" i="1" a="1"/>
  <c r="B44" i="1" a="1"/>
  <c r="B45" i="1" a="1"/>
  <c r="B22" i="1" a="1"/>
  <c r="B22" i="1" l="1"/>
  <c r="B45" i="1"/>
  <c r="B47" i="1"/>
  <c r="B44" i="1"/>
  <c r="A73" i="1"/>
  <c r="A57" i="1"/>
  <c r="A66" i="1"/>
  <c r="A50" i="1"/>
  <c r="A37" i="1"/>
  <c r="A31" i="1"/>
  <c r="A20" i="1"/>
  <c r="B74" i="1" a="1"/>
  <c r="B68" i="1" a="1"/>
  <c r="B70" i="1" a="1"/>
  <c r="B75" i="1" a="1"/>
  <c r="B67" i="1" a="1"/>
  <c r="B74" i="1" l="1"/>
  <c r="B75" i="1"/>
  <c r="B68" i="1"/>
  <c r="B67" i="1"/>
  <c r="B70" i="1"/>
  <c r="B32" i="1" a="1"/>
  <c r="B39" i="1" a="1"/>
  <c r="B51" i="1" a="1"/>
  <c r="E11" i="51" a="1"/>
  <c r="D11" i="51" a="1"/>
  <c r="B38" i="1" a="1"/>
  <c r="B58" i="1" a="1"/>
  <c r="B33" i="1" a="1"/>
  <c r="B34" i="1" a="1"/>
  <c r="B11" i="51" a="1"/>
  <c r="B12" i="1" a="1"/>
  <c r="B40" i="1" a="1"/>
  <c r="B59" i="1" a="1"/>
  <c r="B33" i="1" l="1"/>
  <c r="B51" i="1"/>
  <c r="B38" i="1"/>
  <c r="B39" i="1"/>
  <c r="B34" i="1"/>
  <c r="B12" i="1"/>
  <c r="B58" i="1"/>
  <c r="B32" i="1"/>
  <c r="B40" i="1"/>
  <c r="B59" i="1"/>
  <c r="B11" i="51"/>
  <c r="D11" i="51"/>
  <c r="E11" i="51"/>
  <c r="A50" i="51"/>
  <c r="E8" i="51" a="1"/>
  <c r="C35" i="51" a="1"/>
  <c r="C28" i="51" a="1"/>
  <c r="D23" i="51" a="1"/>
  <c r="E41" i="51" a="1"/>
  <c r="E26" i="51" a="1"/>
  <c r="B27" i="51" a="1"/>
  <c r="C9" i="51" a="1"/>
  <c r="E21" i="51" a="1"/>
  <c r="D12" i="51" a="1"/>
  <c r="E49" i="51" a="1"/>
  <c r="D13" i="51" a="1"/>
  <c r="C5" i="51" a="1"/>
  <c r="C29" i="51" a="1"/>
  <c r="D46" i="51" a="1"/>
  <c r="E42" i="51" a="1"/>
  <c r="C12" i="51" a="1"/>
  <c r="E31" i="51" a="1"/>
  <c r="D25" i="51" a="1"/>
  <c r="C20" i="51" a="1"/>
  <c r="D27" i="51" a="1"/>
  <c r="D24" i="51" a="1"/>
  <c r="E25" i="51" a="1"/>
  <c r="D28" i="51" a="1"/>
  <c r="D29" i="51" a="1"/>
  <c r="D15" i="51" a="1"/>
  <c r="C40" i="51" a="1"/>
  <c r="E10" i="51" a="1"/>
  <c r="E48" i="51" a="1"/>
  <c r="E46" i="51" a="1"/>
  <c r="D19" i="51" a="1"/>
  <c r="E39" i="51" a="1"/>
  <c r="E45" i="51" a="1"/>
  <c r="D36" i="51" a="1"/>
  <c r="C7" i="51" a="1"/>
  <c r="D26" i="51" a="1"/>
  <c r="C13" i="51" a="1"/>
  <c r="E16" i="51" a="1"/>
  <c r="D41" i="51" a="1"/>
  <c r="E37" i="51" a="1"/>
  <c r="D40" i="51" a="1"/>
  <c r="C34" i="51" a="1"/>
  <c r="E29" i="51" a="1"/>
  <c r="D47" i="51" a="1"/>
  <c r="E6" i="51" a="1"/>
  <c r="C43" i="51" a="1"/>
  <c r="C8" i="51" a="1"/>
  <c r="E9" i="51" a="1"/>
  <c r="E40" i="51" a="1"/>
  <c r="D43" i="51" a="1"/>
  <c r="E24" i="51" a="1"/>
  <c r="D34" i="51" a="1"/>
  <c r="D10" i="51" a="1"/>
  <c r="C16" i="51" a="1"/>
  <c r="D45" i="51" a="1"/>
  <c r="C32" i="51" a="1"/>
  <c r="E19" i="51" a="1"/>
  <c r="D39" i="51" a="1"/>
  <c r="C17" i="51" a="1"/>
  <c r="C33" i="51" a="1"/>
  <c r="D7" i="51" a="1"/>
  <c r="C38" i="51" a="1"/>
  <c r="D22" i="51" a="1"/>
  <c r="C30" i="51" a="1"/>
  <c r="C6" i="51" a="1"/>
  <c r="C45" i="51" a="1"/>
  <c r="D42" i="51" a="1"/>
  <c r="C15" i="51" a="1"/>
  <c r="D37" i="51" a="1"/>
  <c r="D44" i="51" a="1"/>
  <c r="E47" i="51" a="1"/>
  <c r="C31" i="51" a="1"/>
  <c r="C18" i="51" a="1"/>
  <c r="E33" i="51" a="1"/>
  <c r="D18" i="51" a="1"/>
  <c r="E36" i="51" a="1"/>
  <c r="E17" i="51" a="1"/>
  <c r="E38" i="51" a="1"/>
  <c r="D38" i="51" a="1"/>
  <c r="C47" i="51" a="1"/>
  <c r="E32" i="51" a="1"/>
  <c r="C37" i="51" a="1"/>
  <c r="C42" i="51" a="1"/>
  <c r="D32" i="51" a="1"/>
  <c r="C25" i="51" a="1"/>
  <c r="C11" i="51" a="1"/>
  <c r="E27" i="51" a="1"/>
  <c r="D49" i="51" a="1"/>
  <c r="E43" i="51" a="1"/>
  <c r="D33" i="51" a="1"/>
  <c r="D14" i="51" a="1"/>
  <c r="E30" i="51" a="1"/>
  <c r="E34" i="51" a="1"/>
  <c r="D31" i="51" a="1"/>
  <c r="E18" i="51" a="1"/>
  <c r="D35" i="51" a="1"/>
  <c r="C21" i="51" a="1"/>
  <c r="D16" i="51" a="1"/>
  <c r="C49" i="51" a="1"/>
  <c r="E14" i="51" a="1"/>
  <c r="E23" i="51" a="1"/>
  <c r="E5" i="51" a="1"/>
  <c r="E28" i="51" a="1"/>
  <c r="D6" i="51" a="1"/>
  <c r="C48" i="51" a="1"/>
  <c r="C41" i="51" a="1"/>
  <c r="E20" i="51" a="1"/>
  <c r="C26" i="51" a="1"/>
  <c r="C22" i="51" a="1"/>
  <c r="D8" i="51" a="1"/>
  <c r="E35" i="51" a="1"/>
  <c r="E44" i="51" a="1"/>
  <c r="C44" i="51" a="1"/>
  <c r="D21" i="51" a="1"/>
  <c r="D30" i="51" a="1"/>
  <c r="E12" i="51" a="1"/>
  <c r="D20" i="51" a="1"/>
  <c r="C46" i="51" a="1"/>
  <c r="C23" i="51" a="1"/>
  <c r="E7" i="51" a="1"/>
  <c r="D48" i="51" a="1"/>
  <c r="C36" i="51" a="1"/>
  <c r="D5" i="51" a="1"/>
  <c r="E15" i="51" a="1"/>
  <c r="C39" i="51" a="1"/>
  <c r="C19" i="51" a="1"/>
  <c r="E13" i="51" a="1"/>
  <c r="C27" i="51" a="1"/>
  <c r="C14" i="51" a="1"/>
  <c r="D9" i="51" a="1"/>
  <c r="C24" i="51" a="1"/>
  <c r="E22" i="51" a="1"/>
  <c r="D17" i="51" a="1"/>
  <c r="C10"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0" i="51" a="1"/>
  <c r="B49" i="51" a="1"/>
  <c r="B49" i="51" l="1"/>
  <c r="B39" i="51"/>
  <c r="B44" i="51"/>
  <c r="B40" i="51"/>
  <c r="B12" i="51"/>
  <c r="B47" i="51" a="1"/>
  <c r="B9" i="51" a="1"/>
  <c r="B45" i="51" a="1"/>
  <c r="B42" i="51" a="1"/>
  <c r="B38" i="51" a="1"/>
  <c r="B46" i="51" a="1"/>
  <c r="B48" i="51" a="1"/>
  <c r="B35" i="51" a="1"/>
  <c r="B29" i="51" a="1"/>
  <c r="B41" i="51" a="1"/>
  <c r="B6" i="51" a="1"/>
  <c r="B7" i="51" a="1"/>
  <c r="B13" i="51" a="1"/>
  <c r="B26" i="51" a="1"/>
  <c r="B33" i="51" a="1"/>
  <c r="B32" i="51" a="1"/>
  <c r="B43" i="51" a="1"/>
  <c r="B5" i="51" a="1"/>
  <c r="B30" i="51" a="1"/>
  <c r="B31" i="51" a="1"/>
  <c r="B37" i="51" a="1"/>
  <c r="B36" i="51" a="1"/>
  <c r="B16" i="51" a="1"/>
  <c r="B28" i="51" a="1"/>
  <c r="B15" i="51" a="1"/>
  <c r="B10" i="51" a="1"/>
  <c r="B34" i="51" a="1"/>
  <c r="B8"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14" i="51" a="1"/>
  <c r="B23" i="51" a="1"/>
  <c r="B25" i="51" a="1"/>
  <c r="B19" i="51" a="1"/>
  <c r="B18" i="51" a="1"/>
  <c r="B22" i="51" a="1"/>
  <c r="B21" i="51" a="1"/>
  <c r="B20" i="51" a="1"/>
  <c r="B24"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tc={FF11BDF3-479D-4350-BEB2-DA48C8F91A04}</author>
  </authors>
  <commentList>
    <comment ref="C14" authorId="0" shapeId="0" xr:uid="{FF11BDF3-479D-4350-BEB2-DA48C8F91A04}">
      <text>
        <t xml:space="preserve">[Threaded comment]
Your version of Excel allows you to read this threaded comment; however, any edits to it will get removed if the file is opened in a newer version of Excel. Learn more: https://go.microsoft.com/fwlink/?linkid=870924
Comment:
    Wenn in der Umsetzung kompliziert/aufwändig, dann würden wir selbst ein csv mit den extrahierten Daten erstellen, da kein grosser Aufwand.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<sst xmlns="http://schemas.openxmlformats.org/spreadsheetml/2006/main" count="7450" uniqueCount="849">
  <si>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</si>
  <si>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</si>
  <si>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</si>
  <si>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</si>
  <si>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</si>
  <si>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</si>
  <si>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</si>
  <si>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</si>
  <si>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</si>
  <si>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</si>
  <si>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</si>
  <si>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</si>
  <si>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</si>
  <si>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</si>
  <si>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</si>
  <si>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</si>
  <si>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</si>
  <si>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</si>
  <si>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</si>
  <si>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</si>
  <si>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</si>
  <si>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</si>
  <si>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</si>
  <si>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</si>
  <si>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</si>
  <si>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</si>
  <si>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</si>
  <si>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</si>
  <si>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</si>
  <si>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</si>
  <si>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</si>
  <si>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</si>
  <si>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</si>
  <si>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</si>
  <si>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</si>
  <si>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</si>
  <si>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</si>
  <si>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</si>
  <si>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</si>
  <si>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</si>
  <si>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</si>
  <si>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</si>
  <si>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</si>
  <si>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</si>
  <si>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</si>
  <si>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</si>
  <si>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</si>
  <si>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</si>
  <si>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</si>
  <si>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</si>
  <si>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</si>
  <si>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</si>
  <si>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</si>
  <si>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</si>
  <si>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</si>
  <si>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</si>
  <si>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</si>
  <si>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</si>
  <si>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</si>
  <si>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</si>
  <si>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</si>
  <si>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</si>
  <si>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</si>
  <si>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</si>
  <si>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</si>
  <si>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</si>
  <si>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</si>
  <si>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</si>
  <si>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</si>
  <si>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</si>
  <si>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</si>
  <si>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</si>
  <si>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</si>
  <si>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</si>
  <si>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</si>
  <si>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</si>
  <si>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</si>
  <si>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</si>
  <si>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</si>
  <si>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</si>
  <si>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</si>
  <si>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</si>
  <si>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</si>
  <si>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</si>
  <si>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</si>
  <si>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</si>
  <si>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</si>
  <si>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</si>
  <si>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</si>
  <si>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</si>
  <si>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</si>
  <si>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</si>
  <si>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</si>
  <si>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</si>
  <si>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</si>
  <si>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</si>
  <si>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</si>
  <si>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</si>
  <si>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</si>
  <si>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</si>
  <si>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</si>
  <si>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</si>
  <si>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</si>
  <si>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</si>
  <si>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</si>
  <si>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</si>
  <si>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</si>
  <si>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</si>
  <si>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</si>
  <si>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</si>
  <si>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</si>
  <si>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</si>
  <si>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</si>
  <si>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</si>
  <si>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</si>
  <si>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</si>
  <si>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</si>
  <si>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</si>
  <si>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</si>
  <si>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</si>
  <si>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</si>
  <si>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</si>
  <si>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</si>
  <si>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</si>
  <si>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</si>
  <si>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</si>
  <si>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</si>
  <si>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</si>
  <si>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</si>
  <si>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</si>
  <si>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</si>
  <si>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</si>
  <si>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</si>
  <si>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</si>
  <si>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</si>
  <si>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</si>
  <si>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</si>
  <si>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</si>
  <si>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</si>
  <si>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</si>
  <si>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</si>
  <si>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</si>
  <si>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</si>
  <si>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</si>
  <si>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</si>
  <si>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</si>
  <si>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</si>
  <si>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</si>
  <si>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</si>
  <si>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</si>
  <si>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</si>
  <si>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</si>
  <si>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</si>
  <si>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</si>
  <si>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</si>
  <si>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</si>
  <si>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</si>
  <si>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</si>
  <si>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</si>
  <si>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</si>
  <si>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</si>
  <si>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</si>
  <si>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</si>
  <si>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</si>
  <si>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</si>
  <si>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</si>
  <si>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</si>
  <si>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</si>
  <si>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</si>
  <si>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</si>
  <si>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</si>
  <si>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</si>
  <si>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</si>
  <si>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</si>
  <si>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</si>
  <si>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</si>
  <si>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</si>
  <si>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</si>
  <si>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</si>
  <si>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</si>
  <si>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</si>
  <si>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</si>
  <si>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</si>
  <si>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</si>
  <si>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</si>
  <si>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</si>
  <si>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</si>
  <si>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</si>
  <si>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</si>
  <si>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</si>
  <si>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</si>
  <si>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</si>
  <si>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</si>
  <si>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</si>
  <si>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</si>
  <si>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</si>
  <si>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</si>
  <si>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</si>
  <si>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</si>
  <si>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</si>
  <si>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</si>
  <si>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</si>
  <si>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</si>
  <si>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</si>
  <si>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</si>
  <si>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</si>
  <si>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</si>
  <si>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</si>
  <si>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</si>
  <si>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</si>
  <si>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</si>
  <si>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</si>
  <si>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</si>
  <si>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</si>
  <si>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</si>
  <si>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</si>
  <si>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</si>
  <si>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</si>
  <si>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</si>
  <si>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</si>
  <si>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</si>
  <si>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</si>
  <si>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</si>
  <si>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</si>
  <si>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</si>
  <si>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</si>
  <si>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</si>
  <si>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</si>
  <si>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</si>
  <si>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</si>
  <si>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</si>
  <si>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</si>
  <si>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</si>
  <si>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</si>
  <si>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</si>
  <si>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</si>
  <si>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</si>
  <si>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</si>
  <si>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</si>
  <si>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</si>
  <si>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</si>
  <si>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</si>
  <si>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</si>
  <si>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</si>
  <si>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</si>
  <si>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</si>
  <si>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</si>
  <si>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</si>
  <si>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</si>
  <si>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</si>
  <si>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</si>
  <si>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</si>
  <si>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</si>
  <si>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</si>
  <si>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</si>
  <si>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</si>
  <si>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</si>
  <si>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</si>
  <si>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	OPEN-BY-ASK</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</si>
  <si>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</si>
  <si>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</si>
  <si>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</si>
  <si>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</si>
  <si>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</si>
  <si>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</si>
  <si>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</si>
  <si>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</si>
  <si>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</si>
  <si>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</si>
  <si>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</si>
  <si>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</si>
  <si>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</si>
  <si>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</si>
  <si>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</si>
  <si>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</si>
  <si>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</si>
  <si>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</si>
  <si>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</si>
  <si>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</si>
  <si>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</si>
  <si>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</si>
  <si>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</si>
  <si>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</si>
  <si>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</si>
  <si>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</si>
  <si>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</si>
  <si>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</si>
  <si>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</si>
  <si>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</si>
  <si>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</si>
  <si>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</si>
  <si>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</si>
  <si>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</si>
  <si>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</si>
  <si>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</si>
  <si>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</si>
  <si>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</si>
  <si>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</si>
  <si>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</si>
  <si>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</si>
  <si>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</si>
  <si>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</si>
  <si>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</si>
  <si>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</si>
  <si>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</si>
  <si>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</si>
  <si>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</si>
  <si>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</si>
  <si>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</si>
  <si>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</si>
  <si>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</si>
  <si>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</si>
  <si>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</si>
  <si>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</si>
  <si>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</si>
  <si>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</si>
  <si>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</si>
  <si>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</si>
  <si>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</si>
  <si>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</si>
  <si>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</si>
  <si>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</si>
  <si>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</si>
  <si>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</si>
  <si>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</si>
  <si>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</si>
  <si>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</si>
  <si>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</si>
  <si>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</si>
  <si>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</si>
  <si>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</si>
  <si>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</si>
  <si>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</si>
  <si>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</si>
  <si>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</si>
  <si>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</si>
  <si>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</si>
  <si>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</si>
  <si>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</si>
  <si>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</si>
  <si>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</si>
  <si>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</si>
  <si>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</si>
  <si>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</si>
  <si>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</si>
  <si>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</si>
  <si>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</si>
  <si>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</si>
  <si>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</si>
  <si>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</si>
  <si>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</si>
  <si>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</si>
  <si>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</si>
  <si>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</si>
  <si>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</si>
  <si>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</si>
  <si>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</si>
  <si>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</si>
  <si>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</si>
  <si>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</si>
  <si>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</si>
  <si>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</si>
  <si>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</si>
  <si>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</si>
  <si>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</si>
  <si>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</si>
  <si>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</si>
  <si>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</si>
  <si>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</si>
  <si>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</si>
  <si>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</si>
  <si>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</si>
  <si>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</si>
  <si>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</si>
  <si>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</si>
  <si>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</si>
  <si>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</si>
  <si>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</si>
  <si>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</si>
  <si>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</si>
  <si>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</si>
  <si>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Anzahl Rindvieh</t>
  </si>
  <si>
    <t>Zeigt die Entwicklung der Anzahl Rinder auf</t>
  </si>
  <si>
    <t>In der Landwirtschaft gehören die Methanemissionen der Wiederkäuer, insb. des Rindviehs, zu den bestimmenden Treibhausgasemissionen</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</si>
  <si>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</si>
  <si>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</si>
  <si>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</si>
  <si>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</si>
  <si>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</si>
  <si>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</si>
  <si>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</si>
  <si>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</si>
  <si>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</si>
  <si>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</si>
  <si>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</si>
  <si>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</si>
  <si>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</si>
  <si>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</si>
  <si>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</si>
  <si>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</si>
  <si>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</si>
  <si>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</si>
  <si>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</si>
  <si>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</si>
  <si>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</si>
  <si>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</si>
  <si>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</si>
  <si>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</si>
  <si>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</si>
  <si>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</si>
  <si>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</si>
  <si>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</si>
  <si>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</si>
  <si>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</si>
  <si>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</si>
  <si>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</si>
  <si>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</si>
  <si>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</si>
  <si>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</si>
  <si>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</si>
  <si>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</si>
  <si>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</si>
  <si>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</si>
  <si>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</si>
  <si>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</si>
  <si>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</si>
  <si>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</si>
  <si>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</si>
  <si>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</si>
  <si>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</si>
  <si>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</si>
  <si>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</si>
  <si>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</si>
  <si>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</si>
  <si>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</si>
  <si>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</si>
  <si>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</si>
  <si>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</si>
  <si>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</si>
  <si>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</si>
  <si>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</si>
  <si>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</si>
  <si>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</si>
  <si>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</si>
  <si>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</si>
  <si>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</si>
  <si>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</si>
  <si>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</si>
  <si>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</si>
  <si>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</si>
  <si>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</si>
  <si>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</si>
  <si>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</si>
  <si>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</si>
  <si>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</si>
  <si>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</si>
  <si>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</si>
  <si>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</si>
  <si>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</si>
  <si>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</si>
  <si>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</si>
  <si>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</si>
  <si>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</si>
  <si>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</si>
  <si>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</si>
  <si>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</si>
  <si>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</si>
  <si>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</si>
  <si>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</si>
  <si>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</si>
  <si>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</si>
  <si>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</si>
  <si>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</si>
  <si>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</si>
  <si>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</si>
  <si>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</si>
  <si>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</si>
  <si>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</si>
  <si>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</si>
  <si>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</si>
  <si>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</si>
  <si>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</si>
  <si>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</si>
  <si>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</si>
  <si>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</si>
  <si>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</si>
  <si>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</si>
  <si>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</si>
  <si>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</si>
  <si>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</si>
  <si>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</si>
  <si>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</si>
  <si>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</si>
  <si>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</si>
  <si>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</si>
  <si>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</si>
  <si>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</si>
  <si>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</si>
  <si>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</si>
  <si>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</si>
  <si>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</si>
  <si>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</si>
  <si>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</si>
  <si>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</si>
  <si>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</si>
  <si>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</si>
  <si>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</si>
  <si>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</si>
  <si>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</si>
  <si>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</si>
  <si>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</si>
  <si>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</si>
  <si>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</si>
  <si>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</si>
  <si>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</si>
  <si>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</si>
  <si>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</si>
  <si>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</si>
  <si>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</si>
  <si>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</si>
  <si>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Alternative Antriebe bei Lieferwagen der kantonalen Flotte</t>
  </si>
  <si>
    <t>zeigt den Anteil alternativener Antriebe an der kantonalen Flotte der Lieferwagen</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</si>
  <si>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</si>
  <si>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</si>
  <si>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</si>
  <si>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</si>
  <si>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</si>
  <si>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</si>
  <si>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</si>
  <si>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</si>
  <si>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</si>
  <si>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</si>
  <si>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</si>
  <si>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</si>
  <si>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</si>
  <si>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</si>
  <si>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</si>
  <si>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</si>
  <si>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</si>
  <si>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</si>
  <si>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</si>
  <si>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</si>
  <si>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</si>
  <si>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</si>
  <si>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</si>
  <si>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</si>
  <si>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</si>
  <si>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</si>
  <si>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</si>
  <si>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</si>
  <si>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</si>
  <si>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</si>
  <si>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</si>
  <si>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</si>
  <si>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</si>
  <si>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</si>
  <si>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</si>
  <si>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</si>
  <si>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</si>
  <si>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</si>
  <si>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</si>
  <si>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</si>
  <si>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</si>
  <si>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</si>
  <si>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</si>
  <si>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</si>
  <si>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</si>
  <si>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</si>
  <si>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</si>
  <si>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</si>
  <si>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</si>
  <si>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</si>
  <si>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</si>
  <si>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</si>
  <si>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</si>
  <si>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</si>
  <si>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</si>
  <si>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</si>
  <si>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</si>
  <si>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</si>
  <si>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Erneuerbarer Strom</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</si>
  <si>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</si>
  <si>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</si>
  <si>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</si>
  <si>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</si>
  <si>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</si>
  <si>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</si>
  <si>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</si>
  <si>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</si>
  <si>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</si>
  <si>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</si>
  <si>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</si>
  <si>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</si>
  <si>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</si>
  <si>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</si>
  <si>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</si>
  <si>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</si>
  <si>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</si>
  <si>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</si>
  <si>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</si>
  <si>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</si>
  <si>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Erneuerbare Wärme</t>
  </si>
  <si>
    <t>G2_data.csv</t>
  </si>
  <si>
    <t>Waerme</t>
  </si>
  <si>
    <t>total_variable=Waerme[total], share=Waerme[erneuerbar]/Waerme[total]</t>
  </si>
  <si>
    <t>Energiebedarf Gebäudepark</t>
  </si>
  <si>
    <t>G3_data.csv</t>
  </si>
  <si>
    <t>Bedarfsjahr</t>
  </si>
  <si>
    <t>Energiebedarf</t>
  </si>
  <si>
    <t>Spezifischer Energiebedarf</t>
  </si>
  <si>
    <t>Säulen gruppiert pro Bauperiode nach Bedarfsjahr</t>
  </si>
  <si>
    <t>None</t>
  </si>
  <si>
    <t>Heizgradtage am Standort Zürich Fluntern</t>
  </si>
  <si>
    <t>stadt zürich</t>
  </si>
  <si>
    <t>https://www.stadt-zuerich.ch/content/dam/stzh/gud/Deutsch/UGZ/umwelt-energie/energie-in-zahlen/Heizgradtage/dokumente/</t>
  </si>
  <si>
    <t>HGT%20Z%c3%bcrich_Fluntern_Monats_Jahreswerte_Zeitreihe_seit_1990.xlsx</t>
  </si>
  <si>
    <t>Heizgradtage (Jan-Dez)</t>
  </si>
  <si>
    <t>Heizgradtage Zürich SMA (Heizgrenze 12 °C, Raumtemperatur 20 °C)</t>
  </si>
  <si>
    <t>Stadt Zürich, Gesundheits- und Umweltdepartement</t>
  </si>
  <si>
    <t xml:space="preserve">Installierte Leistung fossil betriebener Anlagen grösser 1 MW gemäss Grossfeuerungsdatenbank			</t>
  </si>
  <si>
    <t>Feuerungsleistung Grossfeuerungen</t>
  </si>
  <si>
    <t>IG1_data.csv</t>
  </si>
  <si>
    <t>Brennstoff</t>
  </si>
  <si>
    <t>Erdgas, Heizöl</t>
  </si>
  <si>
    <t>Installierte Feuerungsleistung in kW</t>
  </si>
  <si>
    <t>Säulen gestapelt</t>
  </si>
  <si>
    <t>Anteil fossilfreie Antriebe bei immatrikulierten industriellen Fahrzeugen und Baumaschinen (Sachentransportfahrzeugen)</t>
  </si>
  <si>
    <t>Treibstoff</t>
  </si>
  <si>
    <t>Benzin,Diesel,Benzin-elektrisch: Hybrid,Diesel-elektrisch: Hybrid,Elektrisch,Wasserstoff,Gas (mono- und bivalent),Anderer</t>
  </si>
  <si>
    <t>Industriefahrzeuge [Anz.]</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</si>
  <si>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</si>
  <si>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</si>
  <si>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</si>
  <si>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</si>
  <si>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</si>
  <si>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</si>
  <si>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durchschnittliches Global Warming Potential</t>
  </si>
  <si>
    <t>Treibhausgas-Fussabdruck in der Schweiz</t>
  </si>
  <si>
    <t>Treibhausgasemissionen, die durch den Konsum von Gütern und Dienstleistungen in der Schweiz verursacht werden</t>
  </si>
  <si>
    <t>https://dam-api.bfs.admin.ch/hub/api/dam/assets/</t>
  </si>
  <si>
    <t>ind-d-21.02.30.1202.02.01</t>
  </si>
  <si>
    <t>data</t>
  </si>
  <si>
    <t>Mio. t CO2-eq</t>
  </si>
  <si>
    <t>Umweltgesamtrechnung, BFS</t>
  </si>
  <si>
    <t>per capita</t>
  </si>
  <si>
    <t>Verbrauchsmengen nach Grossregion - Fleisch</t>
  </si>
  <si>
    <t>Fleischkonsum (kg pro Kopf)</t>
  </si>
  <si>
    <t xml:space="preserve">
je-d-20.02.01.11.02</t>
  </si>
  <si>
    <t>2 - 3 Jahre (Tab Excel Sheet...)</t>
  </si>
  <si>
    <t>Nahrungsmittel</t>
  </si>
  <si>
    <t>5112: Fleisch</t>
  </si>
  <si>
    <t>kg</t>
  </si>
  <si>
    <t>Fleischkonsum in Kilogramm (kg) pro Kopf und Jahr</t>
  </si>
  <si>
    <t>Haushaltsbudgeterhebung HABE (BFS)</t>
  </si>
  <si>
    <t>total_variable=Fleisch/PersonenHaushalt*12</t>
  </si>
  <si>
    <t>bazl</t>
  </si>
  <si>
    <t>KG2_data.csv</t>
  </si>
  <si>
    <t>total, SAF</t>
  </si>
  <si>
    <t>t</t>
  </si>
  <si>
    <t>Vertankte Menge Flugtreibstoffe (total/SAF)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</si>
  <si>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</si>
  <si>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</si>
  <si>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</si>
  <si>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</si>
  <si>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</si>
  <si>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</si>
  <si>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CO2/m2</t>
  </si>
  <si>
    <t>CO2-Emissionen pro Flächeneinheit</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</si>
  <si>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</si>
  <si>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</si>
  <si>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</si>
  <si>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</si>
  <si>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</si>
  <si>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</si>
  <si>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</si>
  <si>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Strom [kWh]</t>
  </si>
  <si>
    <t>Immobilienamt des Kantons Zürich</t>
  </si>
  <si>
    <t>Säulen gestapelt (absolut)</t>
  </si>
  <si>
    <t xml:space="preserve">Treibhausgasemissionen kantonale Fahrzeugflotte </t>
  </si>
  <si>
    <t xml:space="preserve">Treibhausgasemissionen der kantonalen Fahrzeugflotte </t>
  </si>
  <si>
    <t>KV3_data.csv</t>
  </si>
  <si>
    <t>Treibhausgasemissionen</t>
  </si>
  <si>
    <t>Personenwagen (M1),Lieferwagen (N1), Lastwagen (N2,N3)</t>
  </si>
  <si>
    <t>t CO2</t>
  </si>
  <si>
    <t>CO2-Emissionen [t]</t>
  </si>
  <si>
    <t>Kanton Zürich: Monitoringbericht Beschaffung kantonale Fahrzeugflotte</t>
  </si>
  <si>
    <t>Alternative Antriebe in der kantonalen Flotte bei neu beschafften Fahrzeugen</t>
  </si>
  <si>
    <t>KV4_data.csv</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</si>
  <si>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</si>
  <si>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</si>
  <si>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</si>
  <si>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</si>
  <si>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</si>
  <si>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</si>
  <si>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</si>
  <si>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</si>
  <si>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</si>
  <si>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</si>
  <si>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</si>
  <si>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</si>
  <si>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</si>
  <si>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</si>
  <si>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</si>
  <si>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</si>
  <si>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</si>
  <si>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</si>
  <si>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</si>
  <si>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</si>
  <si>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</si>
  <si>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</si>
  <si>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</si>
  <si>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</si>
  <si>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</si>
  <si>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</si>
  <si>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</si>
  <si>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</si>
  <si>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</si>
  <si>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</si>
  <si>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</si>
  <si>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</si>
  <si>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</si>
  <si>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</si>
  <si>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</si>
  <si>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</si>
  <si>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</si>
  <si>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</si>
  <si>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</si>
  <si>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</si>
  <si>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</si>
  <si>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</si>
  <si>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</si>
  <si>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</si>
  <si>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</si>
  <si>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</si>
  <si>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</si>
  <si>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</si>
  <si>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opendata.swiss</t>
  </si>
  <si>
    <t>https://www.uvek-gis.admin.ch/BFE/ogd/21/data_t4.csv</t>
  </si>
  <si>
    <t>data_t4.csv (data_t1.csv als Hilfsgrösse fur Wert CH)</t>
  </si>
  <si>
    <t>ZH, CH</t>
  </si>
  <si>
    <t>Emission</t>
  </si>
  <si>
    <t>date,ZH,BE,LU,UR,SZ,OW,NW,GL,ZG,FR,SO,BS,BL,SH,AR,AI,SG,GR,AG,TG,TI,VD,VS,NE,GE,JU</t>
  </si>
  <si>
    <t>g CO2 / km</t>
  </si>
  <si>
    <t>CO2-Emissionen pro Kilometer</t>
  </si>
  <si>
    <t>Bundesamt für Energie (BFE)</t>
  </si>
  <si>
    <t>CH-Wert: Summe (CO2-Emi*Anzahl PW pro Kanton und Jahr) / Anzahl PW total -&gt; durchschnittliche CO2-Emissionen CH pro Jahr</t>
  </si>
  <si>
    <t>total_variable</t>
  </si>
  <si>
    <t>Anteile ÖV und MIV im Personenverkehr</t>
  </si>
  <si>
    <t>Bi-Modal Split [ÖV Anteil]</t>
  </si>
  <si>
    <t>afm</t>
  </si>
  <si>
    <t>https://www.web.statistik.zh.ch/ogd/data/</t>
  </si>
  <si>
    <t>2 - 3 Jahre</t>
  </si>
  <si>
    <t>BFS_NR</t>
  </si>
  <si>
    <t>INDIKATOR_VALUE</t>
  </si>
  <si>
    <t>Motorisierung</t>
  </si>
  <si>
    <t>Personenwagen, Bevölkerung</t>
  </si>
  <si>
    <t>Anzahl 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</si>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</sst>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50">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59" fillId="50" borderId="0" xfId="0" applyFont="1" applyFill="1"/>
    <xf numFmtId="0" fontId="59" fillId="51" borderId="0" xfId="0" applyFont="1" applyFill="1"/>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37" fillId="0" borderId="0" xfId="0" applyFont="1" applyFill="1" applyBorder="1" applyAlignment="1">
      <alignment wrapText="1"/>
    </xf>
    <xf numFmtId="0" fontId="37" fillId="0" borderId="0" xfId="0" applyFont="1" applyFill="1" applyBorder="1" applyAlignment="1"/>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4">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5 %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3,3 %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7,4 %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7,3 %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-0,3 %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-8,7 %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97,7 %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254,8 %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Treibhauswirkung Kältemittel in grösseren Kälteanlagen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-2,8 %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19,3 %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15,8 %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13,2 %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47,9 %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-4,4 %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0" dataDxfId="1129">
  <autoFilter ref="A4:K49" xr:uid="{DBAC8728-85F8-4890-B2DF-A8D77CA5351A}"/>
  <tableColumns count="11">
    <tableColumn id="1" xr3:uid="{690035C1-E0E6-4140-931A-EC4929F144A5}" name="#" totalsRowFunction="count" dataDxfId="1127" totalsRowDxfId="1128"/>
    <tableColumn id="2" xr3:uid="{87E12645-3434-4EF6-839B-948925A32458}" name="Titel" dataDxfId="1125" totalsRowDxfId="1126">
      <calculatedColumnFormula array="1">HYPERLINK("" &amp; "#" &amp; A5 &amp; "!B5",INDIRECT("'" &amp; $A5 &amp; "'!B5"))</calculatedColumnFormula>
    </tableColumn>
    <tableColumn id="8" xr3:uid="{266628FB-6901-4637-98D1-8523738E71FF}" name="Mehrinvestitionen" dataDxfId="1123" totalsRowDxfId="1124">
      <calculatedColumnFormula array="1">INDIRECT("'" &amp; A5 &amp; "'!B13")</calculatedColumnFormula>
    </tableColumn>
    <tableColumn id="9" xr3:uid="{DDA348C0-7C22-4A6D-BAF3-12FA25DDAACE}" name="Jährliche Mehrkosten " dataDxfId="1121" totalsRowDxfId="1122">
      <calculatedColumnFormula array="1">INDIRECT("'" &amp; A5 &amp; "'!B14")</calculatedColumnFormula>
    </tableColumn>
    <tableColumn id="12" xr3:uid="{3BDB3149-5BC5-4AF0-AA1D-14A2A2FEBEF5}" name="Personal" dataDxfId="1119" totalsRowDxfId="1120">
      <calculatedColumnFormula array="1">INDIRECT("'" &amp; A5 &amp; "'!B15")</calculatedColumnFormula>
    </tableColumn>
    <tableColumn id="16" xr3:uid="{85220F38-8238-449F-B1ED-8D19B47074D6}" name="MI: Unterer Wert" totalsRowFunction="sum" dataDxfId="1117" totalsRowDxfId="1118">
      <calculatedColumnFormula>IFERROR(_xlfn.XLOOKUP(Über112[[#This Row],[Mehrinvestitionen]],#REF!,#REF!,#N/A),"")</calculatedColumnFormula>
    </tableColumn>
    <tableColumn id="17" xr3:uid="{3CEB4E8E-438B-4596-BE80-495262702C18}" name="MI: oberer Wert" totalsRowFunction="sum" dataDxfId="1115" totalsRowDxfId="1116">
      <calculatedColumnFormula>IFERROR(_xlfn.XLOOKUP(Über112[[#This Row],[Mehrinvestitionen]],#REF!,#REF!,#N/A),"")</calculatedColumnFormula>
    </tableColumn>
    <tableColumn id="18" xr3:uid="{11091F50-A3A2-409F-A090-0249DAFBFBFE}" name="MK: Unterer Wert" totalsRowFunction="sum" dataDxfId="1113" totalsRowDxfId="1114">
      <calculatedColumnFormula>IFERROR(_xlfn.XLOOKUP(Über112[[#This Row],[Jährliche Mehrkosten ]],#REF!,#REF!,#N/A),"")</calculatedColumnFormula>
    </tableColumn>
    <tableColumn id="19" xr3:uid="{742E4EF9-58FA-48D9-AC9D-446111C36F41}" name="MK: Oberer Wert" totalsRowFunction="sum" dataDxfId="1111" totalsRowDxfId="1112">
      <calculatedColumnFormula>IFERROR(_xlfn.XLOOKUP(Über112[[#This Row],[Jährliche Mehrkosten ]],#REF!,#REF!,#N/A),"")</calculatedColumnFormula>
    </tableColumn>
    <tableColumn id="20" xr3:uid="{8CD3FDD8-0C0E-4AE0-9013-0E6EBCBCC423}" name="P: Unterer Wert" totalsRowFunction="sum" dataDxfId="1109" totalsRowDxfId="1110">
      <calculatedColumnFormula>IFERROR(_xlfn.XLOOKUP(Über112[[#This Row],[Personal]],#REF!,#REF!,#N/A),"")</calculatedColumnFormula>
    </tableColumn>
    <tableColumn id="21" xr3:uid="{433F56E7-FA5D-4B89-9302-EB67A0A21723}" name="P: Oberer Wert" totalsRowFunction="sum" dataDxfId="1107" totalsRowDxfId="1108">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099" dataDxfId="1098" headerRowBorderDxfId="109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096" dataCellStyle="Standard"/>
    <tableColumn id="2" xr3:uid="{54682C3C-F05F-44C1-A3F6-66A73658F66C}" name="Hilfsgrösse 1" dataDxfId="1095" dataCellStyle="Standard 2"/>
    <tableColumn id="10" xr3:uid="{CFD3C746-C709-4946-A04E-97F28109B290}" name="Hilfsgrösse 2" dataDxfId="1094" dataCellStyle="Standard 4 2"/>
    <tableColumn id="5" xr3:uid="{FFB4BED7-42A9-4A60-8167-2295CC3815FE}" name="Vorgesehener Pfad" dataDxfId="1093" dataCellStyle="Standard 4 2"/>
    <tableColumn id="4" xr3:uid="{A902A4E0-5A33-413C-A939-E49ABCE555BA}" name="ZH" dataDxfId="1092" dataCellStyle="Komma"/>
    <tableColumn id="9" xr3:uid="{603EC496-526A-4B83-8C5C-73E7CBBF5674}" name="Veränderung ZH" dataDxfId="1091" dataCellStyle="Prozent">
      <calculatedColumnFormula>IF(ISNUMBER(Daten_Ändern[[#This Row],[ZH]]),Daten_Ändern[[#This Row],[ZH]]/_xlfn.XLOOKUP(Basisjahr,Daten_Ändern[Jahr],Daten_Ändern[ZH])-1,#N/A)</calculatedColumnFormula>
    </tableColumn>
    <tableColumn id="6" xr3:uid="{5AADF43F-BE40-47CB-A188-8C6930847909}" name="CH" dataDxfId="1090" dataCellStyle="Komma">
      <calculatedColumnFormula>IF(ISNUMBER(Daten_Ändern[[#This Row],[ZH]]),Daten_Ändern[[#This Row],[ZH]]*RANDBETWEEN(90,110)/100,"")</calculatedColumnFormula>
    </tableColumn>
    <tableColumn id="11" xr3:uid="{DC009E86-A4A8-4F99-B898-2DB5CBC63AF4}" name="Veränderung CH" dataDxfId="1089" dataCellStyle="Prozent">
      <calculatedColumnFormula>IF(ISNUMBER(Daten_Ändern[[#This Row],[CH]]),Daten_Ändern[[#This Row],[CH]]/_xlfn.XLOOKUP(Basisjahr,Daten_Ändern[Jahr],Daten_Ändern[CH])-1,#N/A)</calculatedColumnFormula>
    </tableColumn>
    <tableColumn id="7" xr3:uid="{8A696C53-091E-44D3-B4DE-86AE2052BC7D}" name="BS" dataDxfId="1088" dataCellStyle="Komma">
      <calculatedColumnFormula>IF(ISNUMBER(Daten_Ändern[[#This Row],[ZH]]),Daten_Ändern[[#This Row],[ZH]]*RANDBETWEEN(90,110)/110,"")</calculatedColumnFormula>
    </tableColumn>
    <tableColumn id="12" xr3:uid="{BFFDDEE7-9AF8-49B8-8ECB-A515B1A22D56}" name="Veränderung BS" dataDxfId="1087"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86" dataCellStyle="Standard 2"/>
    <tableColumn id="8" xr3:uid="{EDE0A7D5-117D-48A9-AE71-0EFFA1FC3AD5}" name="Kommentar" dataDxfId="1085"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67" dataDxfId="1066" headerRowBorderDxfId="10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4" dataCellStyle="Standard"/>
    <tableColumn id="2" xr3:uid="{C329DE3C-6ED5-4EC0-9A9F-0E5F6A114246}" name="Hilfsgrösse 1" dataDxfId="1063" dataCellStyle="Standard 2"/>
    <tableColumn id="10" xr3:uid="{C48DD605-FFD0-455C-A614-69A8EBC1094B}" name="Hilfsgrösse 2" dataDxfId="1062" dataCellStyle="Standard 4 2"/>
    <tableColumn id="5" xr3:uid="{50033756-362D-46CE-8C7E-91A4CD8EFBA4}" name="Vorgesehener Pfad" dataDxfId="1061" dataCellStyle="Standard 4 2"/>
    <tableColumn id="4" xr3:uid="{78224A5B-5620-4D43-AB50-4B25EB43E21D}" name="ZH" dataDxfId="1060" dataCellStyle="Komma"/>
    <tableColumn id="9" xr3:uid="{296001B3-2B5B-49AC-B4ED-79C75D5A01D7}" name="Veränderung ZH" dataDxfId="1059" dataCellStyle="Prozent">
      <calculatedColumnFormula>IF(ISNUMBER(Daten_Q1[[#This Row],[ZH]]),Daten_Q1[[#This Row],[ZH]]/_xlfn.XLOOKUP(Basisjahr,Daten_Q1[Jahr],Daten_Q1[ZH])-1,#N/A)</calculatedColumnFormula>
    </tableColumn>
    <tableColumn id="6" xr3:uid="{257A1C64-1AC0-419C-9F03-24BDB20C2733}" name="CH" dataDxfId="1058" dataCellStyle="Komma">
      <calculatedColumnFormula>IF(ISNUMBER(Daten_Q1[[#This Row],[ZH]]),Daten_Q1[[#This Row],[ZH]]*RANDBETWEEN(90,110)/100,"")</calculatedColumnFormula>
    </tableColumn>
    <tableColumn id="11" xr3:uid="{1E7F8638-48D1-4A7F-BB54-EE9595FD06E3}" name="Veränderung CH" dataDxfId="1057" dataCellStyle="Prozent">
      <calculatedColumnFormula>IF(ISNUMBER(Daten_Q1[[#This Row],[CH]]),Daten_Q1[[#This Row],[CH]]/_xlfn.XLOOKUP(Basisjahr,Daten_Q1[Jahr],Daten_Q1[CH])-1,#N/A)</calculatedColumnFormula>
    </tableColumn>
    <tableColumn id="7" xr3:uid="{7BA63392-149F-4E80-BB62-67D8F707A101}" name="BS" dataDxfId="1056" dataCellStyle="Komma">
      <calculatedColumnFormula>IF(ISNUMBER(Daten_Q1[[#This Row],[ZH]]),Daten_Q1[[#This Row],[ZH]]*RANDBETWEEN(90,110)/110,"")</calculatedColumnFormula>
    </tableColumn>
    <tableColumn id="12" xr3:uid="{B2D685E4-13F1-4519-B0BC-B5BDF9146665}" name="Veränderung BS" dataDxfId="1055" dataCellStyle="Prozent">
      <calculatedColumnFormula>IF(ISNUMBER(Daten_Q1[[#This Row],[BS]]),Daten_Q1[[#This Row],[BS]]/_xlfn.XLOOKUP(Basisjahr,Daten_Q1[Jahr],Daten_Q1[BS])-1,#N/A)</calculatedColumnFormula>
    </tableColumn>
    <tableColumn id="3" xr3:uid="{62070461-2076-4219-9857-9789CC43B2FA}" name="Beurteilung/Handlungsbedarf" dataDxfId="1054" dataCellStyle="Standard 2"/>
    <tableColumn id="8" xr3:uid="{BFCA4964-594E-4E3A-BD8F-1F1BF7C0A8DF}" name="Kommentar" dataDxfId="1053"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36" dataDxfId="1035" headerRowBorderDxfId="103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3" dataCellStyle="Standard"/>
    <tableColumn id="2" xr3:uid="{B1C9C06A-9FFD-4B34-88DB-899CFA94C6FD}" name="Hilfsgrösse 1" dataDxfId="1032" dataCellStyle="Standard 2"/>
    <tableColumn id="10" xr3:uid="{F524B227-400E-4ABA-9A35-B878D86E0B9A}" name="Hilfsgrösse 2" dataDxfId="1031" dataCellStyle="Standard 4 2"/>
    <tableColumn id="5" xr3:uid="{975335B9-FF2D-4490-9C7A-BF88A63B2D39}" name="Vorgesehener Pfad" dataDxfId="1030" dataCellStyle="Standard 4 2"/>
    <tableColumn id="4" xr3:uid="{82DFB3A9-77FB-42C6-9EB9-AEDBFFCFF31D}" name="ZH" dataDxfId="1029" dataCellStyle="Komma"/>
    <tableColumn id="9" xr3:uid="{A036EFAA-008C-4AC8-B7E2-A51613FEC872}" name="Veränderung ZH" dataDxfId="1028" dataCellStyle="Prozent">
      <calculatedColumnFormula>IF(ISNUMBER(Daten_Q2[[#This Row],[ZH]]),Daten_Q2[[#This Row],[ZH]]/_xlfn.XLOOKUP(Basisjahr,Daten_Q2[Jahr],Daten_Q2[ZH])-1,#N/A)</calculatedColumnFormula>
    </tableColumn>
    <tableColumn id="6" xr3:uid="{BAC51F39-3FDA-4CE2-845D-D916DE963DE3}" name="CH" dataDxfId="1027" dataCellStyle="Komma">
      <calculatedColumnFormula>IF(ISNUMBER(Daten_Q2[[#This Row],[ZH]]),Daten_Q2[[#This Row],[ZH]]*RANDBETWEEN(90,110)/100,"")</calculatedColumnFormula>
    </tableColumn>
    <tableColumn id="11" xr3:uid="{53799C1E-152C-45CD-8C54-EB93743E534B}" name="Veränderung CH" dataDxfId="1026" dataCellStyle="Prozent">
      <calculatedColumnFormula>IF(ISNUMBER(Daten_Q2[[#This Row],[CH]]),Daten_Q2[[#This Row],[CH]]/_xlfn.XLOOKUP(Basisjahr,Daten_Q2[Jahr],Daten_Q2[CH])-1,#N/A)</calculatedColumnFormula>
    </tableColumn>
    <tableColumn id="7" xr3:uid="{542723C3-828B-48F4-82C5-4C3E78286445}" name="BS" dataDxfId="1025" dataCellStyle="Komma">
      <calculatedColumnFormula>IF(ISNUMBER(Daten_Q2[[#This Row],[ZH]]),Daten_Q2[[#This Row],[ZH]]*RANDBETWEEN(90,110)/110,"")</calculatedColumnFormula>
    </tableColumn>
    <tableColumn id="12" xr3:uid="{E6674291-1489-4DC8-ABFD-BEE5D5972C63}" name="Veränderung BS" dataDxfId="1024" dataCellStyle="Prozent">
      <calculatedColumnFormula>IF(ISNUMBER(Daten_Q2[[#This Row],[BS]]),Daten_Q2[[#This Row],[BS]]/_xlfn.XLOOKUP(Basisjahr,Daten_Q2[Jahr],Daten_Q2[BS])-1,#N/A)</calculatedColumnFormula>
    </tableColumn>
    <tableColumn id="3" xr3:uid="{C762AD35-5573-43A7-869D-FE23695548F0}" name="Beurteilung/Handlungsbedarf" dataDxfId="1023" dataCellStyle="Standard 2"/>
    <tableColumn id="8" xr3:uid="{43755072-9594-427B-BB43-0E9895BDB2B9}" name="Kommentar" dataDxfId="1022"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3" dataDxfId="992" headerRowBorderDxfId="9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0" dataCellStyle="Standard"/>
    <tableColumn id="2" xr3:uid="{8CDF61DD-38AA-49B4-9C9D-054D76371C4F}" name="Hilfsgrösse 1" dataDxfId="989" dataCellStyle="Standard 2"/>
    <tableColumn id="10" xr3:uid="{0E38E282-9858-4E7B-BE97-C856A7908F23}" name="Hilfsgrösse 2" dataDxfId="988" dataCellStyle="Standard 4 2"/>
    <tableColumn id="5" xr3:uid="{62EC3F92-4A03-4A70-9EB9-9DE35C8A3B94}" name="Vorgesehener Pfad" dataDxfId="987" dataCellStyle="Prozent"/>
    <tableColumn id="4" xr3:uid="{5CA2EAF7-11FC-4DEB-BF73-4753E8605DAE}" name="ZH" dataDxfId="986" dataCellStyle="Komma"/>
    <tableColumn id="9" xr3:uid="{898E8AAF-3B0B-46FC-8EBD-1744EDB68639}" name="Veränderung ZH" dataDxfId="985" dataCellStyle="Prozent">
      <calculatedColumnFormula>IF(ISNUMBER(Daten_Q3[[#This Row],[ZH]]),Daten_Q3[[#This Row],[ZH]]/_xlfn.XLOOKUP(Basisjahr,Daten_Q3[Jahr],Daten_Q3[ZH])-1,#N/A)</calculatedColumnFormula>
    </tableColumn>
    <tableColumn id="6" xr3:uid="{1BF5762E-AB91-4457-A575-34BCAAFD62EB}" name="CH" dataDxfId="984" dataCellStyle="Prozent">
      <calculatedColumnFormula>IF(ISNUMBER(Daten_Q3[[#This Row],[ZH]]),Daten_Q3[[#This Row],[ZH]]*RANDBETWEEN(90,110)/100,"")</calculatedColumnFormula>
    </tableColumn>
    <tableColumn id="11" xr3:uid="{514032B9-5D33-4388-8004-799055C99E48}" name="Veränderung CH" dataDxfId="983" dataCellStyle="Prozent">
      <calculatedColumnFormula>IF(ISNUMBER(Daten_Q3[[#This Row],[CH]]),Daten_Q3[[#This Row],[CH]]/_xlfn.XLOOKUP(Basisjahr,Daten_Q3[Jahr],Daten_Q3[CH])-1,#N/A)</calculatedColumnFormula>
    </tableColumn>
    <tableColumn id="7" xr3:uid="{E74D1AB2-05EA-48D9-813A-9C6D5F885EAF}" name="BS" dataDxfId="982" dataCellStyle="Komma">
      <calculatedColumnFormula>IF(ISNUMBER(Daten_Q3[[#This Row],[ZH]]),Daten_Q3[[#This Row],[ZH]]*RANDBETWEEN(90,110)/110,"")</calculatedColumnFormula>
    </tableColumn>
    <tableColumn id="12" xr3:uid="{99555044-4B07-42F3-BD4E-55C35EB401D5}" name="Veränderung BS" dataDxfId="981" dataCellStyle="Prozent">
      <calculatedColumnFormula>IF(ISNUMBER(Daten_Q3[[#This Row],[BS]]),Daten_Q3[[#This Row],[BS]]/_xlfn.XLOOKUP(Basisjahr,Daten_Q3[Jahr],Daten_Q3[BS])-1,#N/A)</calculatedColumnFormula>
    </tableColumn>
    <tableColumn id="3" xr3:uid="{5B86B067-B026-4310-8E2D-F6027EBF5E22}" name="Beurteilung/Handlungsbedarf" dataDxfId="980" dataCellStyle="Standard 2"/>
    <tableColumn id="8" xr3:uid="{174FB936-1580-4C22-B78A-AB8BACE9C259}" name="Kommentar" dataDxfId="979"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3" dataDxfId="952" headerRowBorderDxfId="9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0" dataCellStyle="Standard"/>
    <tableColumn id="2" xr3:uid="{386AF890-B43C-4FC3-9B87-22164BB53607}" name="Hilfsgrösse 1" dataDxfId="949" dataCellStyle="Standard 2"/>
    <tableColumn id="10" xr3:uid="{60B9BA47-F0BF-4BC1-9576-7F93AD7C38FB}" name="Hilfsgrösse 2" dataDxfId="948" dataCellStyle="Standard 4 2"/>
    <tableColumn id="5" xr3:uid="{87ACF720-B998-4550-A0F2-7B8972FB702E}" name="Vorgesehener Pfad" dataDxfId="947" dataCellStyle="Standard 4 2"/>
    <tableColumn id="4" xr3:uid="{5C556F83-FFBF-42DD-8EA9-9E6EF9F073B9}" name="ZH" dataDxfId="946" dataCellStyle="Komma"/>
    <tableColumn id="9" xr3:uid="{E90A7EE8-2C4B-4081-9582-72F97EEF5404}" name="Veränderung ZH" dataDxfId="945" dataCellStyle="Prozent">
      <calculatedColumnFormula>IF(ISNUMBER(Daten_G1[[#This Row],[ZH]]),Daten_G1[[#This Row],[ZH]]/_xlfn.XLOOKUP(Basisjahr,Daten_G1[Jahr],Daten_G1[ZH])-1,#N/A)</calculatedColumnFormula>
    </tableColumn>
    <tableColumn id="6" xr3:uid="{AE5429F4-8B93-4058-92A4-78AE32F35F5B}" name="CH" dataDxfId="944" dataCellStyle="Komma">
      <calculatedColumnFormula>IF(ISNUMBER(Daten_G1[[#This Row],[ZH]]),Daten_G1[[#This Row],[ZH]]*RANDBETWEEN(90,110)/100,"")</calculatedColumnFormula>
    </tableColumn>
    <tableColumn id="11" xr3:uid="{D2371597-580A-4B78-87C8-5D0F9946FAB5}" name="Veränderung CH" dataDxfId="943" dataCellStyle="Prozent">
      <calculatedColumnFormula>IF(ISNUMBER(Daten_G1[[#This Row],[CH]]),Daten_G1[[#This Row],[CH]]/_xlfn.XLOOKUP(Basisjahr,Daten_G1[Jahr],Daten_G1[CH])-1,#N/A)</calculatedColumnFormula>
    </tableColumn>
    <tableColumn id="7" xr3:uid="{072FCF4E-B65A-42CF-AF98-4C14AADC042E}" name="BS" dataDxfId="942" dataCellStyle="Komma">
      <calculatedColumnFormula>IF(ISNUMBER(Daten_G1[[#This Row],[ZH]]),Daten_G1[[#This Row],[ZH]]*RANDBETWEEN(90,110)/110,"")</calculatedColumnFormula>
    </tableColumn>
    <tableColumn id="12" xr3:uid="{ACF65C9F-3740-4AF3-A41B-255E96CD7B1A}" name="Veränderung BS" dataDxfId="941" dataCellStyle="Prozent">
      <calculatedColumnFormula>IF(ISNUMBER(Daten_G1[[#This Row],[BS]]),Daten_G1[[#This Row],[BS]]/_xlfn.XLOOKUP(Basisjahr,Daten_G1[Jahr],Daten_G1[BS])-1,#N/A)</calculatedColumnFormula>
    </tableColumn>
    <tableColumn id="3" xr3:uid="{730E301D-0DEB-4C50-BFB2-89B9FC563491}" name="Beurteilung/Handlungsbedarf" dataDxfId="940" dataCellStyle="Standard 2"/>
    <tableColumn id="8" xr3:uid="{21BB83F0-31E9-478A-B39C-F9496B92E435}" name="Kommentar" dataDxfId="939"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1" dataDxfId="910" headerRowBorderDxfId="90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08" dataCellStyle="Standard"/>
    <tableColumn id="2" xr3:uid="{F7635B6D-2735-4657-A2C0-835648AC16B0}" name="Hilfsgrösse 1" dataDxfId="907" dataCellStyle="Standard 2"/>
    <tableColumn id="10" xr3:uid="{844F60AB-3342-4DB3-BB85-371AB5E4B120}" name="Hilfsgrösse 2" dataDxfId="906" dataCellStyle="Standard 4 2"/>
    <tableColumn id="5" xr3:uid="{3BAD9C0F-98A4-4CD1-9502-A3A762EABDF0}" name="Vorgesehener Pfad" dataDxfId="905" dataCellStyle="Standard 4 2"/>
    <tableColumn id="4" xr3:uid="{149789BB-BECC-4A5F-ABF1-6EAA682E40D5}" name="ZH" dataDxfId="904" dataCellStyle="Komma"/>
    <tableColumn id="9" xr3:uid="{08919DCD-B20C-446B-BAE6-BB7B7917CB4C}" name="Veränderung ZH" dataDxfId="903" dataCellStyle="Prozent">
      <calculatedColumnFormula>IF(ISNUMBER(Daten_G161[[#This Row],[ZH]]),Daten_G161[[#This Row],[ZH]]/_xlfn.XLOOKUP(Basisjahr,Daten_G161[Jahr],Daten_G161[ZH])-1,#N/A)</calculatedColumnFormula>
    </tableColumn>
    <tableColumn id="6" xr3:uid="{DBB1C76D-6275-4D4D-B97B-8C9E295959C0}" name="CH" dataDxfId="902" dataCellStyle="Komma">
      <calculatedColumnFormula>IF(ISNUMBER(Daten_G161[[#This Row],[ZH]]),Daten_G161[[#This Row],[ZH]]*RANDBETWEEN(90,110)/100,"")</calculatedColumnFormula>
    </tableColumn>
    <tableColumn id="11" xr3:uid="{955D5843-5D7E-434D-804F-0B2B5E9E3065}" name="Veränderung CH" dataDxfId="901" dataCellStyle="Prozent">
      <calculatedColumnFormula>IF(ISNUMBER(Daten_G161[[#This Row],[CH]]),Daten_G161[[#This Row],[CH]]/_xlfn.XLOOKUP(Basisjahr,Daten_G161[Jahr],Daten_G161[CH])-1,#N/A)</calculatedColumnFormula>
    </tableColumn>
    <tableColumn id="7" xr3:uid="{CB64CE04-C340-4C45-B9DE-450B20FE9E03}" name="BS" dataDxfId="900" dataCellStyle="Komma">
      <calculatedColumnFormula>IF(ISNUMBER(Daten_G161[[#This Row],[ZH]]),Daten_G161[[#This Row],[ZH]]*RANDBETWEEN(90,110)/110,"")</calculatedColumnFormula>
    </tableColumn>
    <tableColumn id="12" xr3:uid="{7ECCB1FF-84BF-4272-B232-581B79703DB9}" name="Veränderung BS" dataDxfId="899" dataCellStyle="Prozent">
      <calculatedColumnFormula>IF(ISNUMBER(Daten_G161[[#This Row],[BS]]),Daten_G161[[#This Row],[BS]]/_xlfn.XLOOKUP(Basisjahr,Daten_G161[Jahr],Daten_G161[BS])-1,#N/A)</calculatedColumnFormula>
    </tableColumn>
    <tableColumn id="3" xr3:uid="{AF503AC3-3EBD-485A-89A0-8BA2322CACB8}" name="Beurteilung/Handlungsbedarf" dataDxfId="898" dataCellStyle="Standard 2"/>
    <tableColumn id="8" xr3:uid="{4E4765BD-3A5C-4807-A0E1-E93FB279E22C}" name="Kommentar" dataDxfId="897"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2" dataDxfId="891" headerRowBorderDxfId="89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89" dataCellStyle="Standard"/>
    <tableColumn id="2" xr3:uid="{EEBE4B41-DEE2-498C-A663-76F321879D55}" name="Hilfsgrösse 1" dataDxfId="888" dataCellStyle="Standard 2"/>
    <tableColumn id="10" xr3:uid="{CC603C65-D04D-425B-AF77-C6523B89E306}" name="Hilfsgrösse 2" dataDxfId="887" dataCellStyle="Standard 4 2"/>
    <tableColumn id="5" xr3:uid="{1AB6A3A8-5AD2-47C1-B1F3-5D9DE8272126}" name="Vorgesehener Pfad" dataDxfId="886" dataCellStyle="Standard 4 2"/>
    <tableColumn id="4" xr3:uid="{7BD3B6FA-E34F-4FE7-86AC-E6155BC9AEDA}" name="ZH" dataDxfId="885" dataCellStyle="Komma"/>
    <tableColumn id="9" xr3:uid="{1832D3C6-502E-41E9-8B9A-AF9CFB0B5811}" name="Veränderung ZH" dataDxfId="884" dataCellStyle="Prozent">
      <calculatedColumnFormula>IF(ISNUMBER(Daten_G3[[#This Row],[ZH]]),Daten_G3[[#This Row],[ZH]]/_xlfn.XLOOKUP(Basisjahr,Daten_G3[Jahr],Daten_G3[ZH])-1,#N/A)</calculatedColumnFormula>
    </tableColumn>
    <tableColumn id="6" xr3:uid="{3AA40108-6777-4199-8FEC-2C8B226EA022}" name="CH" dataDxfId="883" dataCellStyle="Komma">
      <calculatedColumnFormula>IF(ISNUMBER(Daten_G3[[#This Row],[ZH]]),Daten_G3[[#This Row],[ZH]]*RANDBETWEEN(90,110)/100,"")</calculatedColumnFormula>
    </tableColumn>
    <tableColumn id="11" xr3:uid="{8EC6D1AA-2B07-40B1-B12D-D62491E1122A}" name="Veränderung CH" dataDxfId="882" dataCellStyle="Prozent">
      <calculatedColumnFormula>IF(ISNUMBER(Daten_G3[[#This Row],[CH]]),Daten_G3[[#This Row],[CH]]/_xlfn.XLOOKUP(Basisjahr,Daten_G3[Jahr],Daten_G3[CH])-1,#N/A)</calculatedColumnFormula>
    </tableColumn>
    <tableColumn id="7" xr3:uid="{0E7DE636-78E9-4DCA-A24B-F9510B8D67BA}" name="BS" dataDxfId="881" dataCellStyle="Komma">
      <calculatedColumnFormula>IF(ISNUMBER(Daten_G3[[#This Row],[ZH]]),Daten_G3[[#This Row],[ZH]]*RANDBETWEEN(90,110)/110,"")</calculatedColumnFormula>
    </tableColumn>
    <tableColumn id="12" xr3:uid="{F56E50AF-A20A-4059-80E7-B9A3B4A0C6E1}" name="Veränderung BS" dataDxfId="880" dataCellStyle="Prozent">
      <calculatedColumnFormula>IF(ISNUMBER(Daten_G3[[#This Row],[BS]]),Daten_G3[[#This Row],[BS]]/_xlfn.XLOOKUP(Basisjahr,Daten_G3[Jahr],Daten_G3[BS])-1,#N/A)</calculatedColumnFormula>
    </tableColumn>
    <tableColumn id="3" xr3:uid="{B9A3856F-CD62-4AC3-81BE-0BC28CCCD4D1}" name="Beurteilung/Handlungsbedarf" dataDxfId="879" dataCellStyle="Standard 2"/>
    <tableColumn id="8" xr3:uid="{9FA36EA5-CA6F-499F-9DC5-21E11117B734}" name="Kommentar" dataDxfId="878"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1" dataDxfId="870" headerRowBorderDxfId="8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68" dataCellStyle="Standard"/>
    <tableColumn id="2" xr3:uid="{6524C3FD-8953-44C7-86DF-019D4E541DFC}" name="Hilfsgrösse 1" dataDxfId="867" dataCellStyle="Standard 2"/>
    <tableColumn id="10" xr3:uid="{F77BB715-9D0E-4D1B-BCE4-1C8CA19FD465}" name="Hilfsgrösse 2" dataDxfId="866" dataCellStyle="Standard 4 2"/>
    <tableColumn id="5" xr3:uid="{F19D81BF-CF5E-460B-95AA-87171EEC57A4}" name="Vorgesehener Pfad" dataDxfId="865" dataCellStyle="Standard 4 2"/>
    <tableColumn id="4" xr3:uid="{64C7A2C1-C8BA-4BA0-BD93-31D89123272A}" name="ZH" dataDxfId="864" dataCellStyle="Komma"/>
    <tableColumn id="9" xr3:uid="{1752E62A-DA82-4572-976A-7F422A390B38}" name="Veränderung ZH" dataDxfId="863" dataCellStyle="Prozent">
      <calculatedColumnFormula>IF(ISNUMBER(Daten_G6[[#This Row],[ZH]]),Daten_G6[[#This Row],[ZH]]/_xlfn.XLOOKUP(Basisjahr,Daten_G6[Jahr],Daten_G6[ZH])-1,#N/A)</calculatedColumnFormula>
    </tableColumn>
    <tableColumn id="6" xr3:uid="{F3FF4911-4650-4F5C-8A4F-4E1174848864}" name="CH" dataDxfId="862" dataCellStyle="Komma">
      <calculatedColumnFormula>IF(ISNUMBER(Daten_G6[[#This Row],[ZH]]),Daten_G6[[#This Row],[ZH]]*RANDBETWEEN(90,110)/100,"")</calculatedColumnFormula>
    </tableColumn>
    <tableColumn id="11" xr3:uid="{6E37F563-14FE-4ED4-AA70-BBED8A7B00C0}" name="Veränderung CH" dataDxfId="861" dataCellStyle="Prozent">
      <calculatedColumnFormula>IF(ISNUMBER(Daten_G6[[#This Row],[CH]]),Daten_G6[[#This Row],[CH]]/_xlfn.XLOOKUP(Basisjahr,Daten_G6[Jahr],Daten_G6[CH])-1,#N/A)</calculatedColumnFormula>
    </tableColumn>
    <tableColumn id="7" xr3:uid="{0BD357CF-1044-4F9A-A414-FA51080E5CC7}" name="BS" dataDxfId="860" dataCellStyle="Komma">
      <calculatedColumnFormula>IF(ISNUMBER(Daten_G6[[#This Row],[ZH]]),Daten_G6[[#This Row],[ZH]]*RANDBETWEEN(90,110)/110,"")</calculatedColumnFormula>
    </tableColumn>
    <tableColumn id="12" xr3:uid="{1D53E2D9-DDBD-4552-AB04-F092D560EE09}" name="Veränderung BS" dataDxfId="859" dataCellStyle="Prozent">
      <calculatedColumnFormula>IF(ISNUMBER(Daten_G6[[#This Row],[BS]]),Daten_G6[[#This Row],[BS]]/_xlfn.XLOOKUP(Basisjahr,Daten_G6[Jahr],Daten_G6[BS])-1,#N/A)</calculatedColumnFormula>
    </tableColumn>
    <tableColumn id="3" xr3:uid="{D108A8B0-9952-4238-B09E-4BF9E8242B16}" name="Beurteilung/Handlungsbedarf" dataDxfId="858" dataCellStyle="Standard 2"/>
    <tableColumn id="8" xr3:uid="{6848AD6D-2C38-44F2-A224-35F033124EE7}" name="Kommentar" dataDxfId="857"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0" dataDxfId="849" headerRowBorderDxfId="8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7" dataCellStyle="Standard"/>
    <tableColumn id="2" xr3:uid="{35F46880-C1A6-4AB4-9181-FC8D972EFDCF}" name="Hilfsgrösse 1" dataDxfId="846" dataCellStyle="Standard 2"/>
    <tableColumn id="10" xr3:uid="{ADE027B2-6657-4CC5-9566-9FA06D41ED2C}" name="Hilfsgrösse 2" dataDxfId="845" dataCellStyle="Standard 4 2"/>
    <tableColumn id="5" xr3:uid="{DE7A3CF6-629C-4F9A-94BB-7F925855A83C}" name="Vorgesehener Pfad" dataDxfId="844" dataCellStyle="Standard 4 2"/>
    <tableColumn id="4" xr3:uid="{2A654623-49A7-47AC-823D-A0C98824C04C}" name="ZH" dataDxfId="843" dataCellStyle="Komma"/>
    <tableColumn id="9" xr3:uid="{771F7A5A-79B5-4560-A459-0F69D47E67BD}" name="Veränderung ZH" dataDxfId="842" dataCellStyle="Prozent">
      <calculatedColumnFormula>IF(ISNUMBER(Daten_G5[[#This Row],[ZH]]),Daten_G5[[#This Row],[ZH]]/_xlfn.XLOOKUP(Basisjahr,Daten_G5[Jahr],Daten_G5[ZH])-1,#N/A)</calculatedColumnFormula>
    </tableColumn>
    <tableColumn id="6" xr3:uid="{894FAD8E-E278-4E17-9705-29CBFF5FF599}" name="CH" dataDxfId="841" dataCellStyle="Komma">
      <calculatedColumnFormula>IF(ISNUMBER(Daten_G5[[#This Row],[ZH]]),Daten_G5[[#This Row],[ZH]]*RANDBETWEEN(90,110)/100,"")</calculatedColumnFormula>
    </tableColumn>
    <tableColumn id="11" xr3:uid="{9DCE37C2-BFBF-414B-A0FE-89B694B8EEB9}" name="Veränderung CH" dataDxfId="840" dataCellStyle="Prozent">
      <calculatedColumnFormula>IF(ISNUMBER(Daten_G5[[#This Row],[CH]]),Daten_G5[[#This Row],[CH]]/_xlfn.XLOOKUP(Basisjahr,Daten_G5[Jahr],Daten_G5[CH])-1,#N/A)</calculatedColumnFormula>
    </tableColumn>
    <tableColumn id="7" xr3:uid="{85BE297F-D1ED-43AE-8FBD-6FCA39A7ABDE}" name="BS" dataDxfId="839" dataCellStyle="Komma">
      <calculatedColumnFormula>IF(ISNUMBER(Daten_G5[[#This Row],[ZH]]),Daten_G5[[#This Row],[ZH]]*RANDBETWEEN(90,110)/110,"")</calculatedColumnFormula>
    </tableColumn>
    <tableColumn id="12" xr3:uid="{8699B7EB-0716-4A95-959A-635FF147AEEF}" name="Veränderung BS" dataDxfId="838" dataCellStyle="Prozent">
      <calculatedColumnFormula>IF(ISNUMBER(Daten_G5[[#This Row],[BS]]),Daten_G5[[#This Row],[BS]]/_xlfn.XLOOKUP(Basisjahr,Daten_G5[Jahr],Daten_G5[BS])-1,#N/A)</calculatedColumnFormula>
    </tableColumn>
    <tableColumn id="3" xr3:uid="{BDAEC767-A8A9-4850-9CBA-D201012DBA4B}" name="Beurteilung/Handlungsbedarf" dataDxfId="837" dataCellStyle="Standard 2"/>
    <tableColumn id="8" xr3:uid="{48175405-E2A0-4FF6-930B-CDCBB97D75FE}" name="Kommentar" dataDxfId="836"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1" dataDxfId="830" headerRowBorderDxfId="8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28" dataCellStyle="Standard"/>
    <tableColumn id="2" xr3:uid="{2681411A-B4C4-403B-9176-0EB5F1DBF636}" name="Hilfsgrösse 1" dataDxfId="827" dataCellStyle="Standard 2"/>
    <tableColumn id="10" xr3:uid="{E1BFD6D6-9718-4B80-92B6-3229ACB132AE}" name="Hilfsgrösse 2" dataDxfId="826" dataCellStyle="Standard 4 2"/>
    <tableColumn id="5" xr3:uid="{D164B864-6404-43F5-BAD1-6496BAB94A6F}" name="Vorgesehener Pfad" dataDxfId="825" dataCellStyle="Standard 4 2"/>
    <tableColumn id="4" xr3:uid="{7D4BE039-4AAF-493D-894D-C521E4C395F0}" name="ZH" dataDxfId="824" dataCellStyle="Komma"/>
    <tableColumn id="9" xr3:uid="{CC6DA473-33D8-46F6-8ADA-9D21A68000FD}" name="Veränderung ZH" dataDxfId="823" dataCellStyle="Prozent">
      <calculatedColumnFormula>IF(ISNUMBER(Daten_G4[[#This Row],[ZH]]),Daten_G4[[#This Row],[ZH]]/_xlfn.XLOOKUP(Basisjahr,Daten_G4[Jahr],Daten_G4[ZH])-1,#N/A)</calculatedColumnFormula>
    </tableColumn>
    <tableColumn id="6" xr3:uid="{8E4DBC62-1BAB-4DB2-9CFD-E3198A87DF20}" name="CH" dataDxfId="822" dataCellStyle="Komma">
      <calculatedColumnFormula>IF(ISNUMBER(Daten_G4[[#This Row],[ZH]]),Daten_G4[[#This Row],[ZH]]*RANDBETWEEN(90,110)/100,"")</calculatedColumnFormula>
    </tableColumn>
    <tableColumn id="11" xr3:uid="{64FCCFF8-1126-4758-8551-4E5EF341E669}" name="Veränderung CH" dataDxfId="821" dataCellStyle="Prozent">
      <calculatedColumnFormula>IF(ISNUMBER(Daten_G4[[#This Row],[CH]]),Daten_G4[[#This Row],[CH]]/_xlfn.XLOOKUP(Basisjahr,Daten_G4[Jahr],Daten_G4[CH])-1,#N/A)</calculatedColumnFormula>
    </tableColumn>
    <tableColumn id="7" xr3:uid="{4EDA83FC-07E3-4016-BA22-2BE06953208F}" name="BS" dataDxfId="820" dataCellStyle="Komma">
      <calculatedColumnFormula>IF(ISNUMBER(Daten_G4[[#This Row],[ZH]]),Daten_G4[[#This Row],[ZH]]*RANDBETWEEN(90,110)/110,"")</calculatedColumnFormula>
    </tableColumn>
    <tableColumn id="12" xr3:uid="{9B89AB04-F481-4DDB-8047-D37EBFDD5C50}" name="Veränderung BS" dataDxfId="819" dataCellStyle="Prozent">
      <calculatedColumnFormula>IF(ISNUMBER(Daten_G4[[#This Row],[BS]]),Daten_G4[[#This Row],[BS]]/_xlfn.XLOOKUP(Basisjahr,Daten_G4[Jahr],Daten_G4[BS])-1,#N/A)</calculatedColumnFormula>
    </tableColumn>
    <tableColumn id="3" xr3:uid="{59706FA4-A99B-4B4D-A8AA-451785DB9FFD}" name="Beurteilung/Handlungsbedarf" dataDxfId="818" dataCellStyle="Standard 2"/>
    <tableColumn id="8" xr3:uid="{6B00AC93-E095-4DF1-AE4F-ABC105E0FEB0}" name="Kommentar" dataDxfId="817"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2" dataDxfId="811" headerRowBorderDxfId="81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09" dataCellStyle="Standard"/>
    <tableColumn id="2" xr3:uid="{BC7CEC84-0A7F-43F7-AF7C-5ABC0ED1E8D3}" name="Hilfsgrösse 1" dataDxfId="808" dataCellStyle="Standard 2"/>
    <tableColumn id="10" xr3:uid="{F5DC9AF3-C86F-4D33-9D0E-74B84F67EFED}" name="Hilfsgrösse 2" dataDxfId="807" dataCellStyle="Standard 4 2"/>
    <tableColumn id="5" xr3:uid="{9585077E-6701-4EBD-935D-022AEE8CACCC}" name="Vorgesehener Pfad" dataDxfId="806" dataCellStyle="Standard 4 2"/>
    <tableColumn id="4" xr3:uid="{027E130C-8D9D-4F8B-B358-DD9A764C421A}" name="ZH" dataDxfId="805" dataCellStyle="Komma"/>
    <tableColumn id="9" xr3:uid="{ACD752D4-CB43-453B-A4A9-0D221A9D56A7}" name="Veränderung ZH" dataDxfId="804" dataCellStyle="Prozent">
      <calculatedColumnFormula>IF(ISNUMBER(Daten_M1[[#This Row],[ZH]]),Daten_M1[[#This Row],[ZH]]/_xlfn.XLOOKUP(Basisjahr,Daten_M1[Jahr],Daten_M1[ZH])-1,#N/A)</calculatedColumnFormula>
    </tableColumn>
    <tableColumn id="6" xr3:uid="{528867E5-54EE-4EB3-B708-8E6720FB2E14}" name="CH" dataDxfId="803" dataCellStyle="Komma">
      <calculatedColumnFormula>IF(ISNUMBER(Daten_M1[[#This Row],[ZH]]),Daten_M1[[#This Row],[ZH]]*RANDBETWEEN(90,110)/100,"")</calculatedColumnFormula>
    </tableColumn>
    <tableColumn id="11" xr3:uid="{C82EC038-58F3-4931-9FE8-ADD1330309EA}" name="Veränderung CH" dataDxfId="802" dataCellStyle="Prozent">
      <calculatedColumnFormula>IF(ISNUMBER(Daten_M1[[#This Row],[CH]]),Daten_M1[[#This Row],[CH]]/_xlfn.XLOOKUP(Basisjahr,Daten_M1[Jahr],Daten_M1[CH])-1,#N/A)</calculatedColumnFormula>
    </tableColumn>
    <tableColumn id="7" xr3:uid="{F33FDF69-557F-4E40-82CD-45D8BED6D41C}" name="BS" dataDxfId="801" dataCellStyle="Komma">
      <calculatedColumnFormula>IF(ISNUMBER(Daten_M1[[#This Row],[ZH]]),Daten_M1[[#This Row],[ZH]]*RANDBETWEEN(90,110)/110,"")</calculatedColumnFormula>
    </tableColumn>
    <tableColumn id="12" xr3:uid="{F7466DF9-C8BC-436E-B1EB-595694F2E0BA}" name="Veränderung BS" dataDxfId="800" dataCellStyle="Prozent">
      <calculatedColumnFormula>IF(ISNUMBER(Daten_M1[[#This Row],[BS]]),Daten_M1[[#This Row],[BS]]/_xlfn.XLOOKUP(Basisjahr,Daten_M1[Jahr],Daten_M1[BS])-1,#N/A)</calculatedColumnFormula>
    </tableColumn>
    <tableColumn id="3" xr3:uid="{F4106CD7-AEAA-4C35-8CC6-8485782F1F03}" name="Beurteilung/Handlungsbedarf" dataDxfId="799" dataCellStyle="Standard 2"/>
    <tableColumn id="8" xr3:uid="{5EDEE3F8-DEA7-494D-9CF9-CC521C3C0699}" name="Kommentar" dataDxfId="798"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1" dataDxfId="790" headerRowBorderDxfId="7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88" dataCellStyle="Standard"/>
    <tableColumn id="2" xr3:uid="{378CD7D6-8382-416E-9A79-22455E108A17}" name="Hilfsgrösse 1" dataDxfId="787" dataCellStyle="Standard 2"/>
    <tableColumn id="10" xr3:uid="{89634E63-A8A8-40DD-B62E-1A50C8EFD926}" name="Hilfsgrösse 2" dataDxfId="786" dataCellStyle="Standard 4 2"/>
    <tableColumn id="5" xr3:uid="{6CFBD96C-A869-45CE-9FE5-720E7CE6D6F7}" name="Vorgesehener Pfad" dataDxfId="785" dataCellStyle="Standard 4 2"/>
    <tableColumn id="4" xr3:uid="{10179EE1-41F5-41D7-B007-F9085AC76650}" name="ZH" dataDxfId="784" dataCellStyle="Komma"/>
    <tableColumn id="9" xr3:uid="{409D8DA2-5926-42A5-9564-E54AF3D5F99F}" name="Veränderung ZH" dataDxfId="783" dataCellStyle="Prozent">
      <calculatedColumnFormula>IF(ISNUMBER(Daten_M2[[#This Row],[ZH]]),Daten_M2[[#This Row],[ZH]]/_xlfn.XLOOKUP(Basisjahr,Daten_M2[Jahr],Daten_M2[ZH])-1,#N/A)</calculatedColumnFormula>
    </tableColumn>
    <tableColumn id="6" xr3:uid="{6AD973AA-FFFB-4B7E-A541-88A7C5EE9543}" name="CH" dataDxfId="782" dataCellStyle="Komma">
      <calculatedColumnFormula>IF(ISNUMBER(Daten_M2[[#This Row],[ZH]]),Daten_M2[[#This Row],[ZH]]*RANDBETWEEN(90,110)/100,"")</calculatedColumnFormula>
    </tableColumn>
    <tableColumn id="11" xr3:uid="{64FED21A-AAE1-48F7-AF10-C3CF606A21DC}" name="Veränderung CH" dataDxfId="781" dataCellStyle="Prozent">
      <calculatedColumnFormula>IF(ISNUMBER(Daten_M2[[#This Row],[CH]]),Daten_M2[[#This Row],[CH]]/_xlfn.XLOOKUP(Basisjahr,Daten_M2[Jahr],Daten_M2[CH])-1,#N/A)</calculatedColumnFormula>
    </tableColumn>
    <tableColumn id="7" xr3:uid="{FAC1053E-A37F-42DF-A72A-D4569675806B}" name="BS" dataDxfId="780" dataCellStyle="Komma">
      <calculatedColumnFormula>IF(ISNUMBER(Daten_M2[[#This Row],[ZH]]),Daten_M2[[#This Row],[ZH]]*RANDBETWEEN(90,110)/110,"")</calculatedColumnFormula>
    </tableColumn>
    <tableColumn id="12" xr3:uid="{1FA55D99-34EA-407C-93D2-4ED8BE2E535A}" name="Veränderung BS" dataDxfId="779" dataCellStyle="Prozent">
      <calculatedColumnFormula>IF(ISNUMBER(Daten_M2[[#This Row],[BS]]),Daten_M2[[#This Row],[BS]]/_xlfn.XLOOKUP(Basisjahr,Daten_M2[Jahr],Daten_M2[BS])-1,#N/A)</calculatedColumnFormula>
    </tableColumn>
    <tableColumn id="3" xr3:uid="{B721441F-A604-4166-ACCD-0EFE2D7A2FAC}" name="Beurteilung/Handlungsbedarf" dataDxfId="778" dataCellStyle="Standard 2"/>
    <tableColumn id="8" xr3:uid="{C92E50D3-D635-4F6D-8DBD-E61346ADED46}" name="Kommentar" dataDxfId="777"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0" dataDxfId="759" headerRowBorderDxfId="758"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7" dataCellStyle="Standard"/>
    <tableColumn id="2" xr3:uid="{1532E7D3-1E55-497F-A60F-6270D59B2A45}" name="Hilfsgrösse 1" dataDxfId="756" dataCellStyle="Standard 2"/>
    <tableColumn id="10" xr3:uid="{99A7AAF9-46DF-4E4D-A49F-57DEA29A0F24}" name="Hilfsgrösse 2" dataDxfId="755" dataCellStyle="Standard 4 2"/>
    <tableColumn id="5" xr3:uid="{A32DB842-299F-4C55-A19E-920804D279CA}" name="Vorgesehener Pfad" dataDxfId="754" dataCellStyle="Standard 4 2"/>
    <tableColumn id="4" xr3:uid="{303C4D8B-8856-4057-9F9D-ABA2DFF5C963}" name="ZH" dataDxfId="753" dataCellStyle="Komma"/>
    <tableColumn id="9" xr3:uid="{8368AD06-00E9-44B6-A9A4-39E9B4687985}" name="Veränderung ZH" dataDxfId="752" dataCellStyle="Prozent">
      <calculatedColumnFormula>IF(ISNUMBER(Daten_M3[[#This Row],[ZH]]),Daten_M3[[#This Row],[ZH]]/_xlfn.XLOOKUP(Basisjahr,Daten_M3[Jahr],Daten_M3[ZH])-1,#N/A)</calculatedColumnFormula>
    </tableColumn>
    <tableColumn id="6" xr3:uid="{EBA82FED-3472-40AC-AE4C-C343E3AB8A0A}" name="CH" dataDxfId="751" dataCellStyle="Komma">
      <calculatedColumnFormula>IF(ISNUMBER(Daten_M3[[#This Row],[ZH]]),Daten_M3[[#This Row],[ZH]]*RANDBETWEEN(90,110)/100,"")</calculatedColumnFormula>
    </tableColumn>
    <tableColumn id="11" xr3:uid="{5B74F6F6-FDE0-42AE-B6FA-7ED0FB5C3A1E}" name="Veränderung CH" dataDxfId="750" dataCellStyle="Prozent">
      <calculatedColumnFormula>IF(ISNUMBER(Daten_M3[[#This Row],[CH]]),Daten_M3[[#This Row],[CH]]/_xlfn.XLOOKUP(Basisjahr,Daten_M3[Jahr],Daten_M3[CH])-1,#N/A)</calculatedColumnFormula>
    </tableColumn>
    <tableColumn id="7" xr3:uid="{1BBB0D29-C801-43FD-BF41-103EB416D882}" name="BS" dataDxfId="749" dataCellStyle="Komma">
      <calculatedColumnFormula>IF(ISNUMBER(Daten_M3[[#This Row],[ZH]]),Daten_M3[[#This Row],[ZH]]*RANDBETWEEN(90,110)/110,"")</calculatedColumnFormula>
    </tableColumn>
    <tableColumn id="12" xr3:uid="{AB760C10-0C5A-4AE5-8384-03F23E8789C9}" name="Veränderung BS" dataDxfId="748" dataCellStyle="Prozent">
      <calculatedColumnFormula>IF(ISNUMBER(Daten_M3[[#This Row],[BS]]),Daten_M3[[#This Row],[BS]]/_xlfn.XLOOKUP(Basisjahr,Daten_M3[Jahr],Daten_M3[BS])-1,#N/A)</calculatedColumnFormula>
    </tableColumn>
    <tableColumn id="3" xr3:uid="{439EB13D-D1DB-4861-A423-D680CB6F5C21}" name="Beurteilung/Handlungsbedarf" dataDxfId="747" dataCellStyle="Standard 2"/>
    <tableColumn id="8" xr3:uid="{0BFDE461-5E21-4539-8DB8-57F317DC58FB}" name="Kommentar" dataDxfId="746"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39" dataDxfId="738" headerRowBorderDxfId="73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6" dataCellStyle="Standard"/>
    <tableColumn id="2" xr3:uid="{2E66BE81-3DD2-4FC2-92CF-1F050988082B}" name="Hilfsgrösse 1" dataDxfId="735" dataCellStyle="Standard 2"/>
    <tableColumn id="10" xr3:uid="{3ED4C518-A73C-4300-B687-F1B32C14B680}" name="Hilfsgrösse 2" dataDxfId="734" dataCellStyle="Standard 4 2"/>
    <tableColumn id="5" xr3:uid="{3EF3FB82-D330-4D1A-89CB-B9DE4FEE50FD}" name="Vorgesehener Pfad" dataDxfId="733" dataCellStyle="Standard 4 2"/>
    <tableColumn id="4" xr3:uid="{B2758ED9-CF4D-4BFC-B967-D34DBBCA09E2}" name="ZH" dataDxfId="732" dataCellStyle="Komma"/>
    <tableColumn id="9" xr3:uid="{645797F8-6E52-4993-A5B6-8907C6FED168}" name="Veränderung ZH" dataDxfId="731" dataCellStyle="Prozent">
      <calculatedColumnFormula>IF(ISNUMBER(Daten_M5[[#This Row],[ZH]]),Daten_M5[[#This Row],[ZH]]/_xlfn.XLOOKUP(Basisjahr,Daten_M5[Jahr],Daten_M5[ZH])-1,#N/A)</calculatedColumnFormula>
    </tableColumn>
    <tableColumn id="6" xr3:uid="{48E1460C-EE31-408B-967D-8F1F1FA9D241}" name="CH" dataDxfId="730" dataCellStyle="Komma">
      <calculatedColumnFormula>IF(ISNUMBER(Daten_M5[[#This Row],[ZH]]),Daten_M5[[#This Row],[ZH]]*RANDBETWEEN(90,110)/100,"")</calculatedColumnFormula>
    </tableColumn>
    <tableColumn id="11" xr3:uid="{B035D6F7-7CE2-4000-8E8E-EBCDFCA99ACB}" name="Veränderung CH" dataDxfId="729" dataCellStyle="Prozent">
      <calculatedColumnFormula>IF(ISNUMBER(Daten_M5[[#This Row],[CH]]),Daten_M5[[#This Row],[CH]]/_xlfn.XLOOKUP(Basisjahr,Daten_M5[Jahr],Daten_M5[CH])-1,#N/A)</calculatedColumnFormula>
    </tableColumn>
    <tableColumn id="7" xr3:uid="{D32EE7CA-766D-40E1-8307-91D154AC196E}" name="BS" dataDxfId="728" dataCellStyle="Komma">
      <calculatedColumnFormula>IF(ISNUMBER(Daten_M5[[#This Row],[ZH]]),Daten_M5[[#This Row],[ZH]]*RANDBETWEEN(90,110)/110,"")</calculatedColumnFormula>
    </tableColumn>
    <tableColumn id="12" xr3:uid="{13F41E66-4F45-4370-A2C4-6596078A17C9}" name="Veränderung BS" dataDxfId="727" dataCellStyle="Prozent">
      <calculatedColumnFormula>IF(ISNUMBER(Daten_M5[[#This Row],[BS]]),Daten_M5[[#This Row],[BS]]/_xlfn.XLOOKUP(Basisjahr,Daten_M5[Jahr],Daten_M5[BS])-1,#N/A)</calculatedColumnFormula>
    </tableColumn>
    <tableColumn id="3" xr3:uid="{A6587418-91DC-497F-A8A6-F6D31ADE8273}" name="Beurteilung/Handlungsbedarf" dataDxfId="726" dataCellStyle="Standard 2"/>
    <tableColumn id="8" xr3:uid="{8E4FBC8C-6CC6-45C2-BD56-8A4131C2F842}" name="Kommentar" dataDxfId="725"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18" dataDxfId="717" headerRowBorderDxfId="71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5" dataCellStyle="Standard"/>
    <tableColumn id="2" xr3:uid="{28271AD1-A749-411C-A58C-770D7A223CD0}" name="Hilfsgrösse 1" dataDxfId="714" dataCellStyle="Standard 2"/>
    <tableColumn id="10" xr3:uid="{558DE1F0-3DBA-418C-8BFC-7F439D0C0FF3}" name="Hilfsgrösse 2" dataDxfId="713" dataCellStyle="Standard 4 2"/>
    <tableColumn id="5" xr3:uid="{258A22D9-1DCF-47D0-B731-E252FB657FAC}" name="Vorgesehener Pfad" dataDxfId="712" dataCellStyle="Standard 4 2"/>
    <tableColumn id="4" xr3:uid="{4B072AB3-64FE-47B0-B200-32E0748E03B7}" name="ZH" dataDxfId="711" dataCellStyle="Komma"/>
    <tableColumn id="9" xr3:uid="{77047F44-5682-49DA-BA0C-C21E806749FA}" name="Veränderung ZH" dataDxfId="710" dataCellStyle="Prozent">
      <calculatedColumnFormula>IF(ISNUMBER(Daten_M4[[#This Row],[ZH]]),Daten_M4[[#This Row],[ZH]]/_xlfn.XLOOKUP(Basisjahr,Daten_M4[Jahr],Daten_M4[ZH])-1,#N/A)</calculatedColumnFormula>
    </tableColumn>
    <tableColumn id="6" xr3:uid="{2D9EE1E8-0EC9-4462-BFEF-57DFCE5B470C}" name="CH" dataDxfId="709" dataCellStyle="Komma">
      <calculatedColumnFormula>IF(ISNUMBER(Daten_M4[[#This Row],[ZH]]),Daten_M4[[#This Row],[ZH]]*RANDBETWEEN(90,110)/100,"")</calculatedColumnFormula>
    </tableColumn>
    <tableColumn id="11" xr3:uid="{5061FDC5-FD91-4263-A79C-82017D0AD58F}" name="Veränderung CH" dataDxfId="708" dataCellStyle="Prozent">
      <calculatedColumnFormula>IF(ISNUMBER(Daten_M4[[#This Row],[CH]]),Daten_M4[[#This Row],[CH]]/_xlfn.XLOOKUP(Basisjahr,Daten_M4[Jahr],Daten_M4[CH])-1,#N/A)</calculatedColumnFormula>
    </tableColumn>
    <tableColumn id="7" xr3:uid="{D1F6FAFF-CF41-441D-AFEB-E7F4CCF8FF6C}" name="BS" dataDxfId="707" dataCellStyle="Komma">
      <calculatedColumnFormula>IF(ISNUMBER(Daten_M4[[#This Row],[ZH]]),Daten_M4[[#This Row],[ZH]]*RANDBETWEEN(90,110)/110,"")</calculatedColumnFormula>
    </tableColumn>
    <tableColumn id="12" xr3:uid="{2CEDC6EA-DA98-4AB2-82AD-1621A17F1DCC}" name="Veränderung BS" dataDxfId="706" dataCellStyle="Prozent">
      <calculatedColumnFormula>IF(ISNUMBER(Daten_M4[[#This Row],[BS]]),Daten_M4[[#This Row],[BS]]/_xlfn.XLOOKUP(Basisjahr,Daten_M4[Jahr],Daten_M4[BS])-1,#N/A)</calculatedColumnFormula>
    </tableColumn>
    <tableColumn id="3" xr3:uid="{3891092B-18DF-496A-9B6C-DC0852419C33}" name="Beurteilung/Handlungsbedarf" dataDxfId="705" dataCellStyle="Standard 2"/>
    <tableColumn id="8" xr3:uid="{D96A98F7-877F-4BBF-8F42-164FD54ECED6}" name="Kommentar" dataDxfId="704"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699" dataDxfId="698" headerRowBorderDxfId="69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6" dataCellStyle="Standard"/>
    <tableColumn id="2" xr3:uid="{C8D72E4C-EBC4-4F59-ADDB-ADC739EF22DD}" name="Hilfsgrösse 1" dataDxfId="695" dataCellStyle="Standard 2"/>
    <tableColumn id="10" xr3:uid="{64E3246A-D9BC-470F-946C-6BB8B3239EDB}" name="Hilfsgrösse 2" dataDxfId="694" dataCellStyle="Standard 4 2"/>
    <tableColumn id="5" xr3:uid="{AFDD9338-BFC7-4F82-B94A-B8C2F3A9871F}" name="Vorgesehener Pfad" dataDxfId="693" dataCellStyle="Standard 4 2"/>
    <tableColumn id="4" xr3:uid="{A8128D33-D42A-4CF8-A8B4-195BB88F4AF4}" name="ZH" dataDxfId="692" dataCellStyle="Komma"/>
    <tableColumn id="9" xr3:uid="{E4D88E5A-AEB5-4F9F-B9B5-F65DC23939CD}" name="Veränderung ZH" dataDxfId="691" dataCellStyle="Prozent">
      <calculatedColumnFormula>IF(ISNUMBER(Daten_M6[[#This Row],[ZH]]),Daten_M6[[#This Row],[ZH]]/_xlfn.XLOOKUP(Basisjahr,Daten_M6[Jahr],Daten_M6[ZH])-1,#N/A)</calculatedColumnFormula>
    </tableColumn>
    <tableColumn id="6" xr3:uid="{CFE0188B-E308-4482-813D-0BB869C0709F}" name="CH" dataDxfId="690" dataCellStyle="Komma">
      <calculatedColumnFormula>IF(ISNUMBER(Daten_M6[[#This Row],[ZH]]),Daten_M6[[#This Row],[ZH]]*RANDBETWEEN(90,110)/100,"")</calculatedColumnFormula>
    </tableColumn>
    <tableColumn id="11" xr3:uid="{199947C2-09A7-48CB-97ED-A303D2CEDC41}" name="Veränderung CH" dataDxfId="689" dataCellStyle="Prozent">
      <calculatedColumnFormula>IF(ISNUMBER(Daten_M6[[#This Row],[CH]]),Daten_M6[[#This Row],[CH]]/_xlfn.XLOOKUP(Basisjahr,Daten_M6[Jahr],Daten_M6[CH])-1,#N/A)</calculatedColumnFormula>
    </tableColumn>
    <tableColumn id="7" xr3:uid="{81BA397E-819C-4496-8069-933F4363C068}" name="BS" dataDxfId="688" dataCellStyle="Komma">
      <calculatedColumnFormula>IF(ISNUMBER(Daten_M6[[#This Row],[ZH]]),Daten_M6[[#This Row],[ZH]]*RANDBETWEEN(90,110)/110,"")</calculatedColumnFormula>
    </tableColumn>
    <tableColumn id="12" xr3:uid="{6EEDC696-09EE-4F2D-848C-C974FBC48722}" name="Veränderung BS" dataDxfId="687" dataCellStyle="Prozent">
      <calculatedColumnFormula>IF(ISNUMBER(Daten_M6[[#This Row],[BS]]),Daten_M6[[#This Row],[BS]]/_xlfn.XLOOKUP(Basisjahr,Daten_M6[Jahr],Daten_M6[BS])-1,#N/A)</calculatedColumnFormula>
    </tableColumn>
    <tableColumn id="3" xr3:uid="{B3E845AB-0C28-4F47-A84E-71732596177E}" name="Beurteilung/Handlungsbedarf" dataDxfId="686" dataCellStyle="Standard 2"/>
    <tableColumn id="8" xr3:uid="{4953C289-0D79-4125-BB6E-B48E97DCB723}" name="Kommentar" dataDxfId="685"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0" dataDxfId="679" headerRowBorderDxfId="67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7" dataCellStyle="Standard"/>
    <tableColumn id="2" xr3:uid="{345157C3-C0D5-4A97-B8A7-ED0726884B98}" name="Hilfsgrösse 1" dataDxfId="676" dataCellStyle="Standard 2"/>
    <tableColumn id="10" xr3:uid="{9E24CD3F-2915-4409-ACFE-F9BF8012EE82}" name="Hilfsgrösse 2" dataDxfId="675" dataCellStyle="Standard 4 2"/>
    <tableColumn id="5" xr3:uid="{451103EC-7ABB-4699-9D19-624C45877108}" name="Vorgesehener Pfad" dataDxfId="674" dataCellStyle="Standard 4 2"/>
    <tableColumn id="4" xr3:uid="{54DCA6C6-9DDB-4AE3-8EFB-86379809F8DD}" name="ZH" dataDxfId="673" dataCellStyle="Komma"/>
    <tableColumn id="9" xr3:uid="{8DF0C760-ACCD-40DE-A46B-8F1A40041FF5}" name="Veränderung ZH" dataDxfId="672" dataCellStyle="Prozent">
      <calculatedColumnFormula>IF(ISNUMBER(Daten_M7[[#This Row],[ZH]]),Daten_M7[[#This Row],[ZH]]/_xlfn.XLOOKUP(Basisjahr,Daten_M7[Jahr],Daten_M7[ZH])-1,#N/A)</calculatedColumnFormula>
    </tableColumn>
    <tableColumn id="6" xr3:uid="{28001D8E-C9A0-4681-BCC8-941E277AA228}" name="CH" dataDxfId="671" dataCellStyle="Komma">
      <calculatedColumnFormula>IF(ISNUMBER(Daten_M7[[#This Row],[ZH]]),Daten_M7[[#This Row],[ZH]]*RANDBETWEEN(90,110)/100,"")</calculatedColumnFormula>
    </tableColumn>
    <tableColumn id="11" xr3:uid="{7BFFD869-118D-49BB-B869-30BF6E359C75}" name="Veränderung CH" dataDxfId="670" dataCellStyle="Prozent">
      <calculatedColumnFormula>IF(ISNUMBER(Daten_M7[[#This Row],[CH]]),Daten_M7[[#This Row],[CH]]/_xlfn.XLOOKUP(Basisjahr,Daten_M7[Jahr],Daten_M7[CH])-1,#N/A)</calculatedColumnFormula>
    </tableColumn>
    <tableColumn id="7" xr3:uid="{62163BA6-F7F4-4608-8A8B-F5A156942F2B}" name="BS" dataDxfId="669" dataCellStyle="Komma">
      <calculatedColumnFormula>IF(ISNUMBER(Daten_M7[[#This Row],[ZH]]),Daten_M7[[#This Row],[ZH]]*RANDBETWEEN(90,110)/110,"")</calculatedColumnFormula>
    </tableColumn>
    <tableColumn id="12" xr3:uid="{0489B095-A5C4-45CB-A3B5-A76C437EAD44}" name="Veränderung BS" dataDxfId="668" dataCellStyle="Prozent">
      <calculatedColumnFormula>IF(ISNUMBER(Daten_M7[[#This Row],[BS]]),Daten_M7[[#This Row],[BS]]/_xlfn.XLOOKUP(Basisjahr,Daten_M7[Jahr],Daten_M7[BS])-1,#N/A)</calculatedColumnFormula>
    </tableColumn>
    <tableColumn id="3" xr3:uid="{C9AC6023-8F0B-47E8-8DD0-91EC0B8FEAC7}" name="Beurteilung/Handlungsbedarf" dataDxfId="667" dataCellStyle="Standard 2"/>
    <tableColumn id="8" xr3:uid="{2031D88F-0F82-4CA1-9863-FC6613D06948}" name="Kommentar" dataDxfId="666"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1" dataDxfId="660" headerRowBorderDxfId="65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58" dataCellStyle="Standard"/>
    <tableColumn id="2" xr3:uid="{067D0C19-DA42-4231-B543-F6D556C3D59E}" name="Hilfsgrösse 1" dataDxfId="657" dataCellStyle="Standard 2"/>
    <tableColumn id="10" xr3:uid="{85EEE749-8C2A-42B8-A1A4-C4858C767B0D}" name="Hilfsgrösse 2" dataDxfId="656" dataCellStyle="Standard 4 2"/>
    <tableColumn id="5" xr3:uid="{01CC3BC3-30AF-47AD-AED4-6B2C30EB89F3}" name="Vorgesehener Pfad" dataDxfId="655" dataCellStyle="Standard 4 2"/>
    <tableColumn id="4" xr3:uid="{378233E5-B349-4B0F-8D65-B3F214A1AA05}" name="ZH" dataDxfId="654" dataCellStyle="Komma"/>
    <tableColumn id="9" xr3:uid="{BE1C6A39-FE79-4CA5-BCEE-02E93E7A691F}" name="Veränderung ZH" dataDxfId="653" dataCellStyle="Prozent">
      <calculatedColumnFormula>IF(ISNUMBER(Daten_M8[[#This Row],[ZH]]),Daten_M8[[#This Row],[ZH]]/_xlfn.XLOOKUP(Basisjahr,Daten_M8[Jahr],Daten_M8[ZH])-1,#N/A)</calculatedColumnFormula>
    </tableColumn>
    <tableColumn id="6" xr3:uid="{FD648076-F869-408C-8AD4-DCDB119C3D80}" name="CH" dataDxfId="652" dataCellStyle="Komma">
      <calculatedColumnFormula>IF(ISNUMBER(Daten_M8[[#This Row],[ZH]]),Daten_M8[[#This Row],[ZH]]*RANDBETWEEN(90,110)/100,"")</calculatedColumnFormula>
    </tableColumn>
    <tableColumn id="11" xr3:uid="{38CCAAE9-FFA5-4FB5-82DE-ED5BA695DE61}" name="Veränderung CH" dataDxfId="651" dataCellStyle="Prozent">
      <calculatedColumnFormula>IF(ISNUMBER(Daten_M8[[#This Row],[CH]]),Daten_M8[[#This Row],[CH]]/_xlfn.XLOOKUP(Basisjahr,Daten_M8[Jahr],Daten_M8[CH])-1,#N/A)</calculatedColumnFormula>
    </tableColumn>
    <tableColumn id="7" xr3:uid="{BFD08463-5032-41B0-806E-3EAAE1BDDED5}" name="BS" dataDxfId="650" dataCellStyle="Komma">
      <calculatedColumnFormula>IF(ISNUMBER(Daten_M8[[#This Row],[ZH]]),Daten_M8[[#This Row],[ZH]]*RANDBETWEEN(90,110)/110,"")</calculatedColumnFormula>
    </tableColumn>
    <tableColumn id="12" xr3:uid="{0BBB6674-7A33-4B73-BEBC-5BC7E37107C9}" name="Veränderung BS" dataDxfId="649" dataCellStyle="Prozent">
      <calculatedColumnFormula>IF(ISNUMBER(Daten_M8[[#This Row],[BS]]),Daten_M8[[#This Row],[BS]]/_xlfn.XLOOKUP(Basisjahr,Daten_M8[Jahr],Daten_M8[BS])-1,#N/A)</calculatedColumnFormula>
    </tableColumn>
    <tableColumn id="3" xr3:uid="{8DD1FD35-5783-4651-8426-A3CA4801CFAD}" name="Beurteilung/Handlungsbedarf" dataDxfId="648" dataCellStyle="Standard 2"/>
    <tableColumn id="8" xr3:uid="{CD5BBEBD-6013-4893-BEFF-0D3B172D9B6C}" name="Kommentar" dataDxfId="647"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0" dataDxfId="639" headerRowBorderDxfId="6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7" dataCellStyle="Standard"/>
    <tableColumn id="2" xr3:uid="{B7E1D0F6-E154-4A6A-B510-EDBF4A4BD85F}" name="Hilfsgrösse 1" dataDxfId="636" dataCellStyle="Standard 2"/>
    <tableColumn id="10" xr3:uid="{DADEDFC5-D4DA-4BA4-8D9F-BB9E91930448}" name="Hilfsgrösse 2" dataDxfId="635" dataCellStyle="Standard 4 2"/>
    <tableColumn id="5" xr3:uid="{0BCEE0A3-1906-4E2A-AD3A-11BF09F0B903}" name="Vorgesehener Pfad" dataDxfId="634" dataCellStyle="Standard 4 2"/>
    <tableColumn id="4" xr3:uid="{EFFECF1A-DFC8-46B1-A12B-E96CD5DA4FD8}" name="ZH" dataDxfId="633" dataCellStyle="Komma"/>
    <tableColumn id="9" xr3:uid="{0186AD50-9D85-4511-88C5-B1B68CCB536A}" name="Veränderung ZH" dataDxfId="632" dataCellStyle="Prozent">
      <calculatedColumnFormula>IF(ISNUMBER(Daten_IG1[[#This Row],[ZH]]),Daten_IG1[[#This Row],[ZH]]/_xlfn.XLOOKUP(Basisjahr,Daten_IG1[Jahr],Daten_IG1[ZH])-1,#N/A)</calculatedColumnFormula>
    </tableColumn>
    <tableColumn id="6" xr3:uid="{86FE393C-3E3A-4153-B525-268108EA1D65}" name="CH" dataDxfId="631" dataCellStyle="Komma">
      <calculatedColumnFormula>IF(ISNUMBER(Daten_IG1[[#This Row],[ZH]]),Daten_IG1[[#This Row],[ZH]]*RANDBETWEEN(90,110)/100,"")</calculatedColumnFormula>
    </tableColumn>
    <tableColumn id="11" xr3:uid="{FFD23944-FDD3-4CA4-90C8-E50450D40AB0}" name="Veränderung CH" dataDxfId="630" dataCellStyle="Prozent">
      <calculatedColumnFormula>IF(ISNUMBER(Daten_IG1[[#This Row],[CH]]),Daten_IG1[[#This Row],[CH]]/_xlfn.XLOOKUP(Basisjahr,Daten_IG1[Jahr],Daten_IG1[CH])-1,#N/A)</calculatedColumnFormula>
    </tableColumn>
    <tableColumn id="7" xr3:uid="{FAB4B405-4AB3-4EFF-B4AF-28BB7C6C18AE}" name="BS" dataDxfId="629" dataCellStyle="Komma">
      <calculatedColumnFormula>IF(ISNUMBER(Daten_IG1[[#This Row],[ZH]]),Daten_IG1[[#This Row],[ZH]]*RANDBETWEEN(90,110)/110,"")</calculatedColumnFormula>
    </tableColumn>
    <tableColumn id="12" xr3:uid="{B0A53DE2-E719-49DB-88CE-68FD97D5D6C0}" name="Veränderung BS" dataDxfId="628" dataCellStyle="Prozent">
      <calculatedColumnFormula>IF(ISNUMBER(Daten_IG1[[#This Row],[BS]]),Daten_IG1[[#This Row],[BS]]/_xlfn.XLOOKUP(Basisjahr,Daten_IG1[Jahr],Daten_IG1[BS])-1,#N/A)</calculatedColumnFormula>
    </tableColumn>
    <tableColumn id="3" xr3:uid="{DF3879E1-3988-4762-89C5-8F2A3FA4684F}" name="Beurteilung/Handlungsbedarf" dataDxfId="627" dataCellStyle="Standard 2"/>
    <tableColumn id="8" xr3:uid="{C68D3BFC-1A02-4298-8A38-162241175855}" name="Kommentar" dataDxfId="626"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1" dataDxfId="620" headerRowBorderDxfId="61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18" dataCellStyle="Standard"/>
    <tableColumn id="2" xr3:uid="{F0F70EB9-8288-436F-BBB9-C84826DE119B}" name="Hilfsgrösse 1" dataDxfId="617" dataCellStyle="Standard 2"/>
    <tableColumn id="10" xr3:uid="{5D6E2BE4-A5EE-4845-8737-39CAA0C97DF2}" name="Hilfsgrösse 2" dataDxfId="616" dataCellStyle="Standard 4 2"/>
    <tableColumn id="5" xr3:uid="{F62B4E2E-680E-4C7C-8A37-D701CF643957}" name="Vorgesehener Pfad" dataDxfId="615" dataCellStyle="Standard 4 2"/>
    <tableColumn id="4" xr3:uid="{CE98BCBA-88C3-437E-8C2C-1BEB16A715BB}" name="ZH" dataDxfId="614" dataCellStyle="Komma"/>
    <tableColumn id="9" xr3:uid="{01A66964-4B7B-4594-B681-461EA9ECC5AE}" name="Veränderung ZH" dataDxfId="613" dataCellStyle="Prozent">
      <calculatedColumnFormula>IF(ISNUMBER(Daten_IG2[[#This Row],[ZH]]),Daten_IG2[[#This Row],[ZH]]/_xlfn.XLOOKUP(Basisjahr,Daten_IG2[Jahr],Daten_IG2[ZH])-1,#N/A)</calculatedColumnFormula>
    </tableColumn>
    <tableColumn id="6" xr3:uid="{A2BF7EC1-1EF1-4CFC-99C9-7DD863FC5981}" name="CH" dataDxfId="612" dataCellStyle="Komma">
      <calculatedColumnFormula>IF(ISNUMBER(Daten_IG2[[#This Row],[ZH]]),Daten_IG2[[#This Row],[ZH]]*RANDBETWEEN(90,110)/100,"")</calculatedColumnFormula>
    </tableColumn>
    <tableColumn id="11" xr3:uid="{4447AF50-B0F3-4E11-A46A-1A610CC7A0AB}" name="Veränderung CH" dataDxfId="611" dataCellStyle="Prozent">
      <calculatedColumnFormula>IF(ISNUMBER(Daten_IG2[[#This Row],[CH]]),Daten_IG2[[#This Row],[CH]]/_xlfn.XLOOKUP(Basisjahr,Daten_IG2[Jahr],Daten_IG2[CH])-1,#N/A)</calculatedColumnFormula>
    </tableColumn>
    <tableColumn id="7" xr3:uid="{C8BC47B7-F43F-4238-B4F6-58C0A2B532C5}" name="BS" dataDxfId="610" dataCellStyle="Komma">
      <calculatedColumnFormula>IF(ISNUMBER(Daten_IG2[[#This Row],[ZH]]),Daten_IG2[[#This Row],[ZH]]*RANDBETWEEN(90,110)/110,"")</calculatedColumnFormula>
    </tableColumn>
    <tableColumn id="12" xr3:uid="{D8C57D39-4838-4273-BEF3-EE5062AE51A9}" name="Veränderung BS" dataDxfId="609" dataCellStyle="Prozent">
      <calculatedColumnFormula>IF(ISNUMBER(Daten_IG2[[#This Row],[BS]]),Daten_IG2[[#This Row],[BS]]/_xlfn.XLOOKUP(Basisjahr,Daten_IG2[Jahr],Daten_IG2[BS])-1,#N/A)</calculatedColumnFormula>
    </tableColumn>
    <tableColumn id="3" xr3:uid="{B908A034-7EFA-43CD-B6C8-0F0874CD7F8F}" name="Beurteilung/Handlungsbedarf" dataDxfId="608" dataCellStyle="Standard 2"/>
    <tableColumn id="8" xr3:uid="{B80E29F9-F73B-4248-82ED-52D084E9300D}" name="Kommentar" dataDxfId="607"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1" dataDxfId="600" headerRowBorderDxfId="5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598" dataCellStyle="Standard"/>
    <tableColumn id="2" xr3:uid="{12401B47-FFB3-4DCF-8DE5-106071F352FD}" name="Hilfsgrösse 1" dataDxfId="597" dataCellStyle="Standard 2"/>
    <tableColumn id="10" xr3:uid="{9754E297-9FD8-40DF-8D92-8B0854B03F23}" name="Hilfsgrösse 2" dataDxfId="596" dataCellStyle="Standard 4 2"/>
    <tableColumn id="5" xr3:uid="{8B5BA30D-6BFB-4BE5-ABF1-8634A0EC3DD1}" name="Vorgesehener Pfad" dataDxfId="595" dataCellStyle="Standard 4 2"/>
    <tableColumn id="4" xr3:uid="{92C100DD-B970-4C71-BC44-D2C4A9E871C2}" name="ZH" dataDxfId="594" dataCellStyle="Komma"/>
    <tableColumn id="9" xr3:uid="{B21A77E9-5894-4300-8F26-D331720A7C10}" name="Veränderung ZH" dataDxfId="593" dataCellStyle="Prozent">
      <calculatedColumnFormula>IF(ISNUMBER(Daten_IG3[[#This Row],[ZH]]),Daten_IG3[[#This Row],[ZH]]/_xlfn.XLOOKUP(Basisjahr,Daten_IG3[Jahr],Daten_IG3[ZH])-1,#N/A)</calculatedColumnFormula>
    </tableColumn>
    <tableColumn id="6" xr3:uid="{6250F555-0555-4A0A-A3F5-6AE97FBC3E00}" name="CH" dataDxfId="592" dataCellStyle="Komma">
      <calculatedColumnFormula>IF(ISNUMBER(Daten_IG3[[#This Row],[ZH]]),Daten_IG3[[#This Row],[ZH]]*RANDBETWEEN(90,110)/100,"")</calculatedColumnFormula>
    </tableColumn>
    <tableColumn id="11" xr3:uid="{E2356816-54D5-4302-BB28-B39663B10178}" name="Veränderung CH" dataDxfId="591" dataCellStyle="Prozent">
      <calculatedColumnFormula>IF(ISNUMBER(Daten_IG3[[#This Row],[CH]]),Daten_IG3[[#This Row],[CH]]/_xlfn.XLOOKUP(Basisjahr,Daten_IG3[Jahr],Daten_IG3[CH])-1,#N/A)</calculatedColumnFormula>
    </tableColumn>
    <tableColumn id="7" xr3:uid="{1EB71C58-DC2B-433F-855D-CA48CAF3A34B}" name="BS" dataDxfId="590" dataCellStyle="Komma">
      <calculatedColumnFormula>IF(ISNUMBER(Daten_IG3[[#This Row],[ZH]]),Daten_IG3[[#This Row],[ZH]]*RANDBETWEEN(90,110)/110,"")</calculatedColumnFormula>
    </tableColumn>
    <tableColumn id="12" xr3:uid="{22D17693-8AC9-4931-B063-8DDBFD49B44F}" name="Veränderung BS" dataDxfId="589" dataCellStyle="Prozent">
      <calculatedColumnFormula>IF(ISNUMBER(Daten_IG3[[#This Row],[BS]]),Daten_IG3[[#This Row],[BS]]/_xlfn.XLOOKUP(Basisjahr,Daten_IG3[Jahr],Daten_IG3[BS])-1,#N/A)</calculatedColumnFormula>
    </tableColumn>
    <tableColumn id="3" xr3:uid="{4E8673D7-60C7-4BCF-A567-80B76D272069}" name="Beurteilung/Handlungsbedarf" dataDxfId="588" dataCellStyle="Standard 2"/>
    <tableColumn id="8" xr3:uid="{CF7AADED-7A19-4374-AE14-7CDC5C24C029}" name="Kommentar" dataDxfId="587"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2" dataDxfId="581" headerRowBorderDxfId="5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79" dataCellStyle="Standard"/>
    <tableColumn id="2" xr3:uid="{E6263A7C-5D3A-46E6-8B09-99FF521CB00C}" name="Hilfsgrösse 1" dataDxfId="578" dataCellStyle="Standard 2"/>
    <tableColumn id="10" xr3:uid="{8BFE6FA7-351F-48D7-A71A-93690500313C}" name="Hilfsgrösse 2" dataDxfId="577" dataCellStyle="Standard 4 2"/>
    <tableColumn id="5" xr3:uid="{C3117A0E-C3F8-4ED3-BD31-1DC0A67A66AE}" name="Vorgesehener Pfad" dataDxfId="576" dataCellStyle="Standard 4 2"/>
    <tableColumn id="4" xr3:uid="{6129CB6B-A02A-48E2-90FD-0C636F69D22D}" name="ZH" dataDxfId="575" dataCellStyle="Komma"/>
    <tableColumn id="9" xr3:uid="{3F4E102B-32F0-4FBC-9C2E-614A33BCE4B6}" name="Veränderung ZH" dataDxfId="574" dataCellStyle="Prozent">
      <calculatedColumnFormula>IF(ISNUMBER(Daten_A1[[#This Row],[ZH]]),Daten_A1[[#This Row],[ZH]]/_xlfn.XLOOKUP(Basisjahr,Daten_A1[Jahr],Daten_A1[ZH])-1,#N/A)</calculatedColumnFormula>
    </tableColumn>
    <tableColumn id="6" xr3:uid="{EEC24C38-1732-42F9-ADE8-035243E89251}" name="CH" dataDxfId="573" dataCellStyle="Komma">
      <calculatedColumnFormula>IF(ISNUMBER(Daten_A1[[#This Row],[ZH]]),Daten_A1[[#This Row],[ZH]]*RANDBETWEEN(90,110)/100,"")</calculatedColumnFormula>
    </tableColumn>
    <tableColumn id="11" xr3:uid="{8180C219-C387-474A-AC5F-437E0F429351}" name="Veränderung CH" dataDxfId="572" dataCellStyle="Prozent">
      <calculatedColumnFormula>IF(ISNUMBER(Daten_A1[[#This Row],[CH]]),Daten_A1[[#This Row],[CH]]/_xlfn.XLOOKUP(Basisjahr,Daten_A1[Jahr],Daten_A1[CH])-1,#N/A)</calculatedColumnFormula>
    </tableColumn>
    <tableColumn id="7" xr3:uid="{9CF99214-626C-472A-944F-E0B8A801DF56}" name="BS" dataDxfId="571" dataCellStyle="Komma">
      <calculatedColumnFormula>IF(ISNUMBER(Daten_A1[[#This Row],[ZH]]),Daten_A1[[#This Row],[ZH]]*RANDBETWEEN(90,110)/110,"")</calculatedColumnFormula>
    </tableColumn>
    <tableColumn id="12" xr3:uid="{E78DD6BC-BF89-445A-A78F-654816D25C27}" name="Veränderung BS" dataDxfId="570" dataCellStyle="Prozent">
      <calculatedColumnFormula>IF(ISNUMBER(Daten_A1[[#This Row],[BS]]),Daten_A1[[#This Row],[BS]]/_xlfn.XLOOKUP(Basisjahr,Daten_A1[Jahr],Daten_A1[BS])-1,#N/A)</calculatedColumnFormula>
    </tableColumn>
    <tableColumn id="3" xr3:uid="{3E82EF5D-7D84-48C8-82F2-F8A489FB9AFC}" name="Beurteilung/Handlungsbedarf" dataDxfId="569" dataCellStyle="Standard 2"/>
    <tableColumn id="8" xr3:uid="{6BFAA162-A991-4155-BACD-ED820F9C8A8F}" name="Kommentar" dataDxfId="568"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3" dataDxfId="562" headerRowBorderDxfId="5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0" dataCellStyle="Standard"/>
    <tableColumn id="2" xr3:uid="{1187ED84-367D-4E27-A427-7B7541C89445}" name="Hilfsgrösse 1" dataDxfId="559" dataCellStyle="Standard 2"/>
    <tableColumn id="10" xr3:uid="{BB177085-0EC8-4362-9DC5-3EA8CEC31CEB}" name="Hilfsgrösse 2" dataDxfId="558" dataCellStyle="Standard 4 2"/>
    <tableColumn id="5" xr3:uid="{DCAF5A98-FF05-4BCD-9F70-2A13363DFFEB}" name="Vorgesehener Pfad" dataDxfId="557" dataCellStyle="Standard 4 2"/>
    <tableColumn id="4" xr3:uid="{BB32588E-7DF5-4F93-8864-63820C67BF40}" name="ZH" dataDxfId="556" dataCellStyle="Komma"/>
    <tableColumn id="9" xr3:uid="{B402E2C8-01A6-4554-94D3-6FD0DBA3FC01}" name="Veränderung ZH" dataDxfId="555" dataCellStyle="Prozent">
      <calculatedColumnFormula>IF(ISNUMBER(Daten_A2[[#This Row],[ZH]]),Daten_A2[[#This Row],[ZH]]/_xlfn.XLOOKUP(Basisjahr,Daten_A2[Jahr],Daten_A2[ZH])-1,#N/A)</calculatedColumnFormula>
    </tableColumn>
    <tableColumn id="6" xr3:uid="{15AF0C90-646E-4005-9228-5C8EC7E93FC2}" name="CH" dataDxfId="554" dataCellStyle="Komma">
      <calculatedColumnFormula>IF(ISNUMBER(Daten_A2[[#This Row],[ZH]]),Daten_A2[[#This Row],[ZH]]*RANDBETWEEN(90,110)/100,"")</calculatedColumnFormula>
    </tableColumn>
    <tableColumn id="11" xr3:uid="{CEAC6DF5-56DC-405D-9685-10A24CE23DFC}" name="Veränderung CH" dataDxfId="553" dataCellStyle="Prozent">
      <calculatedColumnFormula>IF(ISNUMBER(Daten_A2[[#This Row],[CH]]),Daten_A2[[#This Row],[CH]]/_xlfn.XLOOKUP(Basisjahr,Daten_A2[Jahr],Daten_A2[CH])-1,#N/A)</calculatedColumnFormula>
    </tableColumn>
    <tableColumn id="7" xr3:uid="{5572AF55-456C-475D-A034-88236248012E}" name="BS" dataDxfId="552" dataCellStyle="Komma">
      <calculatedColumnFormula>IF(ISNUMBER(Daten_A2[[#This Row],[ZH]]),Daten_A2[[#This Row],[ZH]]*RANDBETWEEN(90,110)/110,"")</calculatedColumnFormula>
    </tableColumn>
    <tableColumn id="12" xr3:uid="{532AF7F0-DFD5-4805-A995-31DC905B2F40}" name="Veränderung BS" dataDxfId="551" dataCellStyle="Prozent">
      <calculatedColumnFormula>IF(ISNUMBER(Daten_A2[[#This Row],[BS]]),Daten_A2[[#This Row],[BS]]/_xlfn.XLOOKUP(Basisjahr,Daten_A2[Jahr],Daten_A2[BS])-1,#N/A)</calculatedColumnFormula>
    </tableColumn>
    <tableColumn id="3" xr3:uid="{A595E1F3-FCEA-42B4-95B5-52B281EA61FE}" name="Beurteilung/Handlungsbedarf" dataDxfId="550" dataCellStyle="Standard 2"/>
    <tableColumn id="8" xr3:uid="{DE098CC6-C977-48A5-885B-7D8F6A88D14B}" name="Kommentar" dataDxfId="549"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4" dataDxfId="543" headerRowBorderDxfId="54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1" dataCellStyle="Standard"/>
    <tableColumn id="2" xr3:uid="{FACEF399-EB48-4136-BF51-FBA1CB5A958E}" name="Hilfsgrösse 1" dataDxfId="540" dataCellStyle="Standard 2"/>
    <tableColumn id="10" xr3:uid="{6C15BE95-D777-4122-815D-BFA8AE578B42}" name="Hilfsgrösse 2" dataDxfId="539" dataCellStyle="Standard 4 2"/>
    <tableColumn id="5" xr3:uid="{981AB8E3-4F95-438A-9F72-61A522AA2738}" name="Vorgesehener Pfad" dataDxfId="538" dataCellStyle="Standard 4 2"/>
    <tableColumn id="4" xr3:uid="{557DC0EA-F228-4D5A-864A-B1195852CC8B}" name="ZH" dataDxfId="537" dataCellStyle="Komma"/>
    <tableColumn id="9" xr3:uid="{B8600785-ACF7-4F27-8D74-1B1B5E8C6E74}" name="Veränderung ZH" dataDxfId="536" dataCellStyle="Prozent">
      <calculatedColumnFormula>IF(ISNUMBER(Daten_A3[[#This Row],[ZH]]),Daten_A3[[#This Row],[ZH]]/_xlfn.XLOOKUP(Basisjahr,Daten_A3[Jahr],Daten_A3[ZH])-1,#N/A)</calculatedColumnFormula>
    </tableColumn>
    <tableColumn id="6" xr3:uid="{E52CEF98-E471-4696-9320-11D259A9900E}" name="CH" dataDxfId="535" dataCellStyle="Komma">
      <calculatedColumnFormula>IF(ISNUMBER(Daten_A3[[#This Row],[ZH]]),Daten_A3[[#This Row],[ZH]]*RANDBETWEEN(90,110)/100,"")</calculatedColumnFormula>
    </tableColumn>
    <tableColumn id="11" xr3:uid="{E4CF0786-17BA-43EA-AE48-7684C820FB10}" name="Veränderung CH" dataDxfId="534" dataCellStyle="Prozent">
      <calculatedColumnFormula>IF(ISNUMBER(Daten_A3[[#This Row],[CH]]),Daten_A3[[#This Row],[CH]]/_xlfn.XLOOKUP(Basisjahr,Daten_A3[Jahr],Daten_A3[CH])-1,#N/A)</calculatedColumnFormula>
    </tableColumn>
    <tableColumn id="7" xr3:uid="{91F323FB-B2EB-4AF0-B437-FAC73DF3EBFB}" name="BS" dataDxfId="533" dataCellStyle="Komma">
      <calculatedColumnFormula>IF(ISNUMBER(Daten_A3[[#This Row],[ZH]]),Daten_A3[[#This Row],[ZH]]*RANDBETWEEN(90,110)/110,"")</calculatedColumnFormula>
    </tableColumn>
    <tableColumn id="12" xr3:uid="{974A42EB-2796-47BC-BE32-EE5FA789DF71}" name="Veränderung BS" dataDxfId="532" dataCellStyle="Prozent">
      <calculatedColumnFormula>IF(ISNUMBER(Daten_A3[[#This Row],[BS]]),Daten_A3[[#This Row],[BS]]/_xlfn.XLOOKUP(Basisjahr,Daten_A3[Jahr],Daten_A3[BS])-1,#N/A)</calculatedColumnFormula>
    </tableColumn>
    <tableColumn id="3" xr3:uid="{466FD017-D46C-4C7E-896B-3D667C86F06A}" name="Beurteilung/Handlungsbedarf" dataDxfId="531" dataCellStyle="Standard 2"/>
    <tableColumn id="8" xr3:uid="{D1432406-0FA9-445D-BB47-B17D6A762AE8}" name="Kommentar" dataDxfId="530"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19" dataDxfId="518" headerRowBorderDxfId="517"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6" dataCellStyle="Standard"/>
    <tableColumn id="2" xr3:uid="{8EA7AB87-542F-4412-9A49-64C268EBA3DA}" name="Hilfsgrösse 1" dataDxfId="515" dataCellStyle="Standard 2"/>
    <tableColumn id="10" xr3:uid="{C500C13E-FE6A-4872-8BCB-CE4137C73DB8}" name="Hilfsgrösse 2" dataDxfId="514" dataCellStyle="Standard 4 2"/>
    <tableColumn id="5" xr3:uid="{B7BAC6F6-CBF7-42C0-AB36-4AB659538335}" name="Vorgesehener Pfad" dataDxfId="513" dataCellStyle="Standard 4 2"/>
    <tableColumn id="4" xr3:uid="{950D7D80-0FE5-4393-961C-3272AAD2DE88}" name="ZH" dataDxfId="512" dataCellStyle="Komma"/>
    <tableColumn id="9" xr3:uid="{9AF19EB6-D70F-400E-9BC7-36BC6076E9DB}" name="Veränderung ZH" dataDxfId="511" dataCellStyle="Prozent">
      <calculatedColumnFormula>IF(ISNUMBER(Daten_LF1[[#This Row],[ZH]]),Daten_LF1[[#This Row],[ZH]]/_xlfn.XLOOKUP(Basisjahr,Daten_LF1[Jahr],Daten_LF1[ZH])-1,#N/A)</calculatedColumnFormula>
    </tableColumn>
    <tableColumn id="6" xr3:uid="{69F7FCAD-833F-4F47-8852-E73B8C9AE63A}" name="CH" dataDxfId="510" dataCellStyle="Komma">
      <calculatedColumnFormula>IF(ISNUMBER(Daten_LF1[[#This Row],[ZH]]),Daten_LF1[[#This Row],[ZH]]*RANDBETWEEN(90,110)/100,"")</calculatedColumnFormula>
    </tableColumn>
    <tableColumn id="11" xr3:uid="{418DEA37-A251-4BF3-99DE-C7EC26035333}" name="Veränderung CH" dataDxfId="509" dataCellStyle="Prozent">
      <calculatedColumnFormula>IF(ISNUMBER(Daten_LF1[[#This Row],[CH]]),Daten_LF1[[#This Row],[CH]]/_xlfn.XLOOKUP(Basisjahr,Daten_LF1[Jahr],Daten_LF1[CH])-1,#N/A)</calculatedColumnFormula>
    </tableColumn>
    <tableColumn id="7" xr3:uid="{5B4FF2B5-6C8C-4626-8DCC-DC17575DD9B4}" name="BS" dataDxfId="508" dataCellStyle="Komma">
      <calculatedColumnFormula>IF(ISNUMBER(Daten_LF1[[#This Row],[ZH]]),Daten_LF1[[#This Row],[ZH]]*RANDBETWEEN(90,110)/110,"")</calculatedColumnFormula>
    </tableColumn>
    <tableColumn id="12" xr3:uid="{8193F7D7-D3F1-4C35-8D56-E57DECD1BF41}" name="Veränderung BS" dataDxfId="507" dataCellStyle="Prozent">
      <calculatedColumnFormula>IF(ISNUMBER(Daten_LF1[[#This Row],[BS]]),Daten_LF1[[#This Row],[BS]]/_xlfn.XLOOKUP(Basisjahr,Daten_LF1[Jahr],Daten_LF1[BS])-1,#N/A)</calculatedColumnFormula>
    </tableColumn>
    <tableColumn id="3" xr3:uid="{D04C620D-3A3C-413D-8C0A-D9B2A74BCD4D}" name="Beurteilung/Handlungsbedarf" dataDxfId="506" dataCellStyle="Standard 2"/>
    <tableColumn id="8" xr3:uid="{AB00B58D-D974-4F46-9363-5B37C9A8F19E}" name="Kommentar" dataDxfId="505"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0" dataDxfId="499" headerRowBorderDxfId="49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7" dataCellStyle="Standard"/>
    <tableColumn id="2" xr3:uid="{88A99CB7-DCC2-4783-9068-FDEABA93A1BE}" name="Hilfsgrösse 1" dataDxfId="496" dataCellStyle="Standard 2"/>
    <tableColumn id="10" xr3:uid="{2977077B-B539-403F-83AC-79CB9BC7B302}" name="Hilfsgrösse 2" dataDxfId="495" dataCellStyle="Standard 4 2"/>
    <tableColumn id="5" xr3:uid="{A4B56AF1-557B-4E54-B525-8B8C1C56F82F}" name="Vorgesehener Pfad" dataDxfId="494" dataCellStyle="Standard 4 2"/>
    <tableColumn id="4" xr3:uid="{F250720F-4998-43B4-8130-3E1818E08EB3}" name="ZH" dataDxfId="493" dataCellStyle="Komma"/>
    <tableColumn id="9" xr3:uid="{81634A62-DA09-45AF-8E27-C3624460069D}" name="Veränderung ZH" dataDxfId="492" dataCellStyle="Prozent">
      <calculatedColumnFormula>IF(ISNUMBER(Daten_LF2[[#This Row],[ZH]]),Daten_LF2[[#This Row],[ZH]]/_xlfn.XLOOKUP(Basisjahr,Daten_LF2[Jahr],Daten_LF2[ZH])-1,#N/A)</calculatedColumnFormula>
    </tableColumn>
    <tableColumn id="6" xr3:uid="{9B68A0E4-6E99-4D98-B110-A13CF1E84FC0}" name="CH" dataDxfId="491" dataCellStyle="Komma">
      <calculatedColumnFormula>IF(ISNUMBER(Daten_LF2[[#This Row],[ZH]]),Daten_LF2[[#This Row],[ZH]]*RANDBETWEEN(90,110)/100,"")</calculatedColumnFormula>
    </tableColumn>
    <tableColumn id="11" xr3:uid="{35A5D54B-9192-4DEC-8569-1FB41DA02004}" name="Veränderung CH" dataDxfId="490" dataCellStyle="Prozent">
      <calculatedColumnFormula>IF(ISNUMBER(Daten_LF2[[#This Row],[CH]]),Daten_LF2[[#This Row],[CH]]/_xlfn.XLOOKUP(Basisjahr,Daten_LF2[Jahr],Daten_LF2[CH])-1,#N/A)</calculatedColumnFormula>
    </tableColumn>
    <tableColumn id="7" xr3:uid="{9F76B4EE-A81B-4065-AFC1-443BAB13B08B}" name="BS" dataDxfId="489" dataCellStyle="Komma">
      <calculatedColumnFormula>IF(ISNUMBER(Daten_LF2[[#This Row],[ZH]]),Daten_LF2[[#This Row],[ZH]]*RANDBETWEEN(90,110)/110,"")</calculatedColumnFormula>
    </tableColumn>
    <tableColumn id="12" xr3:uid="{2E4CFA24-411D-4473-BF15-8A87BD2BE621}" name="Veränderung BS" dataDxfId="488" dataCellStyle="Prozent">
      <calculatedColumnFormula>IF(ISNUMBER(Daten_LF2[[#This Row],[BS]]),Daten_LF2[[#This Row],[BS]]/_xlfn.XLOOKUP(Basisjahr,Daten_LF2[Jahr],Daten_LF2[BS])-1,#N/A)</calculatedColumnFormula>
    </tableColumn>
    <tableColumn id="3" xr3:uid="{007182F4-53A6-4509-A681-BCFF556C1F40}" name="Beurteilung/Handlungsbedarf" dataDxfId="487" dataCellStyle="Standard 2"/>
    <tableColumn id="8" xr3:uid="{B7CE0D8C-301D-433A-8D8E-F41F6E536280}" name="Kommentar" dataDxfId="486"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1" dataDxfId="480" headerRowBorderDxfId="47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78" dataCellStyle="Standard"/>
    <tableColumn id="2" xr3:uid="{F282E598-DA9B-4B6F-8829-5F9DE241C9CC}" name="Hilfsgrösse 1" dataDxfId="477" dataCellStyle="Standard 2"/>
    <tableColumn id="10" xr3:uid="{AA807DE0-3E7F-4CF5-A347-20AB9532F0F8}" name="Hilfsgrösse 2" dataDxfId="476" dataCellStyle="Standard 4 2"/>
    <tableColumn id="5" xr3:uid="{8DF1547F-F9A8-4A69-85A5-EBE279AC2195}" name="Vorgesehener Pfad" dataDxfId="475" dataCellStyle="Standard 4 2"/>
    <tableColumn id="4" xr3:uid="{7EE1FD76-C410-422A-8928-DEA052CF3F5E}" name="ZH" dataDxfId="474" dataCellStyle="Komma"/>
    <tableColumn id="9" xr3:uid="{26C3B4D8-78F5-45C0-AF7B-A01CD7982527}" name="Veränderung ZH" dataDxfId="473" dataCellStyle="Prozent">
      <calculatedColumnFormula>IF(ISNUMBER(Daten_LF3[[#This Row],[ZH]]),Daten_LF3[[#This Row],[ZH]]/_xlfn.XLOOKUP(Basisjahr,Daten_LF3[Jahr],Daten_LF3[ZH])-1,#N/A)</calculatedColumnFormula>
    </tableColumn>
    <tableColumn id="6" xr3:uid="{AEC216BA-92FA-4AB1-81B8-7F44B5CDDB2A}" name="CH" dataDxfId="472" dataCellStyle="Komma">
      <calculatedColumnFormula>IF(ISNUMBER(Daten_LF3[[#This Row],[ZH]]),Daten_LF3[[#This Row],[ZH]]*RANDBETWEEN(90,110)/100,"")</calculatedColumnFormula>
    </tableColumn>
    <tableColumn id="11" xr3:uid="{3A8B243A-7292-4B5C-B6B8-57FFCA7E6AD2}" name="Veränderung CH" dataDxfId="471" dataCellStyle="Prozent">
      <calculatedColumnFormula>IF(ISNUMBER(Daten_LF3[[#This Row],[CH]]),Daten_LF3[[#This Row],[CH]]/_xlfn.XLOOKUP(Basisjahr,Daten_LF3[Jahr],Daten_LF3[CH])-1,#N/A)</calculatedColumnFormula>
    </tableColumn>
    <tableColumn id="7" xr3:uid="{4F6677DD-659E-44A6-BBB0-24A89CCB5CE7}" name="BS" dataDxfId="470" dataCellStyle="Komma">
      <calculatedColumnFormula>IF(ISNUMBER(Daten_LF3[[#This Row],[ZH]]),Daten_LF3[[#This Row],[ZH]]*RANDBETWEEN(90,110)/110,"")</calculatedColumnFormula>
    </tableColumn>
    <tableColumn id="12" xr3:uid="{6F9A8426-8AE1-42E4-A281-DE1879747635}" name="Veränderung BS" dataDxfId="469" dataCellStyle="Prozent">
      <calculatedColumnFormula>IF(ISNUMBER(Daten_LF3[[#This Row],[BS]]),Daten_LF3[[#This Row],[BS]]/_xlfn.XLOOKUP(Basisjahr,Daten_LF3[Jahr],Daten_LF3[BS])-1,#N/A)</calculatedColumnFormula>
    </tableColumn>
    <tableColumn id="3" xr3:uid="{4B3E1CA0-FCBB-4826-B71C-620D0EF6084E}" name="Beurteilung/Handlungsbedarf" dataDxfId="468" dataCellStyle="Standard 2"/>
    <tableColumn id="8" xr3:uid="{60E777CC-F38D-45F9-BC2F-3094DF9FE62C}" name="Kommentar" dataDxfId="467"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0" dataDxfId="459" headerRowBorderDxfId="45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7" dataCellStyle="Standard"/>
    <tableColumn id="2" xr3:uid="{A20844F1-537A-4164-9EB6-B198152ABA9B}" name="Hilfsgrösse 1" dataDxfId="456" dataCellStyle="Standard 2"/>
    <tableColumn id="10" xr3:uid="{A174ACB8-74B9-491C-8980-CCBFCADE0B21}" name="Hilfsgrösse 2" dataDxfId="455" dataCellStyle="Standard 4 2"/>
    <tableColumn id="5" xr3:uid="{5DE3ED15-1E8D-4E19-9365-AA932E62A20F}" name="Vorgesehener Pfad" dataDxfId="454" dataCellStyle="Standard 4 2"/>
    <tableColumn id="4" xr3:uid="{6775EDAC-AEB2-4F55-9810-110D1F8AF0C8}" name="ZH" dataDxfId="453" dataCellStyle="Komma"/>
    <tableColumn id="9" xr3:uid="{2C163C6F-50FA-4BDD-85A7-2E43BE00993B}" name="Veränderung ZH" dataDxfId="452" dataCellStyle="Prozent">
      <calculatedColumnFormula>IF(ISNUMBER(Daten_LF4[[#This Row],[ZH]]),Daten_LF4[[#This Row],[ZH]]/_xlfn.XLOOKUP(Basisjahr,Daten_LF4[Jahr],Daten_LF4[ZH])-1,#N/A)</calculatedColumnFormula>
    </tableColumn>
    <tableColumn id="6" xr3:uid="{C3452B9D-4150-4B29-BEE3-CC2EE64999DA}" name="CH" dataDxfId="451" dataCellStyle="Komma">
      <calculatedColumnFormula>IF(ISNUMBER(Daten_LF4[[#This Row],[ZH]]),Daten_LF4[[#This Row],[ZH]]*RANDBETWEEN(90,110)/100,"")</calculatedColumnFormula>
    </tableColumn>
    <tableColumn id="11" xr3:uid="{51ED8BBD-33D7-474F-9EA6-6F87A83F7C69}" name="Veränderung CH" dataDxfId="450" dataCellStyle="Prozent">
      <calculatedColumnFormula>IF(ISNUMBER(Daten_LF4[[#This Row],[CH]]),Daten_LF4[[#This Row],[CH]]/_xlfn.XLOOKUP(Basisjahr,Daten_LF4[Jahr],Daten_LF4[CH])-1,#N/A)</calculatedColumnFormula>
    </tableColumn>
    <tableColumn id="7" xr3:uid="{ED471AE1-0B73-4BD8-B571-59FCDB1C8EE3}" name="BS" dataDxfId="449" dataCellStyle="Komma">
      <calculatedColumnFormula>IF(ISNUMBER(Daten_LF4[[#This Row],[ZH]]),Daten_LF4[[#This Row],[ZH]]*RANDBETWEEN(90,110)/110,"")</calculatedColumnFormula>
    </tableColumn>
    <tableColumn id="12" xr3:uid="{335EC148-FAF0-4EEA-A4F0-CE33AB2D8550}" name="Veränderung BS" dataDxfId="448" dataCellStyle="Prozent">
      <calculatedColumnFormula>IF(ISNUMBER(Daten_LF4[[#This Row],[BS]]),Daten_LF4[[#This Row],[BS]]/_xlfn.XLOOKUP(Basisjahr,Daten_LF4[Jahr],Daten_LF4[BS])-1,#N/A)</calculatedColumnFormula>
    </tableColumn>
    <tableColumn id="3" xr3:uid="{6E3F50C7-E1B2-4D9A-A2AB-3D7705455D6E}" name="Beurteilung/Handlungsbedarf" dataDxfId="447" dataCellStyle="Standard 2"/>
    <tableColumn id="8" xr3:uid="{6607CF9C-1541-4480-A384-1F4DFA816E14}" name="Kommentar" dataDxfId="446"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1" dataDxfId="440" headerRowBorderDxfId="4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38" dataCellStyle="Standard"/>
    <tableColumn id="2" xr3:uid="{518EE6DB-8F73-4EA7-9EBD-64381DB7B58A}" name="Hilfsgrösse 1" dataDxfId="437" dataCellStyle="Standard 2"/>
    <tableColumn id="10" xr3:uid="{9691CD81-FF47-4FD3-B65F-E5C440D9C59A}" name="Hilfsgrösse 2" dataDxfId="436" dataCellStyle="Standard 4 2"/>
    <tableColumn id="5" xr3:uid="{17F01365-B866-46C7-8776-F7865E6CBE12}" name="Vorgesehener Pfad" dataDxfId="435" dataCellStyle="Standard 4 2"/>
    <tableColumn id="4" xr3:uid="{6C6C98F9-398B-4E69-9AC8-89085C901C84}" name="ZH" dataDxfId="434" dataCellStyle="Komma"/>
    <tableColumn id="9" xr3:uid="{8E093C96-BA09-40D3-8E80-59F43D340805}" name="Veränderung ZH" dataDxfId="433" dataCellStyle="Prozent">
      <calculatedColumnFormula>IF(ISNUMBER(Daten_EV1[[#This Row],[ZH]]),Daten_EV1[[#This Row],[ZH]]/_xlfn.XLOOKUP(Basisjahr,Daten_EV1[Jahr],Daten_EV1[ZH])-1,#N/A)</calculatedColumnFormula>
    </tableColumn>
    <tableColumn id="6" xr3:uid="{A0DB07A8-D0F2-4E2E-98FA-D7D9E1FC69A2}" name="CH" dataDxfId="432" dataCellStyle="Komma">
      <calculatedColumnFormula>IF(ISNUMBER(Daten_EV1[[#This Row],[ZH]]),Daten_EV1[[#This Row],[ZH]]*RANDBETWEEN(90,110)/100,"")</calculatedColumnFormula>
    </tableColumn>
    <tableColumn id="11" xr3:uid="{049FA286-9171-473F-B3E3-F336DBE62970}" name="Veränderung CH" dataDxfId="431" dataCellStyle="Prozent">
      <calculatedColumnFormula>IF(ISNUMBER(Daten_EV1[[#This Row],[CH]]),Daten_EV1[[#This Row],[CH]]/_xlfn.XLOOKUP(Basisjahr,Daten_EV1[Jahr],Daten_EV1[CH])-1,#N/A)</calculatedColumnFormula>
    </tableColumn>
    <tableColumn id="7" xr3:uid="{44E6C9D0-365E-49CB-8839-A77FE6791F1B}" name="BS" dataDxfId="430" dataCellStyle="Komma">
      <calculatedColumnFormula>IF(ISNUMBER(Daten_EV1[[#This Row],[ZH]]),Daten_EV1[[#This Row],[ZH]]*RANDBETWEEN(90,110)/110,"")</calculatedColumnFormula>
    </tableColumn>
    <tableColumn id="12" xr3:uid="{0E843A97-E2A7-491D-97BE-C3FCD699852F}" name="Veränderung BS" dataDxfId="429" dataCellStyle="Prozent">
      <calculatedColumnFormula>IF(ISNUMBER(Daten_EV1[[#This Row],[BS]]),Daten_EV1[[#This Row],[BS]]/_xlfn.XLOOKUP(Basisjahr,Daten_EV1[Jahr],Daten_EV1[BS])-1,#N/A)</calculatedColumnFormula>
    </tableColumn>
    <tableColumn id="3" xr3:uid="{6B19B6B3-C098-4315-8517-B0856877AA8D}" name="Beurteilung/Handlungsbedarf" dataDxfId="428" dataCellStyle="Standard 2"/>
    <tableColumn id="8" xr3:uid="{0DFB9094-B2D5-4579-A1D9-9264F73C474D}" name="Kommentar" dataDxfId="427"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5" dataDxfId="414" headerRowBorderDxfId="4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2" dataCellStyle="Standard"/>
    <tableColumn id="2" xr3:uid="{67FE15F9-5293-4187-B143-42AA419D2130}" name="Hilfsgrösse 1" dataDxfId="411" dataCellStyle="Standard 2"/>
    <tableColumn id="10" xr3:uid="{75117375-5A6D-4525-9CF1-6307A0794DE8}" name="Hilfsgrösse 2" dataDxfId="410" dataCellStyle="Standard 4 2"/>
    <tableColumn id="5" xr3:uid="{9D7173C9-F4DC-4AB8-A6C3-557C5A6ADE16}" name="Vorgesehener Pfad" dataDxfId="409" dataCellStyle="Standard 4 2"/>
    <tableColumn id="4" xr3:uid="{2E65484A-611F-420D-8BFE-BEC70437946D}" name="ZH" dataDxfId="408" dataCellStyle="Komma"/>
    <tableColumn id="9" xr3:uid="{8D9A0432-346E-4DB7-A193-DF6434A6A893}" name="Veränderung ZH" dataDxfId="407" dataCellStyle="Prozent">
      <calculatedColumnFormula>IF(ISNUMBER(Daten_EV2[[#This Row],[ZH]]),Daten_EV2[[#This Row],[ZH]]/_xlfn.XLOOKUP(Basisjahr,Daten_EV2[Jahr],Daten_EV2[ZH])-1,#N/A)</calculatedColumnFormula>
    </tableColumn>
    <tableColumn id="6" xr3:uid="{48068B85-AE52-49D3-9CEF-0958E3ED5686}" name="CH" dataDxfId="406" dataCellStyle="Komma">
      <calculatedColumnFormula>IF(ISNUMBER(Daten_EV2[[#This Row],[ZH]]),Daten_EV2[[#This Row],[ZH]]*RANDBETWEEN(90,110)/100,"")</calculatedColumnFormula>
    </tableColumn>
    <tableColumn id="11" xr3:uid="{79D6DD1B-2C71-4ADC-8122-AD86DE6DC068}" name="Veränderung CH" dataDxfId="405" dataCellStyle="Prozent">
      <calculatedColumnFormula>IF(ISNUMBER(Daten_EV2[[#This Row],[CH]]),Daten_EV2[[#This Row],[CH]]/_xlfn.XLOOKUP(Basisjahr,Daten_EV2[Jahr],Daten_EV2[CH])-1,#N/A)</calculatedColumnFormula>
    </tableColumn>
    <tableColumn id="7" xr3:uid="{B77C0F05-D837-4094-B388-D5BEF9F4CC35}" name="BS" dataDxfId="404" dataCellStyle="Komma">
      <calculatedColumnFormula>IF(ISNUMBER(Daten_EV2[[#This Row],[ZH]]),Daten_EV2[[#This Row],[ZH]]*RANDBETWEEN(90,110)/110,"")</calculatedColumnFormula>
    </tableColumn>
    <tableColumn id="12" xr3:uid="{495FE5F2-E030-444C-A5A8-72854302459E}" name="Veränderung BS" dataDxfId="403" dataCellStyle="Prozent">
      <calculatedColumnFormula>IF(ISNUMBER(Daten_EV2[[#This Row],[BS]]),Daten_EV2[[#This Row],[BS]]/_xlfn.XLOOKUP(Basisjahr,Daten_EV2[Jahr],Daten_EV2[BS])-1,#N/A)</calculatedColumnFormula>
    </tableColumn>
    <tableColumn id="3" xr3:uid="{177DBB7B-5880-4309-9041-8E18EF92161F}" name="Beurteilung/Handlungsbedarf" dataDxfId="402" dataCellStyle="Standard 2"/>
    <tableColumn id="8" xr3:uid="{C4F29ED2-04A7-4613-AC1A-D2E864EDCB14}" name="Kommentar" dataDxfId="401"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7" dataDxfId="386" headerRowBorderDxfId="38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4" dataCellStyle="Standard"/>
    <tableColumn id="2" xr3:uid="{54E908E1-9E15-480F-A63F-7BD4E4559B0A}" name="Hilfsgrösse 1" dataDxfId="383" dataCellStyle="Standard 2"/>
    <tableColumn id="10" xr3:uid="{44557023-3864-461A-9B22-D18B110753E9}" name="Hilfsgrösse 2" dataDxfId="382" dataCellStyle="Standard 4 2"/>
    <tableColumn id="5" xr3:uid="{D1C58D79-8D15-4AE7-BCC2-7CD2647B9FA2}" name="Vorgesehener Pfad" dataDxfId="381" dataCellStyle="Standard 4 2"/>
    <tableColumn id="4" xr3:uid="{71F50116-0FA0-436C-B323-1AF3B1A50538}" name="ZH" dataDxfId="380" dataCellStyle="Komma"/>
    <tableColumn id="9" xr3:uid="{F7019BD9-FAC4-4AD2-9471-B18F8844B1F7}" name="Veränderung ZH" dataDxfId="379" dataCellStyle="Prozent">
      <calculatedColumnFormula>IF(ISNUMBER(Daten_G262[[#This Row],[ZH]]),Daten_G262[[#This Row],[ZH]]/_xlfn.XLOOKUP(Basisjahr,Daten_G262[Jahr],Daten_G262[ZH])-1,#N/A)</calculatedColumnFormula>
    </tableColumn>
    <tableColumn id="6" xr3:uid="{7574C303-D5B9-47FB-9624-9E27A925F4DF}" name="CH" dataDxfId="378" dataCellStyle="Komma">
      <calculatedColumnFormula>IF(ISNUMBER(Daten_G262[[#This Row],[ZH]]),Daten_G262[[#This Row],[ZH]]*RANDBETWEEN(90,110)/100,"")</calculatedColumnFormula>
    </tableColumn>
    <tableColumn id="11" xr3:uid="{C7E03C3C-D64B-4280-82C3-F9CBDBA97753}" name="Veränderung CH" dataDxfId="377" dataCellStyle="Prozent">
      <calculatedColumnFormula>IF(ISNUMBER(Daten_G262[[#This Row],[CH]]),Daten_G262[[#This Row],[CH]]/_xlfn.XLOOKUP(Basisjahr,Daten_G262[Jahr],Daten_G262[CH])-1,#N/A)</calculatedColumnFormula>
    </tableColumn>
    <tableColumn id="7" xr3:uid="{D8995E23-AC98-471C-8F6F-59CE794071DA}" name="BS" dataDxfId="376" dataCellStyle="Komma">
      <calculatedColumnFormula>IF(ISNUMBER(Daten_G262[[#This Row],[ZH]]),Daten_G262[[#This Row],[ZH]]*RANDBETWEEN(90,110)/110,"")</calculatedColumnFormula>
    </tableColumn>
    <tableColumn id="12" xr3:uid="{A4B7887A-D045-4540-B7D5-5AE0A22AA99E}" name="Veränderung BS" dataDxfId="375" dataCellStyle="Prozent">
      <calculatedColumnFormula>IF(ISNUMBER(Daten_G262[[#This Row],[BS]]),Daten_G262[[#This Row],[BS]]/_xlfn.XLOOKUP(Basisjahr,Daten_G262[Jahr],Daten_G262[BS])-1,#N/A)</calculatedColumnFormula>
    </tableColumn>
    <tableColumn id="3" xr3:uid="{C2E5C4A1-94BC-470C-8995-7B522C2E2E86}" name="Beurteilung/Handlungsbedarf" dataDxfId="374" dataCellStyle="Standard 2"/>
    <tableColumn id="8" xr3:uid="{CB814C10-6CCE-4532-B112-90899619D1FD}" name="Kommentar" dataDxfId="373"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4" dataDxfId="363" headerRowBorderDxfId="36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1" dataCellStyle="Standard"/>
    <tableColumn id="2" xr3:uid="{D1BC37EA-4E9A-4D7A-AE63-F7D0AFFCCB2E}" name="Hilfsgrösse 1" dataDxfId="360" dataCellStyle="Standard 2"/>
    <tableColumn id="10" xr3:uid="{0739B29B-439C-4F8F-9C18-C650A116530D}" name="Hilfsgrösse 2" dataDxfId="359" dataCellStyle="Standard 4 2"/>
    <tableColumn id="5" xr3:uid="{F9A0EA3B-F71D-4F83-A6B9-A6965FDDFB28}" name="Vorgesehener Pfad" dataDxfId="358" dataCellStyle="Standard 4 2"/>
    <tableColumn id="4" xr3:uid="{C21CAE35-BCF7-45EC-BF80-535E1D985826}" name="ZH" dataDxfId="357" dataCellStyle="Komma"/>
    <tableColumn id="9" xr3:uid="{491BEB7E-740E-41B3-9402-D0E40055D753}" name="Veränderung ZH" dataDxfId="356" dataCellStyle="Prozent">
      <calculatedColumnFormula>IF(ISNUMBER(Daten_EV4[[#This Row],[ZH]]),Daten_EV4[[#This Row],[ZH]]/_xlfn.XLOOKUP(Basisjahr,Daten_EV4[Jahr],Daten_EV4[ZH])-1,#N/A)</calculatedColumnFormula>
    </tableColumn>
    <tableColumn id="6" xr3:uid="{307488BF-D9C2-4F20-A5A6-B918814C10E1}" name="CH" dataDxfId="355" dataCellStyle="Komma">
      <calculatedColumnFormula>IF(ISNUMBER(Daten_EV4[[#This Row],[ZH]]),Daten_EV4[[#This Row],[ZH]]*RANDBETWEEN(90,110)/100,"")</calculatedColumnFormula>
    </tableColumn>
    <tableColumn id="11" xr3:uid="{B1A36071-0884-4358-8E49-FB03677FC944}" name="Veränderung CH" dataDxfId="354" dataCellStyle="Prozent">
      <calculatedColumnFormula>IF(ISNUMBER(Daten_EV4[[#This Row],[CH]]),Daten_EV4[[#This Row],[CH]]/_xlfn.XLOOKUP(Basisjahr,Daten_EV4[Jahr],Daten_EV4[CH])-1,#N/A)</calculatedColumnFormula>
    </tableColumn>
    <tableColumn id="7" xr3:uid="{50FC00D2-F36A-4F8A-BC79-AE41C3646BC5}" name="BS" dataDxfId="353" dataCellStyle="Komma">
      <calculatedColumnFormula>IF(ISNUMBER(Daten_EV4[[#This Row],[ZH]]),Daten_EV4[[#This Row],[ZH]]*RANDBETWEEN(90,110)/110,"")</calculatedColumnFormula>
    </tableColumn>
    <tableColumn id="12" xr3:uid="{09DFA741-15F7-42FB-BC3C-8A72FB1630BC}" name="Veränderung BS" dataDxfId="352" dataCellStyle="Prozent">
      <calculatedColumnFormula>IF(ISNUMBER(Daten_EV4[[#This Row],[BS]]),Daten_EV4[[#This Row],[BS]]/_xlfn.XLOOKUP(Basisjahr,Daten_EV4[Jahr],Daten_EV4[BS])-1,#N/A)</calculatedColumnFormula>
    </tableColumn>
    <tableColumn id="3" xr3:uid="{F3BB580A-96A0-46A9-926D-46B35C36EA7F}" name="Beurteilung/Handlungsbedarf" dataDxfId="351" dataCellStyle="Standard 2"/>
    <tableColumn id="8" xr3:uid="{E7477C82-47B5-4EEA-A458-64CA4050BEF4}" name="Kommentar" dataDxfId="350"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5" dataDxfId="344" headerRowBorderDxfId="34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2" dataCellStyle="Standard"/>
    <tableColumn id="2" xr3:uid="{E225B2D2-C50B-4F4A-A0E4-CBF25885BDAA}" name="Hilfsgrösse 1" dataDxfId="341" dataCellStyle="Standard 2"/>
    <tableColumn id="10" xr3:uid="{0920C52F-F403-4531-8072-CD4B6E06E510}" name="Hilfsgrösse 2" dataDxfId="340" dataCellStyle="Standard 4 2"/>
    <tableColumn id="5" xr3:uid="{3B660A99-E881-4B20-BA5F-B9058120D5B4}" name="Vorgesehener Pfad" dataDxfId="339" dataCellStyle="Standard 4 2"/>
    <tableColumn id="4" xr3:uid="{5A689F26-C27D-4439-BD84-F6C762EAF8CF}" name="ZH" dataDxfId="338" dataCellStyle="Komma"/>
    <tableColumn id="9" xr3:uid="{397383DD-0C44-41A4-9A51-A88458A26A7D}" name="Veränderung ZH" dataDxfId="337" dataCellStyle="Prozent">
      <calculatedColumnFormula>IF(ISNUMBER(Daten_KG1[[#This Row],[ZH]]),Daten_KG1[[#This Row],[ZH]]/_xlfn.XLOOKUP(Basisjahr,Daten_KG1[Jahr],Daten_KG1[ZH])-1,#N/A)</calculatedColumnFormula>
    </tableColumn>
    <tableColumn id="6" xr3:uid="{5E8C61EC-B675-4010-AA79-D5BD2B11F846}" name="CH" dataDxfId="336" dataCellStyle="Komma">
      <calculatedColumnFormula>IF(ISNUMBER(Daten_KG1[[#This Row],[ZH]]),Daten_KG1[[#This Row],[ZH]]*RANDBETWEEN(90,110)/100,"")</calculatedColumnFormula>
    </tableColumn>
    <tableColumn id="11" xr3:uid="{743B0BE3-5C52-4D87-BA29-16FABD739E7F}" name="Veränderung CH" dataDxfId="335" dataCellStyle="Prozent">
      <calculatedColumnFormula>IF(ISNUMBER(Daten_KG1[[#This Row],[CH]]),Daten_KG1[[#This Row],[CH]]/_xlfn.XLOOKUP(Basisjahr,Daten_KG1[Jahr],Daten_KG1[CH])-1,#N/A)</calculatedColumnFormula>
    </tableColumn>
    <tableColumn id="7" xr3:uid="{25E61BC8-A006-4B4C-9B90-670B1E8C809E}" name="BS" dataDxfId="334" dataCellStyle="Komma">
      <calculatedColumnFormula>IF(ISNUMBER(Daten_KG1[[#This Row],[ZH]]),Daten_KG1[[#This Row],[ZH]]*RANDBETWEEN(90,110)/110,"")</calculatedColumnFormula>
    </tableColumn>
    <tableColumn id="12" xr3:uid="{39D3F122-E62D-4EC1-8E6E-E92666CACD27}" name="Veränderung BS" dataDxfId="333" dataCellStyle="Prozent">
      <calculatedColumnFormula>IF(ISNUMBER(Daten_KG1[[#This Row],[BS]]),Daten_KG1[[#This Row],[BS]]/_xlfn.XLOOKUP(Basisjahr,Daten_KG1[Jahr],Daten_KG1[BS])-1,#N/A)</calculatedColumnFormula>
    </tableColumn>
    <tableColumn id="3" xr3:uid="{2DFF3181-26B0-4D0E-BF35-3766514B24A9}" name="Beurteilung/Handlungsbedarf" dataDxfId="332" dataCellStyle="Standard 2"/>
    <tableColumn id="8" xr3:uid="{3397299E-2154-4B47-9FAF-5336CA45013C}" name="Kommentar" dataDxfId="331"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6" dataDxfId="325" headerRowBorderDxfId="3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3" dataCellStyle="Standard"/>
    <tableColumn id="2" xr3:uid="{3BE8BCD3-200F-4003-A9F9-EB71D70E0AA9}" name="Hilfsgrösse 1" dataDxfId="322" dataCellStyle="Standard 2"/>
    <tableColumn id="10" xr3:uid="{65FE50EA-723E-4B14-AD89-50ECFFC0B728}" name="Hilfsgrösse 2" dataDxfId="321" dataCellStyle="Standard 4 2"/>
    <tableColumn id="5" xr3:uid="{3BFF3F88-75DA-4A6D-BBC9-BFEB03DC42E3}" name="Vorgesehener Pfad" dataDxfId="320" dataCellStyle="Standard 4 2"/>
    <tableColumn id="4" xr3:uid="{46E5FE81-B0DA-443F-8A0A-31414C485703}" name="ZH" dataDxfId="319" dataCellStyle="Komma"/>
    <tableColumn id="9" xr3:uid="{BB794E11-FA9B-4E76-AD34-58D74330CD3B}" name="Veränderung ZH" dataDxfId="318" dataCellStyle="Prozent">
      <calculatedColumnFormula>IF(ISNUMBER(Daten_KG2[[#This Row],[ZH]]),Daten_KG2[[#This Row],[ZH]]/_xlfn.XLOOKUP(Basisjahr,Daten_KG2[Jahr],Daten_KG2[ZH])-1,#N/A)</calculatedColumnFormula>
    </tableColumn>
    <tableColumn id="6" xr3:uid="{6C9C2338-DB1C-4671-829A-1DFD238DD462}" name="CH" dataDxfId="317" dataCellStyle="Komma">
      <calculatedColumnFormula>IF(ISNUMBER(Daten_KG2[[#This Row],[ZH]]),Daten_KG2[[#This Row],[ZH]]*RANDBETWEEN(90,110)/100,"")</calculatedColumnFormula>
    </tableColumn>
    <tableColumn id="11" xr3:uid="{BAC496EB-E3BB-4363-A0A9-2C4BDB2DCCB8}" name="Veränderung CH" dataDxfId="316" dataCellStyle="Prozent">
      <calculatedColumnFormula>IF(ISNUMBER(Daten_KG2[[#This Row],[CH]]),Daten_KG2[[#This Row],[CH]]/_xlfn.XLOOKUP(Basisjahr,Daten_KG2[Jahr],Daten_KG2[CH])-1,#N/A)</calculatedColumnFormula>
    </tableColumn>
    <tableColumn id="7" xr3:uid="{15202783-48BE-40AB-BE44-262F904482B7}" name="BS" dataDxfId="315" dataCellStyle="Komma">
      <calculatedColumnFormula>IF(ISNUMBER(Daten_KG2[[#This Row],[ZH]]),Daten_KG2[[#This Row],[ZH]]*RANDBETWEEN(90,110)/110,"")</calculatedColumnFormula>
    </tableColumn>
    <tableColumn id="12" xr3:uid="{30E115F8-48E7-45AC-8286-C9C59307B972}" name="Veränderung BS" dataDxfId="314" dataCellStyle="Prozent">
      <calculatedColumnFormula>IF(ISNUMBER(Daten_KG2[[#This Row],[BS]]),Daten_KG2[[#This Row],[BS]]/_xlfn.XLOOKUP(Basisjahr,Daten_KG2[Jahr],Daten_KG2[BS])-1,#N/A)</calculatedColumnFormula>
    </tableColumn>
    <tableColumn id="3" xr3:uid="{4211A0A2-3329-4B2F-BE87-24DF16C36EC5}" name="Beurteilung/Handlungsbedarf" dataDxfId="313" dataCellStyle="Standard 2"/>
    <tableColumn id="8" xr3:uid="{770DA212-70AA-4B94-A535-FC3BBBDAD70E}" name="Kommentar" dataDxfId="312"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7" dataDxfId="306" headerRowBorderDxfId="30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4" dataCellStyle="Standard"/>
    <tableColumn id="2" xr3:uid="{CCD180C6-216B-42E4-B341-6173034EEA35}" name="Hilfsgrösse 1" dataDxfId="303" dataCellStyle="Standard 2"/>
    <tableColumn id="10" xr3:uid="{A43A9966-97FD-434A-8833-976A56681C3E}" name="Hilfsgrösse 2" dataDxfId="302" dataCellStyle="Standard 4 2"/>
    <tableColumn id="5" xr3:uid="{282C5D9C-F9B4-434A-8B5B-A72E1C297ACC}" name="Vorgesehener Pfad" dataDxfId="301" dataCellStyle="Standard 4 2"/>
    <tableColumn id="4" xr3:uid="{C3226822-6C07-497E-85F0-959254AA0548}" name="ZH" dataDxfId="300" dataCellStyle="Komma"/>
    <tableColumn id="9" xr3:uid="{470F513F-C9B3-4EF9-A45C-63E14432A776}" name="Veränderung ZH" dataDxfId="299" dataCellStyle="Prozent">
      <calculatedColumnFormula>IF(ISNUMBER(Daten_KG3[[#This Row],[ZH]]),Daten_KG3[[#This Row],[ZH]]/_xlfn.XLOOKUP(Basisjahr,Daten_KG3[Jahr],Daten_KG3[ZH])-1,#N/A)</calculatedColumnFormula>
    </tableColumn>
    <tableColumn id="6" xr3:uid="{F6A838F2-E840-4D73-AD9D-046F565E3998}" name="CH" dataDxfId="298" dataCellStyle="Komma">
      <calculatedColumnFormula>IF(ISNUMBER(Daten_KG3[[#This Row],[ZH]]),Daten_KG3[[#This Row],[ZH]]*RANDBETWEEN(90,110)/100,"")</calculatedColumnFormula>
    </tableColumn>
    <tableColumn id="11" xr3:uid="{F4C2F36A-C2CD-4C38-BE9E-4E002EEDCB9B}" name="Veränderung CH" dataDxfId="297" dataCellStyle="Prozent">
      <calculatedColumnFormula>IF(ISNUMBER(Daten_KG3[[#This Row],[CH]]),Daten_KG3[[#This Row],[CH]]/_xlfn.XLOOKUP(Basisjahr,Daten_KG3[Jahr],Daten_KG3[CH])-1,#N/A)</calculatedColumnFormula>
    </tableColumn>
    <tableColumn id="7" xr3:uid="{AE55B39C-F7CF-4900-ADFB-49AEB45E0B4A}" name="BS" dataDxfId="296" dataCellStyle="Komma">
      <calculatedColumnFormula>IF(ISNUMBER(Daten_KG3[[#This Row],[ZH]]),Daten_KG3[[#This Row],[ZH]]*RANDBETWEEN(90,110)/110,"")</calculatedColumnFormula>
    </tableColumn>
    <tableColumn id="12" xr3:uid="{2EB03E35-1EFC-4E77-83B8-92344746F3D2}" name="Veränderung BS" dataDxfId="295" dataCellStyle="Prozent">
      <calculatedColumnFormula>IF(ISNUMBER(Daten_KG3[[#This Row],[BS]]),Daten_KG3[[#This Row],[BS]]/_xlfn.XLOOKUP(Basisjahr,Daten_KG3[Jahr],Daten_KG3[BS])-1,#N/A)</calculatedColumnFormula>
    </tableColumn>
    <tableColumn id="3" xr3:uid="{AC404E77-C622-4413-8C3D-0E52432CE099}" name="Beurteilung/Handlungsbedarf" dataDxfId="294" dataCellStyle="Standard 2"/>
    <tableColumn id="8" xr3:uid="{DCF21EA6-7298-4465-8943-09BEA0AB931B}" name="Kommentar" dataDxfId="293"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6" dataDxfId="285" headerRowBorderDxfId="28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3" dataCellStyle="Standard"/>
    <tableColumn id="2" xr3:uid="{A8E15D84-A306-47D3-B0CA-AE06FF26EA5A}" name="Hilfsgrösse 1" dataDxfId="282" dataCellStyle="Standard 2"/>
    <tableColumn id="10" xr3:uid="{712835BD-6F6E-4589-BFFA-2B7012B98159}" name="Hilfsgrösse 2" dataDxfId="281" dataCellStyle="Standard 4 2"/>
    <tableColumn id="5" xr3:uid="{FF7CCFE8-4B39-4055-9950-945FDF1F56ED}" name="Vorgesehener Pfad" dataDxfId="280" dataCellStyle="Standard 4 2"/>
    <tableColumn id="4" xr3:uid="{B8E07B57-4A82-48F6-A99C-6ECCD0DEDE98}" name="ZH" dataDxfId="279" dataCellStyle="Komma"/>
    <tableColumn id="9" xr3:uid="{B6C50308-0EB6-447E-845C-1DC28B794AE1}" name="Veränderung ZH" dataDxfId="278" dataCellStyle="Prozent">
      <calculatedColumnFormula>IF(ISNUMBER(Daten_KG6[[#This Row],[ZH]]),Daten_KG6[[#This Row],[ZH]]/_xlfn.XLOOKUP(Basisjahr,Daten_KG6[Jahr],Daten_KG6[ZH])-1,#N/A)</calculatedColumnFormula>
    </tableColumn>
    <tableColumn id="6" xr3:uid="{037AD453-7F08-4857-9B25-6C8BCB805264}" name="CH" dataDxfId="277" dataCellStyle="Komma">
      <calculatedColumnFormula>IF(ISNUMBER(Daten_KG6[[#This Row],[ZH]]),Daten_KG6[[#This Row],[ZH]]*RANDBETWEEN(90,110)/100,"")</calculatedColumnFormula>
    </tableColumn>
    <tableColumn id="11" xr3:uid="{E0D7636E-A606-4F79-969C-C35BEA3E9D16}" name="Veränderung CH" dataDxfId="276" dataCellStyle="Prozent">
      <calculatedColumnFormula>IF(ISNUMBER(Daten_KG6[[#This Row],[CH]]),Daten_KG6[[#This Row],[CH]]/_xlfn.XLOOKUP(Basisjahr,Daten_KG6[Jahr],Daten_KG6[CH])-1,#N/A)</calculatedColumnFormula>
    </tableColumn>
    <tableColumn id="7" xr3:uid="{50A5911D-CF7D-4CF6-A6C6-EAFBA6F488C6}" name="BS" dataDxfId="275" dataCellStyle="Komma">
      <calculatedColumnFormula>IF(ISNUMBER(Daten_KG6[[#This Row],[ZH]]),Daten_KG6[[#This Row],[ZH]]*RANDBETWEEN(90,110)/110,"")</calculatedColumnFormula>
    </tableColumn>
    <tableColumn id="12" xr3:uid="{5E430B23-BFED-409F-B0B1-DA8F0432060D}" name="Veränderung BS" dataDxfId="274" dataCellStyle="Prozent">
      <calculatedColumnFormula>IF(ISNUMBER(Daten_KG6[[#This Row],[BS]]),Daten_KG6[[#This Row],[BS]]/_xlfn.XLOOKUP(Basisjahr,Daten_KG6[Jahr],Daten_KG6[BS])-1,#N/A)</calculatedColumnFormula>
    </tableColumn>
    <tableColumn id="3" xr3:uid="{DB18442A-D7DA-4077-81C9-97EC936481D5}" name="Beurteilung/Handlungsbedarf" dataDxfId="273" dataCellStyle="Standard 2"/>
    <tableColumn id="8" xr3:uid="{45617ABB-0202-437B-AC71-40DC1AFAB358}" name="Kommentar" dataDxfId="272"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7" dataDxfId="266" headerRowBorderDxfId="2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4" dataCellStyle="Standard"/>
    <tableColumn id="2" xr3:uid="{A8919C93-1646-4101-B9A1-42404D45EFB2}" name="Hilfsgrösse 1" dataDxfId="263" dataCellStyle="Standard 2"/>
    <tableColumn id="10" xr3:uid="{7689B42C-517F-4F3E-BACA-8665C0F509DA}" name="Hilfsgrösse 2" dataDxfId="262" dataCellStyle="Standard 4 2"/>
    <tableColumn id="5" xr3:uid="{476FB0B3-5351-4BB0-823B-F8E3EAF9DB07}" name="Vorgesehener Pfad" dataDxfId="261" dataCellStyle="Standard 4 2"/>
    <tableColumn id="4" xr3:uid="{1AD8D157-F119-43AC-ADF0-D1DF90C34C4C}" name="ZH" dataDxfId="260" dataCellStyle="Komma"/>
    <tableColumn id="9" xr3:uid="{5F4CECED-0BBE-49A5-BAE6-8FA0EEC512C8}" name="Veränderung ZH" dataDxfId="259" dataCellStyle="Prozent">
      <calculatedColumnFormula>IF(ISNUMBER(Daten_KG5[[#This Row],[ZH]]),Daten_KG5[[#This Row],[ZH]]/_xlfn.XLOOKUP(Basisjahr,Daten_KG5[Jahr],Daten_KG5[ZH])-1,#N/A)</calculatedColumnFormula>
    </tableColumn>
    <tableColumn id="6" xr3:uid="{161687FF-24B5-4E77-8E4B-6348B706520B}" name="CH" dataDxfId="258" dataCellStyle="Komma">
      <calculatedColumnFormula>IF(ISNUMBER(Daten_KG5[[#This Row],[ZH]]),Daten_KG5[[#This Row],[ZH]]*RANDBETWEEN(90,110)/100,"")</calculatedColumnFormula>
    </tableColumn>
    <tableColumn id="11" xr3:uid="{63166836-6856-41F6-B713-701FD9F77DFE}" name="Veränderung CH" dataDxfId="257" dataCellStyle="Prozent">
      <calculatedColumnFormula>IF(ISNUMBER(Daten_KG5[[#This Row],[CH]]),Daten_KG5[[#This Row],[CH]]/_xlfn.XLOOKUP(Basisjahr,Daten_KG5[Jahr],Daten_KG5[CH])-1,#N/A)</calculatedColumnFormula>
    </tableColumn>
    <tableColumn id="7" xr3:uid="{FDCD0837-163C-46A8-AE2A-6F5A6AD29704}" name="BS" dataDxfId="256" dataCellStyle="Komma">
      <calculatedColumnFormula>IF(ISNUMBER(Daten_KG5[[#This Row],[ZH]]),Daten_KG5[[#This Row],[ZH]]*RANDBETWEEN(90,110)/110,"")</calculatedColumnFormula>
    </tableColumn>
    <tableColumn id="12" xr3:uid="{29A4D8CD-8B1C-46F3-BEDB-FD55A5C0DEF4}" name="Veränderung BS" dataDxfId="255" dataCellStyle="Prozent">
      <calculatedColumnFormula>IF(ISNUMBER(Daten_KG5[[#This Row],[BS]]),Daten_KG5[[#This Row],[BS]]/_xlfn.XLOOKUP(Basisjahr,Daten_KG5[Jahr],Daten_KG5[BS])-1,#N/A)</calculatedColumnFormula>
    </tableColumn>
    <tableColumn id="3" xr3:uid="{FF4F65DA-B768-40E6-BAB3-67432C3B2B64}" name="Beurteilung/Handlungsbedarf" dataDxfId="254" dataCellStyle="Standard 2"/>
    <tableColumn id="8" xr3:uid="{5EC05264-7C6A-4379-B50D-3675A47A8675}" name="Kommentar" dataDxfId="253"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48" dataDxfId="247" headerRowBorderDxfId="24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5" dataCellStyle="Standard"/>
    <tableColumn id="2" xr3:uid="{244FD797-6093-4927-8294-CF49320C2DB0}" name="Hilfsgrösse 1" dataDxfId="244" dataCellStyle="Standard 2"/>
    <tableColumn id="10" xr3:uid="{A99D09C2-B5FC-477C-886B-C9B35FA5ECEB}" name="Hilfsgrösse 2" dataDxfId="243" dataCellStyle="Standard 4 2"/>
    <tableColumn id="5" xr3:uid="{16B32A44-B98D-4685-B29A-0771890B8505}" name="Vorgesehener Pfad" dataDxfId="242" dataCellStyle="Standard 4 2"/>
    <tableColumn id="4" xr3:uid="{B13899DB-585C-4AE7-86E3-BCB6FA20F429}" name="ZH" dataDxfId="241" dataCellStyle="Komma"/>
    <tableColumn id="9" xr3:uid="{79BA5255-C8D0-41C5-8A5D-BBDE169B4720}" name="Veränderung ZH" dataDxfId="240" dataCellStyle="Prozent">
      <calculatedColumnFormula>IF(ISNUMBER(Daten_NE1[[#This Row],[ZH]]),Daten_NE1[[#This Row],[ZH]]/_xlfn.XLOOKUP(Basisjahr,Daten_NE1[Jahr],Daten_NE1[ZH])-1,#N/A)</calculatedColumnFormula>
    </tableColumn>
    <tableColumn id="6" xr3:uid="{AF6E1864-959E-44F1-9C50-58C170D2B812}" name="CH" dataDxfId="239" dataCellStyle="Komma">
      <calculatedColumnFormula>IF(ISNUMBER(Daten_NE1[[#This Row],[ZH]]),Daten_NE1[[#This Row],[ZH]]*RANDBETWEEN(90,110)/100,"")</calculatedColumnFormula>
    </tableColumn>
    <tableColumn id="11" xr3:uid="{77B5D5C6-A542-49D1-B43B-A405D8EAA2BF}" name="Veränderung CH" dataDxfId="238" dataCellStyle="Prozent">
      <calculatedColumnFormula>IF(ISNUMBER(Daten_NE1[[#This Row],[CH]]),Daten_NE1[[#This Row],[CH]]/_xlfn.XLOOKUP(Basisjahr,Daten_NE1[Jahr],Daten_NE1[CH])-1,#N/A)</calculatedColumnFormula>
    </tableColumn>
    <tableColumn id="7" xr3:uid="{E6BA87F1-C1FE-4812-9E9D-F98538A8EF50}" name="BS" dataDxfId="237" dataCellStyle="Komma">
      <calculatedColumnFormula>IF(ISNUMBER(Daten_NE1[[#This Row],[ZH]]),Daten_NE1[[#This Row],[ZH]]*RANDBETWEEN(90,110)/110,"")</calculatedColumnFormula>
    </tableColumn>
    <tableColumn id="12" xr3:uid="{575CBA24-671B-49D9-9212-DBDBAEC4EEEB}" name="Veränderung BS" dataDxfId="236" dataCellStyle="Prozent">
      <calculatedColumnFormula>IF(ISNUMBER(Daten_NE1[[#This Row],[BS]]),Daten_NE1[[#This Row],[BS]]/_xlfn.XLOOKUP(Basisjahr,Daten_NE1[Jahr],Daten_NE1[BS])-1,#N/A)</calculatedColumnFormula>
    </tableColumn>
    <tableColumn id="3" xr3:uid="{BB9D5E35-255E-4C7F-B499-EF62891FC212}" name="Beurteilung/Handlungsbedarf" dataDxfId="235" dataCellStyle="Standard 2"/>
    <tableColumn id="8" xr3:uid="{74E60161-4332-4915-90F6-21BF80CBA319}" name="Kommentar" dataDxfId="234"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29" dataDxfId="228" headerRowBorderDxfId="22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6" dataCellStyle="Standard"/>
    <tableColumn id="2" xr3:uid="{B509864F-CA15-41F8-9F8C-DFBEDBEE9CB8}" name="Hilfsgrösse 1" dataDxfId="225" dataCellStyle="Standard 2"/>
    <tableColumn id="10" xr3:uid="{4452E05D-5DD9-45A5-9034-DE63FE4181BF}" name="Hilfsgrösse 2" dataDxfId="224" dataCellStyle="Standard 4 2"/>
    <tableColumn id="5" xr3:uid="{46A86D70-0529-4931-9D9F-CCAB721E669A}" name="Vorgesehener Pfad" dataDxfId="223" dataCellStyle="Standard 4 2"/>
    <tableColumn id="4" xr3:uid="{D22D1DDF-81A3-473C-9DE9-5BA5A7B24682}" name="ZH" dataDxfId="222" dataCellStyle="Komma"/>
    <tableColumn id="9" xr3:uid="{123C2AFF-DE50-423F-9D5D-FFA55B94AD5A}" name="Veränderung ZH" dataDxfId="221" dataCellStyle="Prozent">
      <calculatedColumnFormula>IF(ISNUMBER(Daten_NE2[[#This Row],[ZH]]),Daten_NE2[[#This Row],[ZH]]/_xlfn.XLOOKUP(Basisjahr,Daten_NE2[Jahr],Daten_NE2[ZH])-1,#N/A)</calculatedColumnFormula>
    </tableColumn>
    <tableColumn id="6" xr3:uid="{71681453-8B28-4705-B95C-39BF6AA88D5A}" name="CH" dataDxfId="220" dataCellStyle="Komma">
      <calculatedColumnFormula>IF(ISNUMBER(Daten_NE2[[#This Row],[ZH]]),Daten_NE2[[#This Row],[ZH]]*RANDBETWEEN(90,110)/100,"")</calculatedColumnFormula>
    </tableColumn>
    <tableColumn id="11" xr3:uid="{572E83FC-D754-461F-BB20-00A226D317D6}" name="Veränderung CH" dataDxfId="219" dataCellStyle="Prozent">
      <calculatedColumnFormula>IF(ISNUMBER(Daten_NE2[[#This Row],[CH]]),Daten_NE2[[#This Row],[CH]]/_xlfn.XLOOKUP(Basisjahr,Daten_NE2[Jahr],Daten_NE2[CH])-1,#N/A)</calculatedColumnFormula>
    </tableColumn>
    <tableColumn id="7" xr3:uid="{BDBD1A13-0C29-41C2-B4AA-715F0007AF25}" name="BS" dataDxfId="218" dataCellStyle="Komma">
      <calculatedColumnFormula>IF(ISNUMBER(Daten_NE2[[#This Row],[ZH]]),Daten_NE2[[#This Row],[ZH]]*RANDBETWEEN(90,110)/110,"")</calculatedColumnFormula>
    </tableColumn>
    <tableColumn id="12" xr3:uid="{57393C09-3F31-4884-8CD8-C283732DCA3B}" name="Veränderung BS" dataDxfId="217" dataCellStyle="Prozent">
      <calculatedColumnFormula>IF(ISNUMBER(Daten_NE2[[#This Row],[BS]]),Daten_NE2[[#This Row],[BS]]/_xlfn.XLOOKUP(Basisjahr,Daten_NE2[Jahr],Daten_NE2[BS])-1,#N/A)</calculatedColumnFormula>
    </tableColumn>
    <tableColumn id="3" xr3:uid="{395A4F3A-EFF1-4EA0-BFF1-529930792A77}" name="Beurteilung/Handlungsbedarf" dataDxfId="216" dataCellStyle="Standard 2"/>
    <tableColumn id="8" xr3:uid="{133228ED-F028-4513-B9B1-85D641AC503E}" name="Kommentar" dataDxfId="215"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08" dataDxfId="207" headerRowBorderDxfId="20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5" dataCellStyle="Standard"/>
    <tableColumn id="2" xr3:uid="{CCCAAF22-67B2-43CF-96A7-CCD9E0200401}" name="Hilfsgrösse 1" dataDxfId="204" dataCellStyle="Standard 2"/>
    <tableColumn id="10" xr3:uid="{A88CA30E-1246-46A1-A604-671909AD506E}" name="Hilfsgrösse 2" dataDxfId="203" dataCellStyle="Standard 4 2"/>
    <tableColumn id="5" xr3:uid="{AAC9DAA6-A2D1-4321-81E4-C865D175D2CF}" name="Vorgesehener Pfad" dataDxfId="202" dataCellStyle="Standard 4 2"/>
    <tableColumn id="4" xr3:uid="{5B857011-4927-4D43-A7B2-561C661846E4}" name="ZH" dataDxfId="201" dataCellStyle="Komma"/>
    <tableColumn id="9" xr3:uid="{88F22861-B58B-4E03-AB67-9F40F0054155}" name="Veränderung ZH" dataDxfId="200" dataCellStyle="Prozent">
      <calculatedColumnFormula>IF(ISNUMBER(Daten_NE3[[#This Row],[ZH]]),Daten_NE3[[#This Row],[ZH]]/_xlfn.XLOOKUP(Basisjahr,Daten_NE3[Jahr],Daten_NE3[ZH])-1,#N/A)</calculatedColumnFormula>
    </tableColumn>
    <tableColumn id="6" xr3:uid="{AD020587-031E-4569-BD52-76BD82766FB0}" name="CH" dataDxfId="199" dataCellStyle="Komma">
      <calculatedColumnFormula>IF(ISNUMBER(Daten_NE3[[#This Row],[ZH]]),Daten_NE3[[#This Row],[ZH]]*RANDBETWEEN(90,110)/100,"")</calculatedColumnFormula>
    </tableColumn>
    <tableColumn id="11" xr3:uid="{55F69BFA-F4C8-482B-886D-DDBF18FFDE71}" name="Veränderung CH" dataDxfId="198" dataCellStyle="Prozent">
      <calculatedColumnFormula>IF(ISNUMBER(Daten_NE3[[#This Row],[CH]]),Daten_NE3[[#This Row],[CH]]/_xlfn.XLOOKUP(Basisjahr,Daten_NE3[Jahr],Daten_NE3[CH])-1,#N/A)</calculatedColumnFormula>
    </tableColumn>
    <tableColumn id="7" xr3:uid="{1F549012-DA1A-4037-97E9-0EB14DD99FD5}" name="BS" dataDxfId="197" dataCellStyle="Komma">
      <calculatedColumnFormula>IF(ISNUMBER(Daten_NE3[[#This Row],[ZH]]),Daten_NE3[[#This Row],[ZH]]*RANDBETWEEN(90,110)/110,"")</calculatedColumnFormula>
    </tableColumn>
    <tableColumn id="12" xr3:uid="{C62ED49B-8A8E-4FEA-A2A4-8A99BD143DD9}" name="Veränderung BS" dataDxfId="196" dataCellStyle="Prozent">
      <calculatedColumnFormula>IF(ISNUMBER(Daten_NE3[[#This Row],[BS]]),Daten_NE3[[#This Row],[BS]]/_xlfn.XLOOKUP(Basisjahr,Daten_NE3[Jahr],Daten_NE3[BS])-1,#N/A)</calculatedColumnFormula>
    </tableColumn>
    <tableColumn id="3" xr3:uid="{C8CBCD16-2188-4647-B734-6F00B9CCA7B4}" name="Beurteilung/Handlungsbedarf" dataDxfId="195" dataCellStyle="Standard 2"/>
    <tableColumn id="8" xr3:uid="{751A1BF3-5717-439F-9F39-9471474DACDD}" name="Kommentar" dataDxfId="194"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89" dataDxfId="188" headerRowBorderDxfId="1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6" dataCellStyle="Standard"/>
    <tableColumn id="2" xr3:uid="{752A7D71-FDD6-465B-B8FA-024509750C41}" name="Hilfsgrösse 1" dataDxfId="185" dataCellStyle="Standard 2"/>
    <tableColumn id="10" xr3:uid="{E5EDA0F5-63F9-4C13-972B-9B9D2ABE6D9F}" name="Hilfsgrösse 2" dataDxfId="184" dataCellStyle="Standard 4 2"/>
    <tableColumn id="5" xr3:uid="{96709C55-6290-49FF-AF58-BCEA138E0DE0}" name="Vorgesehener Pfad" dataDxfId="183" dataCellStyle="Standard 4 2"/>
    <tableColumn id="4" xr3:uid="{2F429D9B-9E3E-487C-B9D2-035CAADB040C}" name="ZH" dataDxfId="182" dataCellStyle="Komma"/>
    <tableColumn id="9" xr3:uid="{F875A9C9-18D5-4B09-AE34-DBFFD05E884F}" name="Veränderung ZH" dataDxfId="181" dataCellStyle="Prozent">
      <calculatedColumnFormula>IF(ISNUMBER(Daten_NE4[[#This Row],[ZH]]),Daten_NE4[[#This Row],[ZH]]/_xlfn.XLOOKUP(Basisjahr,Daten_NE4[Jahr],Daten_NE4[ZH])-1,#N/A)</calculatedColumnFormula>
    </tableColumn>
    <tableColumn id="6" xr3:uid="{D182CC3F-0E18-41A2-BE5E-4CCA644FFAD5}" name="CH" dataDxfId="180" dataCellStyle="Komma">
      <calculatedColumnFormula>IF(ISNUMBER(Daten_NE4[[#This Row],[ZH]]),Daten_NE4[[#This Row],[ZH]]*RANDBETWEEN(90,110)/100,"")</calculatedColumnFormula>
    </tableColumn>
    <tableColumn id="11" xr3:uid="{1EA99561-3D3F-466D-BFCC-BF86FF0651A9}" name="Veränderung CH" dataDxfId="179" dataCellStyle="Prozent">
      <calculatedColumnFormula>IF(ISNUMBER(Daten_NE4[[#This Row],[CH]]),Daten_NE4[[#This Row],[CH]]/_xlfn.XLOOKUP(Basisjahr,Daten_NE4[Jahr],Daten_NE4[CH])-1,#N/A)</calculatedColumnFormula>
    </tableColumn>
    <tableColumn id="7" xr3:uid="{AD5293F9-A55B-431A-952A-5BD65942014E}" name="BS" dataDxfId="178" dataCellStyle="Komma">
      <calculatedColumnFormula>IF(ISNUMBER(Daten_NE4[[#This Row],[ZH]]),Daten_NE4[[#This Row],[ZH]]*RANDBETWEEN(90,110)/110,"")</calculatedColumnFormula>
    </tableColumn>
    <tableColumn id="12" xr3:uid="{8FBB9F93-9ED0-4C7A-B94F-298FE1AEA968}" name="Veränderung BS" dataDxfId="177" dataCellStyle="Prozent">
      <calculatedColumnFormula>IF(ISNUMBER(Daten_NE4[[#This Row],[BS]]),Daten_NE4[[#This Row],[BS]]/_xlfn.XLOOKUP(Basisjahr,Daten_NE4[Jahr],Daten_NE4[BS])-1,#N/A)</calculatedColumnFormula>
    </tableColumn>
    <tableColumn id="3" xr3:uid="{B47B7CDC-276B-47F9-A973-FA5F2EA86A6A}" name="Beurteilung/Handlungsbedarf" dataDxfId="176" dataCellStyle="Standard 2"/>
    <tableColumn id="8" xr3:uid="{4BF87008-EB6C-4716-B826-D0625E38D91B}" name="Kommentar" dataDxfId="175"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0" dataDxfId="169" headerRowBorderDxfId="16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7" dataCellStyle="Standard"/>
    <tableColumn id="2" xr3:uid="{159FB513-E8C0-4BA9-8B05-7F8C4D343D9B}" name="Hilfsgrösse 1" dataDxfId="166" dataCellStyle="Standard 2"/>
    <tableColumn id="10" xr3:uid="{159A043D-E260-4AC6-BB12-43F1C248F5AB}" name="Hilfsgrösse 2" dataDxfId="165" dataCellStyle="Standard 4 2"/>
    <tableColumn id="5" xr3:uid="{72B9515F-E5B8-4046-AC48-B91083B9F0D5}" name="Vorgesehener Pfad" dataDxfId="164" dataCellStyle="Standard 4 2"/>
    <tableColumn id="4" xr3:uid="{AF1EE7AC-1541-428C-A123-1A1AD7B113A8}" name="ZH" dataDxfId="163" dataCellStyle="Komma"/>
    <tableColumn id="9" xr3:uid="{07957024-8586-4F83-B638-E1E2BAA852A6}" name="Veränderung ZH" dataDxfId="162" dataCellStyle="Prozent">
      <calculatedColumnFormula>IF(ISNUMBER(Daten_KV1[[#This Row],[ZH]]),Daten_KV1[[#This Row],[ZH]]/_xlfn.XLOOKUP(Basisjahr,Daten_KV1[Jahr],Daten_KV1[ZH])-1,#N/A)</calculatedColumnFormula>
    </tableColumn>
    <tableColumn id="6" xr3:uid="{0D137589-41F9-4A84-8DE6-237D58C2D87D}" name="CH" dataDxfId="161" dataCellStyle="Komma">
      <calculatedColumnFormula>IF(ISNUMBER(Daten_KV1[[#This Row],[ZH]]),Daten_KV1[[#This Row],[ZH]]*RANDBETWEEN(90,110)/100,"")</calculatedColumnFormula>
    </tableColumn>
    <tableColumn id="11" xr3:uid="{E4A3C62C-AF60-475F-92BC-494BAEB17C93}" name="Veränderung CH" dataDxfId="160" dataCellStyle="Prozent">
      <calculatedColumnFormula>IF(ISNUMBER(Daten_KV1[[#This Row],[CH]]),Daten_KV1[[#This Row],[CH]]/_xlfn.XLOOKUP(Basisjahr,Daten_KV1[Jahr],Daten_KV1[CH])-1,#N/A)</calculatedColumnFormula>
    </tableColumn>
    <tableColumn id="7" xr3:uid="{E6E1C8A8-3FBB-4501-8F95-09573AC6A751}" name="BS" dataDxfId="159" dataCellStyle="Komma">
      <calculatedColumnFormula>IF(ISNUMBER(Daten_KV1[[#This Row],[ZH]]),Daten_KV1[[#This Row],[ZH]]*RANDBETWEEN(90,110)/110,"")</calculatedColumnFormula>
    </tableColumn>
    <tableColumn id="12" xr3:uid="{9A9744F2-AB42-4AFC-A517-063AB04C1C13}" name="Veränderung BS" dataDxfId="158" dataCellStyle="Prozent">
      <calculatedColumnFormula>IF(ISNUMBER(Daten_KV1[[#This Row],[BS]]),Daten_KV1[[#This Row],[BS]]/_xlfn.XLOOKUP(Basisjahr,Daten_KV1[Jahr],Daten_KV1[BS])-1,#N/A)</calculatedColumnFormula>
    </tableColumn>
    <tableColumn id="3" xr3:uid="{F700E7B8-263E-4A7B-A493-EDEE537986FA}" name="Beurteilung/Handlungsbedarf" dataDxfId="157" dataCellStyle="Standard 2"/>
    <tableColumn id="8" xr3:uid="{BC2BE316-48CE-46FA-BD56-782D87BF0911}" name="Kommentar" dataDxfId="156"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1" dataDxfId="150" headerRowBorderDxfId="14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48" dataCellStyle="Standard"/>
    <tableColumn id="2" xr3:uid="{0F2AC8AF-1665-4671-813D-BDD917E1E610}" name="Hilfsgrösse 1" dataDxfId="147" dataCellStyle="Standard 2"/>
    <tableColumn id="10" xr3:uid="{8D347F99-1593-426C-8FB8-E3344E391542}" name="Hilfsgrösse 2" dataDxfId="146" dataCellStyle="Standard 4 2"/>
    <tableColumn id="5" xr3:uid="{B4235994-D702-4058-95BB-3FE988A10F1E}" name="Vorgesehener Pfad" dataDxfId="145" dataCellStyle="Standard 4 2"/>
    <tableColumn id="4" xr3:uid="{719C81C7-5767-40B3-8A77-8F4615EC9B3B}" name="ZH" dataDxfId="144" dataCellStyle="Komma"/>
    <tableColumn id="9" xr3:uid="{188BC72A-49FC-4A6D-82D1-FAB7D5A58F54}" name="Veränderung ZH" dataDxfId="143" dataCellStyle="Prozent">
      <calculatedColumnFormula>IF(ISNUMBER(Daten_KV2[[#This Row],[ZH]]),Daten_KV2[[#This Row],[ZH]]/_xlfn.XLOOKUP(Basisjahr,Daten_KV2[Jahr],Daten_KV2[ZH])-1,#N/A)</calculatedColumnFormula>
    </tableColumn>
    <tableColumn id="6" xr3:uid="{50608E33-02E0-47FE-9DC1-7342F8F8DB54}" name="CH" dataDxfId="142" dataCellStyle="Komma">
      <calculatedColumnFormula>IF(ISNUMBER(Daten_KV2[[#This Row],[ZH]]),Daten_KV2[[#This Row],[ZH]]*RANDBETWEEN(90,110)/100,"")</calculatedColumnFormula>
    </tableColumn>
    <tableColumn id="11" xr3:uid="{7D3BCE77-C1EF-4748-B076-683FBECA43D4}" name="Veränderung CH" dataDxfId="141" dataCellStyle="Prozent">
      <calculatedColumnFormula>IF(ISNUMBER(Daten_KV2[[#This Row],[CH]]),Daten_KV2[[#This Row],[CH]]/_xlfn.XLOOKUP(Basisjahr,Daten_KV2[Jahr],Daten_KV2[CH])-1,#N/A)</calculatedColumnFormula>
    </tableColumn>
    <tableColumn id="7" xr3:uid="{4CC1DEAE-96CF-4CCD-94EC-EABAEF046077}" name="BS" dataDxfId="140" dataCellStyle="Komma">
      <calculatedColumnFormula>IF(ISNUMBER(Daten_KV2[[#This Row],[ZH]]),Daten_KV2[[#This Row],[ZH]]*RANDBETWEEN(90,110)/110,"")</calculatedColumnFormula>
    </tableColumn>
    <tableColumn id="12" xr3:uid="{607514A4-6763-4B0C-ADE3-9790BE457ED3}" name="Veränderung BS" dataDxfId="139" dataCellStyle="Prozent">
      <calculatedColumnFormula>IF(ISNUMBER(Daten_KV2[[#This Row],[BS]]),Daten_KV2[[#This Row],[BS]]/_xlfn.XLOOKUP(Basisjahr,Daten_KV2[Jahr],Daten_KV2[BS])-1,#N/A)</calculatedColumnFormula>
    </tableColumn>
    <tableColumn id="3" xr3:uid="{D2E1773B-13BD-4C8F-8BA0-0D0DCEA36ED4}" name="Beurteilung/Handlungsbedarf" dataDxfId="138" dataCellStyle="Standard 2"/>
    <tableColumn id="8" xr3:uid="{2483656D-EE44-4FA5-BB5E-0FADB3576A1D}" name="Kommentar" dataDxfId="137"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6" dataDxfId="125" headerRowBorderDxfId="1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3" dataCellStyle="Standard"/>
    <tableColumn id="2" xr3:uid="{4801DDD8-445E-499F-AE4B-4A69B878E3C8}" name="Hilfsgrösse 1" dataDxfId="122" dataCellStyle="Standard 2"/>
    <tableColumn id="10" xr3:uid="{A3B2BFAC-306E-4C7F-9AF5-09F0FA5F51C2}" name="Hilfsgrösse 2" dataDxfId="121" dataCellStyle="Standard 4 2"/>
    <tableColumn id="5" xr3:uid="{B1445D1E-859C-41B2-A930-7F4761AAA4D0}" name="Vorgesehener Pfad" dataDxfId="120" dataCellStyle="Standard 4 2"/>
    <tableColumn id="4" xr3:uid="{E9C214F4-0FFC-4D06-82AE-AB39C4CD315C}" name="ZH" dataDxfId="119" dataCellStyle="Komma"/>
    <tableColumn id="9" xr3:uid="{DB483103-2597-4AB8-967F-948AC1FA672B}" name="Veränderung ZH" dataDxfId="118" dataCellStyle="Prozent">
      <calculatedColumnFormula>IF(ISNUMBER(Daten_KV3[[#This Row],[ZH]]),Daten_KV3[[#This Row],[ZH]]/_xlfn.XLOOKUP(Basisjahr,Daten_KV3[Jahr],Daten_KV3[ZH])-1,#N/A)</calculatedColumnFormula>
    </tableColumn>
    <tableColumn id="6" xr3:uid="{72470019-8537-44F8-B522-E744152D235F}" name="CH" dataDxfId="117" dataCellStyle="Komma">
      <calculatedColumnFormula>IF(ISNUMBER(Daten_KV3[[#This Row],[ZH]]),Daten_KV3[[#This Row],[ZH]]*RANDBETWEEN(90,110)/100,"")</calculatedColumnFormula>
    </tableColumn>
    <tableColumn id="11" xr3:uid="{7B6ABA06-AC7F-4721-AE17-4A2D34126BC9}" name="Veränderung CH" dataDxfId="116" dataCellStyle="Prozent">
      <calculatedColumnFormula>IF(ISNUMBER(Daten_KV3[[#This Row],[CH]]),Daten_KV3[[#This Row],[CH]]/_xlfn.XLOOKUP(Basisjahr,Daten_KV3[Jahr],Daten_KV3[CH])-1,#N/A)</calculatedColumnFormula>
    </tableColumn>
    <tableColumn id="7" xr3:uid="{9B7D3F1B-8E62-4B90-86E4-8CFFE6FF12A3}" name="BS" dataDxfId="115" dataCellStyle="Komma">
      <calculatedColumnFormula>IF(ISNUMBER(Daten_KV3[[#This Row],[ZH]]),Daten_KV3[[#This Row],[ZH]]*RANDBETWEEN(90,110)/110,"")</calculatedColumnFormula>
    </tableColumn>
    <tableColumn id="12" xr3:uid="{8C6256AB-27D6-4097-A035-DA3F0A59F411}" name="Veränderung BS" dataDxfId="114" dataCellStyle="Prozent">
      <calculatedColumnFormula>IF(ISNUMBER(Daten_KV3[[#This Row],[BS]]),Daten_KV3[[#This Row],[BS]]/_xlfn.XLOOKUP(Basisjahr,Daten_KV3[Jahr],Daten_KV3[BS])-1,#N/A)</calculatedColumnFormula>
    </tableColumn>
    <tableColumn id="3" xr3:uid="{9827D135-15C0-4A87-B243-7664686D7B0E}" name="Beurteilung/Handlungsbedarf" dataDxfId="113" dataCellStyle="Standard 2"/>
    <tableColumn id="8" xr3:uid="{C7813D44-522B-4140-8229-21827931BD3D}" name="Kommentar" dataDxfId="112"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3-03-29T07:26:35.48" personId="{808E65DB-4307-4BA3-BC76-03CCDC34E544}" id="{FF11BDF3-479D-4350-BEB2-DA48C8F91A04}">
    <text xml:space="preserve">Wenn in der Umsetzung kompliziert/aufwändig, dann würden wir selbst ein csv mit den extrahierten Daten erstellen, da kein grosser Aufwand.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67.xml"/><Relationship Id="rId2" Type="http://schemas.openxmlformats.org/officeDocument/2006/relationships/printerSettings" Target="../printerSettings/printerSettings3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vmlDrawing" Target="../drawings/vmlDrawing3.vml"/><Relationship Id="rId1" Type="http://schemas.openxmlformats.org/officeDocument/2006/relationships/hyperlink" Target="https://www.pxweb.bfs.admin.ch/api/v1/de/" TargetMode="External"/><Relationship Id="rId6" Type="http://schemas.openxmlformats.org/officeDocument/2006/relationships/hyperlink" Target="https://www.uvek-gis.admin.ch/BFE/ogd/21/data_t4.csv" TargetMode="External"/><Relationship Id="rId11" Type="http://schemas.openxmlformats.org/officeDocument/2006/relationships/hyperlink" Target="https://www.pxweb.bfs.admin.ch/api/v1/de/" TargetMode="External"/><Relationship Id="rId24" Type="http://schemas.openxmlformats.org/officeDocument/2006/relationships/hyperlink" Target="https://www.stadt-zuerich.ch/content/dam/stzh/gud/Deutsch/UGZ/umwelt-energie/energie-in-zahlen/Heizgradtage/dokumente/" TargetMode="External"/><Relationship Id="rId5" Type="http://schemas.openxmlformats.org/officeDocument/2006/relationships/hyperlink" Target="https://www.pxweb.bfs.admin.ch/api/v1/de/" TargetMode="External"/><Relationship Id="rId15" Type="http://schemas.openxmlformats.org/officeDocument/2006/relationships/hyperlink" Target="https://dam-api.bfs.admin.ch/hub/api/dam/assets/" TargetMode="External"/><Relationship Id="rId23" Type="http://schemas.openxmlformats.org/officeDocument/2006/relationships/hyperlink" Target="https://www.pxweb.bfs.admin.ch/api/v1/de/" TargetMode="External"/><Relationship Id="rId28" Type="http://schemas.openxmlformats.org/officeDocument/2006/relationships/hyperlink" Target="https://www.web.statistik.zh.ch/awel/decarb_monitoring/"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microsoft.com/office/2017/10/relationships/threadedComment" Target="../threadedComments/threadedComment2.xm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web.statistik.zh.ch/awel/decarb_monitoring/" TargetMode="External"/><Relationship Id="rId27" Type="http://schemas.openxmlformats.org/officeDocument/2006/relationships/hyperlink" Target="https://www.web.statistik.zh.ch/awel/decarb_monitoring/" TargetMode="External"/><Relationship Id="rId30" Type="http://schemas.openxmlformats.org/officeDocument/2006/relationships/comments" Target="../comments2.xm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6"/>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101.4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3" priority="7"/>
  </conditionalFormatting>
  <conditionalFormatting sqref="A18 A20 A22 A24 A26 A28 A30">
    <cfRule type="duplicateValues" dxfId="1132" priority="4"/>
  </conditionalFormatting>
  <conditionalFormatting sqref="C4:E31">
    <cfRule type="cellIs" dxfId="1131"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4"/>
  <sheetViews>
    <sheetView showGridLines="0" zoomScale="85" zoomScaleNormal="85" zoomScaleSheetLayoutView="115" zoomScalePageLayoutView="40" workbookViewId="0">
      <selection activeCell="B16" sqref="B1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2019</v>
      </c>
    </row>
    <row r="2" spans="1:15" ht="15.6" customHeight="1">
      <c r="A2" s="181"/>
      <c r="B2" s="182"/>
      <c r="C2" s="7"/>
      <c r="D2" s="55"/>
      <c r="E2" s="55"/>
    </row>
    <row r="3" spans="1:15" ht="15.6" customHeight="1">
      <c r="A3" s="96"/>
      <c r="B3" s="96"/>
      <c r="C3" s="46"/>
      <c r="D3" s="55"/>
      <c r="E3" s="55"/>
    </row>
    <row r="4" spans="1:15" ht="23.25" customHeight="1">
      <c r="A4" s="188" t="s">
        <v>55</v>
      </c>
      <c r="B4" s="189"/>
      <c r="C4" s="189"/>
      <c r="D4" s="189"/>
      <c r="E4" s="189"/>
      <c r="F4" s="189"/>
      <c r="G4" s="189"/>
      <c r="H4" s="189"/>
      <c r="I4" s="189"/>
      <c r="J4" s="189"/>
    </row>
    <row r="5" spans="1:15" s="19" customFormat="1" ht="36" customHeight="1">
      <c r="A5" s="186" t="s">
        <v>56</v>
      </c>
      <c r="B5" s="187"/>
      <c r="C5" s="113" t="s">
        <v>57</v>
      </c>
      <c r="D5" s="113" t="s">
        <v>58</v>
      </c>
      <c r="E5" s="113" t="s">
        <v>59</v>
      </c>
      <c r="F5" s="113" t="s">
        <v>60</v>
      </c>
      <c r="G5" s="113" t="str">
        <f>"Wert " &amp; Betrachtungsjahr</f>
        <v>Wert 2019</v>
      </c>
      <c r="H5" s="113" t="str">
        <f>"Entwicklung zu Vorjahr " &amp;Betrachtungsjahr-1</f>
        <v>Entwicklung zu Vorjahr 2018</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1539 275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4.9679356038908162E-2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7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155290741 810 CHF</v>
      </c>
      <c r="H7" s="118" cm="1">
        <f t="array" aca="1" ref="H7" ca="1">_xlfn.XLOOKUP(Betrachtungsjahr,INDIRECT("Daten_" &amp; A7 &amp; "[Jahr]"),INDIRECT("Daten_" &amp; A7 &amp; "[ZH]"))/_xlfn.XLOOKUP(Betrachtungsjahr-1,INDIRECT("Daten_" &amp; A7 &amp; "[Jahr]"),INDIRECT("Daten_" &amp; A7 &amp; "[ZH]"))-1</f>
        <v>-1.0149823655887791E-2</v>
      </c>
      <c r="I7" s="118" cm="1">
        <f t="array" aca="1" ref="I7" ca="1">_xlfn.XLOOKUP(Betrachtungsjahr,INDIRECT("Daten_" &amp; A7 &amp; "[Jahr]"),INDIRECT("Daten_" &amp; A7 &amp; "[ZH]"))/_xlfn.XLOOKUP(Basisjahr,INDIRECT("Daten_" &amp; A7 &amp; "[Jahr]"),INDIRECT("Daten_" &amp; A7 &amp; "[ZH]"))-1</f>
        <v>7.3616442797880488E-2</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7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79" t="s">
        <v>66</v>
      </c>
      <c r="B10" s="180"/>
      <c r="C10" s="180"/>
      <c r="D10" s="180"/>
      <c r="E10" s="180"/>
      <c r="F10" s="180"/>
      <c r="G10" s="180"/>
      <c r="H10" s="180"/>
      <c r="I10" s="51"/>
      <c r="J10" s="51"/>
    </row>
    <row r="11" spans="1:15" s="19" customFormat="1" ht="36" customHeight="1" thickTop="1">
      <c r="A11" s="184" t="s">
        <v>56</v>
      </c>
      <c r="B11" s="185"/>
      <c r="C11" s="72" t="str">
        <f>C$5</f>
        <v>Verfügbar ab Jahr</v>
      </c>
      <c r="D11" s="72" t="str">
        <f t="shared" ref="D11:J11" si="0">D$5</f>
        <v>Einheit</v>
      </c>
      <c r="E11" s="72" t="str">
        <f t="shared" si="0"/>
        <v>Zuständig</v>
      </c>
      <c r="F11" s="72" t="str">
        <f t="shared" si="0"/>
        <v>Letztes erhobenes Jahr</v>
      </c>
      <c r="G11" s="72" t="str">
        <f t="shared" si="0"/>
        <v>Wert 2019</v>
      </c>
      <c r="H11" s="72" t="str">
        <f t="shared" si="0"/>
        <v>Entwicklung zu Vorjahr 2018</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7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7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7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7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112 768 </v>
      </c>
      <c r="H16" s="99" cm="1">
        <f t="array" aca="1" ref="H16" ca="1">_xlfn.XLOOKUP(Betrachtungsjahr,INDIRECT("Daten_" &amp; A16 &amp; "[Jahr]"),INDIRECT("Daten_" &amp; A16 &amp; "[ZH]"))/_xlfn.XLOOKUP(Betrachtungsjahr-1,INDIRECT("Daten_" &amp; A16 &amp; "[Jahr]"),INDIRECT("Daten_" &amp; A16 &amp; "[ZH]"))-1</f>
        <v>-1.7066750344298609E-2</v>
      </c>
      <c r="I16" s="99" cm="1">
        <f t="array" aca="1" ref="I16" ca="1">_xlfn.XLOOKUP(Betrachtungsjahr,INDIRECT("Daten_" &amp; A16 &amp; "[Jahr]"),INDIRECT("Daten_" &amp; A16 &amp; "[ZH]"))/_xlfn.XLOOKUP(Basisjahr,INDIRECT("Daten_" &amp; A16 &amp; "[Jahr]"),INDIRECT("Daten_" &amp; A16 &amp; "[ZH]"))-1</f>
        <v>-8.7260924815255492E-2</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3 112 0</v>
      </c>
      <c r="H17" s="99" cm="1">
        <f t="array" aca="1" ref="H17" ca="1">_xlfn.XLOOKUP(Betrachtungsjahr,INDIRECT("Daten_" &amp; A17 &amp; "[Jahr]"),INDIRECT("Daten_" &amp; A17 &amp; "[ZH]"))/_xlfn.XLOOKUP(Betrachtungsjahr-1,INDIRECT("Daten_" &amp; A17 &amp; "[Jahr]"),INDIRECT("Daten_" &amp; A17 &amp; "[ZH]"))-1</f>
        <v>6.0306643952299899E-2</v>
      </c>
      <c r="I17" s="99" cm="1">
        <f t="array" aca="1" ref="I17" ca="1">_xlfn.XLOOKUP(Betrachtungsjahr,INDIRECT("Daten_" &amp; A17 &amp; "[Jahr]"),INDIRECT("Daten_" &amp; A17 &amp; "[ZH]"))/_xlfn.XLOOKUP(Basisjahr,INDIRECT("Daten_" &amp; A17 &amp; "[Jahr]"),INDIRECT("Daten_" &amp; A17 &amp; "[ZH]"))-1</f>
        <v>1.6993464052287521E-2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79" t="s">
        <v>73</v>
      </c>
      <c r="B19" s="180"/>
      <c r="C19" s="180"/>
      <c r="D19" s="180"/>
      <c r="E19" s="180"/>
      <c r="F19" s="180"/>
      <c r="G19" s="180"/>
      <c r="H19" s="180"/>
      <c r="I19" s="51"/>
      <c r="J19" s="51"/>
    </row>
    <row r="20" spans="1:11" s="19" customFormat="1" ht="36" customHeight="1" thickTop="1">
      <c r="A20" s="177" t="str">
        <f>$A$11</f>
        <v>Indikatoren/Stellgrössen</v>
      </c>
      <c r="B20" s="178"/>
      <c r="C20" s="72" t="str">
        <f>C$5</f>
        <v>Verfügbar ab Jahr</v>
      </c>
      <c r="D20" s="72" t="str">
        <f t="shared" ref="D20:J20" si="1">D$5</f>
        <v>Einheit</v>
      </c>
      <c r="E20" s="72" t="str">
        <f t="shared" si="1"/>
        <v>Zuständig</v>
      </c>
      <c r="F20" s="72" t="str">
        <f t="shared" si="1"/>
        <v>Letztes erhobenes Jahr</v>
      </c>
      <c r="G20" s="72" t="str">
        <f t="shared" si="1"/>
        <v>Wert 2019</v>
      </c>
      <c r="H20" s="72" t="str">
        <f t="shared" si="1"/>
        <v>Entwicklung zu Vorjahr 2018</v>
      </c>
      <c r="I20" s="72" t="str">
        <f t="shared" si="1"/>
        <v>Entwicklung zu Basisjahr 2015</v>
      </c>
      <c r="J20" s="72" t="str">
        <f t="shared" si="1"/>
        <v>Beurteilung/Handlungsbedarf</v>
      </c>
    </row>
    <row r="21" spans="1:11" ht="12.7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7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75">
      <c r="A23" s="50" t="s">
        <v>76</v>
      </c>
      <c r="B23" s="20" t="str" cm="1">
        <f t="array" aca="1" ref="B23" ca="1">HYPERLINK("" &amp; "#" &amp; TEXT(A23,"#0.00") &amp; "!A3",INDIRECT("'" &amp; TEXT($A23,"#0.00") &amp; "'!A1"))</f>
        <v>Treibhauswirkung Kältemittel in grösseren Kälteanlagen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0.95088413292280149</v>
      </c>
      <c r="I23" s="99" cm="1">
        <f t="array" aca="1" ref="I23" ca="1">_xlfn.XLOOKUP(Betrachtungsjahr,INDIRECT("Daten_" &amp; A23 &amp; "[Jahr]"),INDIRECT("Daten_" &amp; A23 &amp; "[ZH]"))/_xlfn.XLOOKUP(Basisjahr,INDIRECT("Daten_" &amp; A23 &amp; "[Jahr]"),INDIRECT("Daten_" &amp; A23 &amp; "[ZH]"))-1</f>
        <v>0.97653086679489531</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7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7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7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7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7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thickBot="1">
      <c r="A30" s="179" t="s">
        <v>82</v>
      </c>
      <c r="B30" s="180"/>
      <c r="C30" s="180"/>
      <c r="D30" s="180"/>
      <c r="E30" s="180"/>
      <c r="F30" s="180"/>
      <c r="G30" s="180"/>
      <c r="H30" s="180"/>
      <c r="I30" s="51"/>
      <c r="J30" s="51"/>
    </row>
    <row r="31" spans="1:11" s="19" customFormat="1" ht="36" customHeight="1" thickTop="1">
      <c r="A31" s="183" t="str">
        <f>$A$11</f>
        <v>Indikatoren/Stellgrössen</v>
      </c>
      <c r="B31" s="178"/>
      <c r="C31" s="72" t="str">
        <f>C$5</f>
        <v>Verfügbar ab Jahr</v>
      </c>
      <c r="D31" s="72" t="str">
        <f t="shared" ref="D31:J31" si="2">D$5</f>
        <v>Einheit</v>
      </c>
      <c r="E31" s="72" t="str">
        <f t="shared" si="2"/>
        <v>Zuständig</v>
      </c>
      <c r="F31" s="72" t="str">
        <f t="shared" si="2"/>
        <v>Letztes erhobenes Jahr</v>
      </c>
      <c r="G31" s="72" t="str">
        <f t="shared" si="2"/>
        <v>Wert 2019</v>
      </c>
      <c r="H31" s="72" t="str">
        <f t="shared" si="2"/>
        <v>Entwicklung zu Vorjahr 2018</v>
      </c>
      <c r="I31" s="72" t="str">
        <f t="shared" si="2"/>
        <v>Entwicklung zu Basisjahr 2015</v>
      </c>
      <c r="J31" s="72" t="str">
        <f t="shared" si="2"/>
        <v>Beurteilung/Handlungsbedarf</v>
      </c>
    </row>
    <row r="32" spans="1:11" ht="12.7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7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7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t="e" cm="1">
        <f t="array" aca="1" ref="H34" ca="1">_xlfn.XLOOKUP(Betrachtungsjahr,INDIRECT("Daten_" &amp; A34 &amp; "[Jahr]"),INDIRECT("Daten_" &amp; A34 &amp; "[ZH]"))/_xlfn.XLOOKUP(Betrachtungsjahr-1,INDIRECT("Daten_" &amp; A34 &amp; "[Jahr]"),INDIRECT("Daten_" &amp; A34 &amp; "[ZH]"))-1</f>
        <v>#DIV/0!</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79" t="s">
        <v>86</v>
      </c>
      <c r="B36" s="180"/>
      <c r="C36" s="180"/>
      <c r="D36" s="180"/>
      <c r="E36" s="180"/>
      <c r="F36" s="180"/>
      <c r="G36" s="180"/>
      <c r="H36" s="180"/>
      <c r="I36" s="51"/>
      <c r="J36" s="51"/>
    </row>
    <row r="37" spans="1:11" s="19" customFormat="1" ht="36" customHeight="1" thickTop="1">
      <c r="A37" s="183" t="str">
        <f>$A$11</f>
        <v>Indikatoren/Stellgrössen</v>
      </c>
      <c r="B37" s="178"/>
      <c r="C37" s="72" t="str">
        <f>C$5</f>
        <v>Verfügbar ab Jahr</v>
      </c>
      <c r="D37" s="72" t="str">
        <f t="shared" ref="D37:J37" si="3">D$5</f>
        <v>Einheit</v>
      </c>
      <c r="E37" s="72" t="str">
        <f t="shared" si="3"/>
        <v>Zuständig</v>
      </c>
      <c r="F37" s="72" t="str">
        <f t="shared" si="3"/>
        <v>Letztes erhobenes Jahr</v>
      </c>
      <c r="G37" s="72" t="str">
        <f t="shared" si="3"/>
        <v>Wert 2019</v>
      </c>
      <c r="H37" s="72" t="str">
        <f t="shared" si="3"/>
        <v>Entwicklung zu Vorjahr 2018</v>
      </c>
      <c r="I37" s="72" t="str">
        <f t="shared" si="3"/>
        <v>Entwicklung zu Basisjahr 2015</v>
      </c>
      <c r="J37" s="72" t="str">
        <f t="shared" si="3"/>
        <v>Beurteilung/Handlungsbedarf</v>
      </c>
    </row>
    <row r="38" spans="1:11" ht="12.75">
      <c r="A38" s="50" t="s">
        <v>87</v>
      </c>
      <c r="B38" s="20" t="str" cm="1">
        <f t="array" aca="1" ref="B38" ca="1">HYPERLINK("" &amp; "#" &amp; TEXT(A38,"#0.00") &amp; "!A3",INDIRECT("'" &amp; TEXT($A38,"#0.00") &amp; "'!A1"))</f>
        <v>Titel Massnahme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75">
      <c r="A39" s="50" t="s">
        <v>88</v>
      </c>
      <c r="B39" s="20" t="str" cm="1">
        <f t="array" aca="1" ref="B39" ca="1">HYPERLINK("" &amp; "#" &amp; TEXT(A39,"#0.00") &amp; "!A3",INDIRECT("'" &amp; TEXT($A39,"#0.00") &amp; "'!A1"))</f>
        <v>Titel Massnahme</v>
      </c>
      <c r="C39" s="18" cm="1">
        <f t="array" aca="1" ref="C39" ca="1">INDIRECT("'" &amp; TEXT($A39,"#0.00") &amp; "'!D4")</f>
        <v>2008</v>
      </c>
      <c r="D39" s="18" cm="1">
        <f t="array" aca="1" ref="D39" ca="1">IF(INDIRECT("'" &amp; TEXT($A39,"#0.00") &amp; "'!B6")="#","",INDIRECT("'" &amp; TEXT($A39,"#0.00") &amp; "'!B6"))</f>
        <v>0</v>
      </c>
      <c r="E39" s="18" cm="1">
        <f t="array" aca="1" ref="E39" ca="1">INDIRECT("'" &amp; TEXT($A39,"#0.00") &amp; "'!B5")</f>
        <v>0</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0 0</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cm="1">
        <f t="array" aca="1" ref="K39" ca="1">INDIRECT("'" &amp; TEXT($A39,"#0.00") &amp; "'!D7")</f>
        <v>0</v>
      </c>
    </row>
    <row r="40" spans="1:11" ht="12.7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79" t="s">
        <v>90</v>
      </c>
      <c r="B42" s="180"/>
      <c r="C42" s="180"/>
      <c r="D42" s="180"/>
      <c r="E42" s="180"/>
      <c r="F42" s="180"/>
      <c r="G42" s="180"/>
      <c r="H42" s="180"/>
      <c r="I42" s="51"/>
      <c r="J42" s="51"/>
    </row>
    <row r="43" spans="1:11" s="19" customFormat="1" ht="36" customHeight="1" thickTop="1">
      <c r="A43" s="183" t="str">
        <f>$A$11</f>
        <v>Indikatoren/Stellgrössen</v>
      </c>
      <c r="B43" s="178"/>
      <c r="C43" s="72" t="str">
        <f>C$5</f>
        <v>Verfügbar ab Jahr</v>
      </c>
      <c r="D43" s="72" t="str">
        <f t="shared" ref="D43:J43" si="4">D$5</f>
        <v>Einheit</v>
      </c>
      <c r="E43" s="72" t="str">
        <f t="shared" si="4"/>
        <v>Zuständig</v>
      </c>
      <c r="F43" s="72" t="str">
        <f t="shared" si="4"/>
        <v>Letztes erhobenes Jahr</v>
      </c>
      <c r="G43" s="72" t="str">
        <f t="shared" si="4"/>
        <v>Wert 2019</v>
      </c>
      <c r="H43" s="72" t="str">
        <f t="shared" si="4"/>
        <v>Entwicklung zu Vorjahr 2018</v>
      </c>
      <c r="I43" s="72" t="str">
        <f t="shared" si="4"/>
        <v>Entwicklung zu Basisjahr 2015</v>
      </c>
      <c r="J43" s="72" t="str">
        <f t="shared" si="4"/>
        <v>Beurteilung/Handlungsbedarf</v>
      </c>
    </row>
    <row r="44" spans="1:11" ht="12.7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92 497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-2.7514351199613096E-2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7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7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7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79" t="s">
        <v>95</v>
      </c>
      <c r="B49" s="180"/>
      <c r="C49" s="180"/>
      <c r="D49" s="180"/>
      <c r="E49" s="180"/>
      <c r="F49" s="180"/>
      <c r="G49" s="180"/>
      <c r="H49" s="180"/>
      <c r="I49" s="51"/>
      <c r="J49" s="51"/>
    </row>
    <row r="50" spans="1:11" s="19" customFormat="1" ht="36" customHeight="1" thickTop="1">
      <c r="A50" s="177" t="str">
        <f>$A$11</f>
        <v>Indikatoren/Stellgrössen</v>
      </c>
      <c r="B50" s="178"/>
      <c r="C50" s="72" t="str">
        <f>C$5</f>
        <v>Verfügbar ab Jahr</v>
      </c>
      <c r="D50" s="72" t="str">
        <f t="shared" ref="D50:J50" si="5">D$5</f>
        <v>Einheit</v>
      </c>
      <c r="E50" s="72" t="str">
        <f t="shared" si="5"/>
        <v>Zuständig</v>
      </c>
      <c r="F50" s="72" t="str">
        <f t="shared" si="5"/>
        <v>Letztes erhobenes Jahr</v>
      </c>
      <c r="G50" s="72" t="str">
        <f t="shared" si="5"/>
        <v>Wert 2019</v>
      </c>
      <c r="H50" s="72" t="str">
        <f t="shared" si="5"/>
        <v>Entwicklung zu Vorjahr 2018</v>
      </c>
      <c r="I50" s="72" t="str">
        <f t="shared" si="5"/>
        <v>Entwicklung zu Basisjahr 2015</v>
      </c>
      <c r="J50" s="72" t="str">
        <f t="shared" si="5"/>
        <v>Beurteilung/Handlungsbedarf</v>
      </c>
    </row>
    <row r="51" spans="1:11" ht="12.7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3771 080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0.19330422125181945</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7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1438 300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0.13180673591438463</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7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7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8 800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-1.1235955056179803E-2</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ht="14.25">
      <c r="A55" s="14"/>
      <c r="B55" s="10"/>
      <c r="C55" s="7"/>
      <c r="D55" s="15"/>
      <c r="E55" s="8"/>
    </row>
    <row r="56" spans="1:11" ht="23.25" customHeight="1" thickBot="1">
      <c r="A56" s="179" t="s">
        <v>100</v>
      </c>
      <c r="B56" s="180"/>
      <c r="C56" s="180"/>
      <c r="D56" s="180"/>
      <c r="E56" s="180"/>
      <c r="F56" s="180"/>
      <c r="G56" s="180"/>
      <c r="H56" s="180"/>
      <c r="I56" s="51"/>
      <c r="J56" s="51"/>
    </row>
    <row r="57" spans="1:11" s="19" customFormat="1" ht="36" customHeight="1" thickTop="1">
      <c r="A57" s="177" t="str">
        <f>$A$11</f>
        <v>Indikatoren/Stellgrössen</v>
      </c>
      <c r="B57" s="178"/>
      <c r="C57" s="72" t="str">
        <f>C$5</f>
        <v>Verfügbar ab Jahr</v>
      </c>
      <c r="D57" s="72" t="str">
        <f t="shared" ref="D57:J57" si="6">D$5</f>
        <v>Einheit</v>
      </c>
      <c r="E57" s="72" t="str">
        <f t="shared" si="6"/>
        <v>Zuständig</v>
      </c>
      <c r="F57" s="72" t="str">
        <f t="shared" si="6"/>
        <v>Letztes erhobenes Jahr</v>
      </c>
      <c r="G57" s="72" t="str">
        <f t="shared" si="6"/>
        <v>Wert 2019</v>
      </c>
      <c r="H57" s="72" t="str">
        <f t="shared" si="6"/>
        <v>Entwicklung zu Vorjahr 2018</v>
      </c>
      <c r="I57" s="72" t="str">
        <f t="shared" si="6"/>
        <v>Entwicklung zu Basisjahr 2015</v>
      </c>
      <c r="J57" s="72" t="str">
        <f t="shared" si="6"/>
        <v>Beurteilung/Handlungsbedarf</v>
      </c>
    </row>
    <row r="58" spans="1:11" ht="12.7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7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7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7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7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7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95" thickBot="1">
      <c r="A65" s="179" t="s">
        <v>107</v>
      </c>
      <c r="B65" s="180"/>
      <c r="C65" s="180"/>
      <c r="D65" s="180"/>
      <c r="E65" s="180"/>
      <c r="F65" s="180"/>
      <c r="G65" s="180"/>
      <c r="H65" s="180"/>
      <c r="I65" s="51"/>
      <c r="J65" s="51"/>
    </row>
    <row r="66" spans="1:11" ht="36" customHeight="1" thickTop="1">
      <c r="A66" s="177" t="str">
        <f>$A$11</f>
        <v>Indikatoren/Stellgrössen</v>
      </c>
      <c r="B66" s="178"/>
      <c r="C66" s="72" t="str">
        <f>C$5</f>
        <v>Verfügbar ab Jahr</v>
      </c>
      <c r="D66" s="72" t="str">
        <f t="shared" ref="D66:J66" si="7">D$5</f>
        <v>Einheit</v>
      </c>
      <c r="E66" s="72" t="str">
        <f t="shared" si="7"/>
        <v>Zuständig</v>
      </c>
      <c r="F66" s="72" t="str">
        <f t="shared" si="7"/>
        <v>Letztes erhobenes Jahr</v>
      </c>
      <c r="G66" s="72" t="str">
        <f t="shared" si="7"/>
        <v>Wert 2019</v>
      </c>
      <c r="H66" s="72" t="str">
        <f t="shared" si="7"/>
        <v>Entwicklung zu Vorjahr 2018</v>
      </c>
      <c r="I66" s="72" t="str">
        <f t="shared" si="7"/>
        <v>Entwicklung zu Basisjahr 2015</v>
      </c>
      <c r="J66" s="72" t="str">
        <f t="shared" si="7"/>
        <v>Beurteilung/Handlungsbedarf</v>
      </c>
    </row>
    <row r="67" spans="1:11" ht="12.7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7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7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7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95" thickBot="1">
      <c r="A72" s="179" t="s">
        <v>112</v>
      </c>
      <c r="B72" s="180"/>
      <c r="C72" s="180"/>
      <c r="D72" s="180"/>
      <c r="E72" s="180"/>
      <c r="F72" s="180"/>
      <c r="G72" s="180"/>
      <c r="H72" s="180"/>
      <c r="I72" s="51"/>
      <c r="J72" s="51"/>
    </row>
    <row r="73" spans="1:11" ht="36" customHeight="1" thickTop="1">
      <c r="A73" s="177" t="str">
        <f>$A$11</f>
        <v>Indikatoren/Stellgrössen</v>
      </c>
      <c r="B73" s="178"/>
      <c r="C73" s="72" t="str">
        <f>C$5</f>
        <v>Verfügbar ab Jahr</v>
      </c>
      <c r="D73" s="72" t="str">
        <f t="shared" ref="D73:J73" si="8">D$5</f>
        <v>Einheit</v>
      </c>
      <c r="E73" s="72" t="str">
        <f t="shared" si="8"/>
        <v>Zuständig</v>
      </c>
      <c r="F73" s="72" t="str">
        <f t="shared" si="8"/>
        <v>Letztes erhobenes Jahr</v>
      </c>
      <c r="G73" s="72" t="str">
        <f t="shared" si="8"/>
        <v>Wert 2019</v>
      </c>
      <c r="H73" s="72" t="str">
        <f t="shared" si="8"/>
        <v>Entwicklung zu Vorjahr 2018</v>
      </c>
      <c r="I73" s="72" t="str">
        <f t="shared" si="8"/>
        <v>Entwicklung zu Basisjahr 2015</v>
      </c>
      <c r="J73" s="72" t="str">
        <f t="shared" si="8"/>
        <v>Beurteilung/Handlungsbedarf</v>
      </c>
    </row>
    <row r="74" spans="1:11" ht="12.7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7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7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cm="1">
        <f t="array" aca="1" ref="K76" ca="1">INDIRECT("'" &amp; TEXT($A76,"#0.00") &amp; "'!D7")</f>
        <v>0</v>
      </c>
    </row>
    <row r="77" spans="1:11" ht="12.7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cm="1">
        <f t="array" aca="1" ref="K77" ca="1">INDIRECT("'" &amp; TEXT($A77,"#0.00") &amp; "'!D7")</f>
        <v>0</v>
      </c>
    </row>
    <row r="78" spans="1:11" ht="12.7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7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7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7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row r="82" spans="1:11" ht="14.25"/>
    <row r="83" spans="1:11" ht="14.25"/>
    <row r="84" spans="1:11" ht="14.25"/>
  </sheetData>
  <customSheetViews>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06" priority="4">
      <formula>ISERROR(A1)</formula>
    </cfRule>
  </conditionalFormatting>
  <conditionalFormatting sqref="C1:C3 C5:C1048576">
    <cfRule type="expression" dxfId="1105" priority="2">
      <formula>AND(ISNUMBER(C1),C1&gt;2015)</formula>
    </cfRule>
  </conditionalFormatting>
  <conditionalFormatting sqref="F1:F3 F5:F1048576">
    <cfRule type="expression" dxfId="1104"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RowHeight="1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13" activePane="bottomRight" state="frozen"/>
      <selection pane="bottomRight" activeCell="A13" sqref="A13"/>
      <selection pane="bottomLeft" activeCell="S29" sqref="S29"/>
      <selection pane="topRight" activeCell="S29" sqref="S29"/>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"&amp;ROUND(_xlfn.XLOOKUP(Betrachtungsjahr,Daten_Ändern[Jahr],Daten_Ändern[Veränderung ZH])*100,1)&amp;" %"</f>
        <v>#N/A</v>
      </c>
      <c r="F1" s="192" t="s">
        <v>122</v>
      </c>
      <c r="G1" s="192"/>
      <c r="H1" s="192"/>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F17" si="2">A11</f>
        <v>Datenquelle</v>
      </c>
      <c r="G11" s="239">
        <f t="shared" ref="G11:G17" si="3">B11</f>
        <v>0</v>
      </c>
      <c r="H11" s="239"/>
      <c r="I11" s="239"/>
    </row>
    <row r="12" spans="1:17" s="56" customFormat="1" ht="42" customHeight="1" thickTop="1" thickBot="1">
      <c r="A12" s="79" t="s">
        <v>134</v>
      </c>
      <c r="B12" s="195"/>
      <c r="C12" s="195"/>
      <c r="D12" s="195"/>
      <c r="E12" s="19"/>
      <c r="F12" s="90" t="str">
        <f t="shared" si="2"/>
        <v>Internetadresse</v>
      </c>
      <c r="G12" s="239">
        <f t="shared" si="3"/>
        <v>0</v>
      </c>
      <c r="H12" s="239"/>
      <c r="I12" s="239"/>
    </row>
    <row r="13" spans="1:17" s="56" customFormat="1" ht="42" customHeight="1" thickTop="1" thickBot="1">
      <c r="A13" s="79" t="s">
        <v>127</v>
      </c>
      <c r="B13" s="195"/>
      <c r="C13" s="195"/>
      <c r="D13" s="195"/>
      <c r="E13" s="19"/>
      <c r="F13" s="90" t="str">
        <f t="shared" si="2"/>
        <v>Kontaktperson</v>
      </c>
      <c r="G13" s="239">
        <f t="shared" si="3"/>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3"/>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8">A25</f>
        <v>Datenqualität</v>
      </c>
      <c r="G25" s="239">
        <f>B25</f>
        <v>0</v>
      </c>
      <c r="H25" s="239"/>
      <c r="I25" s="239"/>
    </row>
    <row r="26" spans="1:17" s="59" customFormat="1" ht="33" customHeight="1" thickTop="1" thickBot="1">
      <c r="A26" s="79" t="s">
        <v>149</v>
      </c>
      <c r="B26" s="206"/>
      <c r="C26" s="206"/>
      <c r="D26" s="206"/>
      <c r="E26" s="19"/>
      <c r="F26" s="90" t="str">
        <f t="shared" si="8"/>
        <v>Plausiblisierung / Verifizierung</v>
      </c>
      <c r="G26" s="239">
        <f>B26</f>
        <v>0</v>
      </c>
      <c r="H26" s="239"/>
      <c r="I26" s="239"/>
    </row>
    <row r="27" spans="1:17" s="59" customFormat="1" ht="37.35" customHeight="1" thickTop="1" thickBot="1">
      <c r="A27" s="79" t="s">
        <v>150</v>
      </c>
      <c r="B27" s="193"/>
      <c r="C27" s="193"/>
      <c r="D27" s="193"/>
      <c r="E27" s="19"/>
      <c r="F27" s="90" t="str">
        <f t="shared" si="8"/>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03" priority="110">
      <formula>ISERROR(A2)</formula>
    </cfRule>
  </conditionalFormatting>
  <conditionalFormatting sqref="A1:Z13 A14:B14 E14:G14 J14:Z14 A15:Z20 A21:B22 E21:G22 J21:Z22 A23:Z25 A26:J27 N26:Z27 A28:Z30 A31:AA67 A68:Z72 A73:J74 N73:Z74 A75:Z1048576">
    <cfRule type="cellIs" dxfId="1100"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165</v>
      </c>
      <c r="B1" s="191"/>
      <c r="C1" s="191"/>
      <c r="D1" s="191"/>
      <c r="E1" s="93" t="str">
        <f>Basisjahr&amp;"-"&amp;Betrachtungsjahr&amp;": "&amp;ROUND(_xlfn.XLOOKUP(Betrachtungsjahr,Daten_Q1[Jahr],Daten_Q1[Veränderung ZH])*100,1)&amp;" %"</f>
        <v>2015-2019: 5 %</v>
      </c>
      <c r="F1" s="192" t="s">
        <v>122</v>
      </c>
      <c r="G1" s="192"/>
      <c r="H1" s="192"/>
      <c r="J1" s="94" t="str">
        <f>Basisjahr&amp;"-"&amp;Betrachtungsjahr&amp;": "&amp;ROUND(_xlfn.XLOOKUP(Betrachtungsjahr,Daten_Q1[Jahr],Daten_Q1[Veränderung CH])*100,1)&amp;" %"</f>
        <v>2015-2019: 3,3 %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3" t="s">
        <v>169</v>
      </c>
      <c r="C8" s="193"/>
      <c r="D8" s="193"/>
      <c r="E8" s="19"/>
      <c r="F8" s="90" t="str">
        <f t="shared" si="0"/>
        <v>Kurzbeschreibung</v>
      </c>
      <c r="G8" s="239" t="str">
        <f>B8</f>
        <v>Der Wert ermöglicht es, die Veränderungen der Indikatoren auch pro Person darzustellen und somit das Bevölkerungswachstum zu berücksichtigen</v>
      </c>
      <c r="H8" s="239"/>
      <c r="I8" s="239"/>
      <c r="Q8" s="58">
        <f>E38/E32-1</f>
        <v>6.6991538600022826E-2</v>
      </c>
    </row>
    <row r="9" spans="1:17" s="59" customFormat="1" ht="72" customHeight="1" thickTop="1" thickBot="1">
      <c r="A9" s="79" t="s">
        <v>132</v>
      </c>
      <c r="B9" s="193" t="s">
        <v>169</v>
      </c>
      <c r="C9" s="193"/>
      <c r="D9" s="193"/>
      <c r="E9" s="19"/>
      <c r="F9" s="90" t="str">
        <f t="shared" ref="F9" si="1">A9</f>
        <v>Aussagekraft/Relevanz</v>
      </c>
      <c r="G9" s="239" t="str">
        <f>B9</f>
        <v>Der Wert ermöglicht es, die Veränderungen der Indikatoren auch pro Person darzustellen und somit das Bevölkerungswachstum zu berücksichtigen</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170</v>
      </c>
      <c r="C11" s="195"/>
      <c r="D11" s="195"/>
      <c r="E11" s="19"/>
      <c r="F11" s="90" t="str">
        <f t="shared" ref="F11:F17" si="2">A11</f>
        <v>Datenquelle</v>
      </c>
      <c r="G11" s="239" t="str">
        <f t="shared" ref="G11:G17" si="3">B11</f>
        <v>Bundesamt für Statistik
Ständige und nichtständige Wohnbevölkerung nach Kanton, Anwesenheitsbewilligung, Geburtsort, Geschlecht und Alter</v>
      </c>
      <c r="H11" s="239"/>
      <c r="I11" s="239"/>
    </row>
    <row r="12" spans="1:17" s="56" customFormat="1" ht="42" customHeight="1" thickTop="1" thickBot="1">
      <c r="A12" s="79" t="s">
        <v>134</v>
      </c>
      <c r="B12" s="195" t="s">
        <v>171</v>
      </c>
      <c r="C12" s="195"/>
      <c r="D12" s="195"/>
      <c r="E12" s="19"/>
      <c r="F12" s="90" t="str">
        <f t="shared" si="2"/>
        <v>Internetadresse</v>
      </c>
      <c r="G12" s="239" t="str">
        <f t="shared" si="3"/>
        <v>https://www.bfs.admin.ch/asset/de/px-x-0103010000_102</v>
      </c>
      <c r="H12" s="239"/>
      <c r="I12" s="239"/>
    </row>
    <row r="13" spans="1:17" s="56" customFormat="1" ht="42" customHeight="1" thickTop="1" thickBot="1">
      <c r="A13" s="79" t="s">
        <v>127</v>
      </c>
      <c r="B13" s="195" t="s">
        <v>164</v>
      </c>
      <c r="C13" s="195"/>
      <c r="D13" s="195"/>
      <c r="E13" s="19"/>
      <c r="F13" s="90" t="str">
        <f t="shared" si="2"/>
        <v>Kontaktperson</v>
      </c>
      <c r="G13" s="239" t="str">
        <f t="shared" si="3"/>
        <v>keine</v>
      </c>
      <c r="H13" s="239"/>
      <c r="I13" s="239"/>
    </row>
    <row r="14" spans="1:17" s="56" customFormat="1" ht="13.5" thickTop="1" thickBot="1">
      <c r="A14" s="79" t="s">
        <v>135</v>
      </c>
      <c r="B14" s="202" t="s">
        <v>172</v>
      </c>
      <c r="C14" s="203"/>
      <c r="D14" s="204"/>
      <c r="E14" s="19"/>
      <c r="F14" s="90" t="str">
        <f>A14</f>
        <v>Nr. der Statisitik</v>
      </c>
      <c r="G14" s="240" t="str">
        <f>B14</f>
        <v>BFS-Nr.: px-x-0103010000_102</v>
      </c>
      <c r="H14" s="241"/>
      <c r="I14" s="242"/>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3" t="s">
        <v>164</v>
      </c>
      <c r="C17" s="193"/>
      <c r="D17" s="193"/>
      <c r="E17" s="19"/>
      <c r="F17" s="90" t="str">
        <f t="shared" si="2"/>
        <v>Einschränkungen</v>
      </c>
      <c r="G17" s="239" t="str">
        <f t="shared" si="3"/>
        <v>keine</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6" t="s">
        <v>177</v>
      </c>
      <c r="C21" s="197"/>
      <c r="D21" s="198"/>
      <c r="E21" s="19"/>
      <c r="F21" s="90" t="str">
        <f>A21</f>
        <v>Hinweise zu Datenauswahl und -aufbereitung</v>
      </c>
      <c r="G21" s="199" t="str">
        <f>B21</f>
        <v>"Ständige Wohnbevölkerung" wählen
"Nichtständige Wohnbevölkerung" weglassen</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3.5" thickTop="1" thickBot="1">
      <c r="A24" s="79" t="s">
        <v>147</v>
      </c>
      <c r="B24" s="193" t="s">
        <v>178</v>
      </c>
      <c r="C24" s="193"/>
      <c r="D24" s="193"/>
      <c r="E24" s="19"/>
      <c r="F24" s="89"/>
      <c r="G24" s="194"/>
      <c r="H24" s="194"/>
      <c r="I24" s="194"/>
    </row>
    <row r="25" spans="1:17" s="59" customFormat="1" ht="13.5" thickTop="1" thickBot="1">
      <c r="A25" s="79" t="s">
        <v>148</v>
      </c>
      <c r="B25" s="193" t="s">
        <v>179</v>
      </c>
      <c r="C25" s="193"/>
      <c r="D25" s="193"/>
      <c r="E25" s="19"/>
      <c r="F25" s="90" t="str">
        <f t="shared" ref="F25:F27" si="8">A25</f>
        <v>Datenqualität</v>
      </c>
      <c r="G25" s="239" t="str">
        <f>B25</f>
        <v>gut</v>
      </c>
      <c r="H25" s="239"/>
      <c r="I25" s="239"/>
    </row>
    <row r="26" spans="1:17" s="59" customFormat="1" ht="33" customHeight="1" thickTop="1" thickBot="1">
      <c r="A26" s="79" t="s">
        <v>149</v>
      </c>
      <c r="B26" s="206" t="s">
        <v>180</v>
      </c>
      <c r="C26" s="206"/>
      <c r="D26" s="206"/>
      <c r="E26" s="19"/>
      <c r="F26" s="90" t="str">
        <f t="shared" si="8"/>
        <v>Plausiblisierung / Verifizierung</v>
      </c>
      <c r="G26" s="239" t="str">
        <f>B26</f>
        <v>Ständige Zunahme</v>
      </c>
      <c r="H26" s="239"/>
      <c r="I26" s="239"/>
    </row>
    <row r="27" spans="1:17" s="59" customFormat="1" ht="37.35" customHeight="1" thickTop="1" thickBot="1">
      <c r="A27" s="79" t="s">
        <v>150</v>
      </c>
      <c r="B27" s="193" t="s">
        <v>164</v>
      </c>
      <c r="C27" s="193"/>
      <c r="D27" s="193"/>
      <c r="E27" s="19"/>
      <c r="F27" s="90" t="str">
        <f t="shared" si="8"/>
        <v>Bemerkungen</v>
      </c>
      <c r="G27" s="239" t="str">
        <f>B27</f>
        <v>keine</v>
      </c>
      <c r="H27" s="239"/>
      <c r="I27" s="239"/>
    </row>
    <row r="28" spans="1:17" s="59" customFormat="1" ht="27.6" customHeight="1" thickTop="1">
      <c r="A28" s="60"/>
      <c r="B28" s="60"/>
      <c r="C28" s="60"/>
      <c r="D28" s="60"/>
      <c r="E28" s="60"/>
      <c r="F28" s="61"/>
      <c r="G28" s="61"/>
      <c r="H28" s="61"/>
      <c r="I28" s="61"/>
      <c r="J28" s="61"/>
      <c r="N28" s="243" t="s">
        <v>151</v>
      </c>
      <c r="O28" s="243"/>
      <c r="P28" s="112" t="s">
        <v>181</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084" priority="8" operator="equal">
      <formula>0</formula>
    </cfRule>
  </conditionalFormatting>
  <conditionalFormatting sqref="A21:B22">
    <cfRule type="containsErrors" dxfId="1083" priority="9">
      <formula>ISERROR(A21)</formula>
    </cfRule>
  </conditionalFormatting>
  <conditionalFormatting sqref="A7:C7">
    <cfRule type="containsErrors" dxfId="1080"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79" priority="21" operator="equal">
      <formula>0</formula>
    </cfRule>
  </conditionalFormatting>
  <conditionalFormatting sqref="A2:Z6 A8:Z13 A14:B14 E14:G14 J14:Z14 A15:Z20 E21:G22 J21:Z22 A23:Z25 A26:J27 N26:Z27 A28:O28 Q28:Z28 A29:Z30 A31 D31:AA67 A32:B67 A68:Z72 A73:J74 N73:Z74 A75:Z104">
    <cfRule type="containsErrors" dxfId="1078" priority="15">
      <formula>ISERROR(A2)</formula>
    </cfRule>
  </conditionalFormatting>
  <conditionalFormatting sqref="B7">
    <cfRule type="cellIs" dxfId="1077" priority="12" operator="equal">
      <formula>0</formula>
    </cfRule>
  </conditionalFormatting>
  <conditionalFormatting sqref="B31:C31">
    <cfRule type="cellIs" dxfId="1076" priority="6" operator="equal">
      <formula>0</formula>
    </cfRule>
    <cfRule type="containsErrors" dxfId="1075" priority="7">
      <formula>ISERROR(B31)</formula>
    </cfRule>
  </conditionalFormatting>
  <conditionalFormatting sqref="C32:C67">
    <cfRule type="cellIs" dxfId="1074" priority="2" operator="equal">
      <formula>0</formula>
    </cfRule>
    <cfRule type="containsErrors" dxfId="1071" priority="5">
      <formula>ISERROR(C32)</formula>
    </cfRule>
  </conditionalFormatting>
  <conditionalFormatting sqref="D7">
    <cfRule type="cellIs" dxfId="1070" priority="10" operator="equal">
      <formula>0</formula>
    </cfRule>
  </conditionalFormatting>
  <conditionalFormatting sqref="D7:Z7">
    <cfRule type="containsErrors" dxfId="1069" priority="11">
      <formula>ISERROR(D7)</formula>
    </cfRule>
  </conditionalFormatting>
  <conditionalFormatting sqref="P28">
    <cfRule type="cellIs" dxfId="1068"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182</v>
      </c>
      <c r="B1" s="191"/>
      <c r="C1" s="191"/>
      <c r="D1" s="191"/>
      <c r="E1" s="93" t="str">
        <f>Basisjahr&amp;"-"&amp;Betrachtungsjahr&amp;": "&amp;ROUND(_xlfn.XLOOKUP(Betrachtungsjahr,Daten_Q2[Jahr],Daten_Q2[Veränderung ZH])*100,1)&amp;" %"</f>
        <v>2015-2019: 7,4 %</v>
      </c>
      <c r="F1" s="192" t="s">
        <v>122</v>
      </c>
      <c r="G1" s="192"/>
      <c r="H1" s="192"/>
      <c r="J1" s="94" t="str">
        <f>Basisjahr&amp;"-"&amp;Betrachtungsjahr&amp;": "&amp;ROUND(_xlfn.XLOOKUP(Betrachtungsjahr,Daten_Q2[Jahr],Daten_Q2[Veränderung CH])*100,1)&amp;" %"</f>
        <v>2015-2019: 7,3 %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3" t="s">
        <v>185</v>
      </c>
      <c r="C8" s="193"/>
      <c r="D8" s="193"/>
      <c r="E8" s="19"/>
      <c r="F8" s="90" t="str">
        <f t="shared" si="1"/>
        <v>Kurzbeschreibung</v>
      </c>
      <c r="G8" s="239" t="s">
        <v>186</v>
      </c>
      <c r="H8" s="239"/>
      <c r="I8" s="239"/>
      <c r="Q8" s="58">
        <f>E38/E32-1</f>
        <v>-1</v>
      </c>
    </row>
    <row r="9" spans="1:17" s="59" customFormat="1" ht="72" customHeight="1" thickTop="1" thickBot="1">
      <c r="A9" s="79" t="s">
        <v>132</v>
      </c>
      <c r="B9" s="193" t="s">
        <v>187</v>
      </c>
      <c r="C9" s="193"/>
      <c r="D9" s="193"/>
      <c r="E9" s="19"/>
      <c r="F9" s="90" t="str">
        <f t="shared" si="1"/>
        <v>Aussagekraft/Relevanz</v>
      </c>
      <c r="G9" s="239" t="str">
        <f>IF(ISBLANK(B9),"",B9)</f>
        <v>Es handelt sich um eine relvante Grösse, um die Emissionen vergleichbar zu machen. Beispielsweise ermöglicht es die Grösse, die (angestrebte) Entkopplung von Wirtschaftswachstum und Treibhausgasemissionen zu beobachten.</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188</v>
      </c>
      <c r="C11" s="195"/>
      <c r="D11" s="195"/>
      <c r="E11" s="19"/>
      <c r="F11" s="90" t="str">
        <f t="shared" ref="F11:F17" si="2">A11</f>
        <v>Datenquelle</v>
      </c>
      <c r="G11" s="239" t="str">
        <f t="shared" ref="G11:G17" si="3">IF(ISBLANK(B11),"",B11)</f>
        <v>Bundesamt für Statistik
Bruttoinlandsprodukt (BIP) nach Grossregion und Kanton</v>
      </c>
      <c r="H11" s="239"/>
      <c r="I11" s="239"/>
    </row>
    <row r="12" spans="1:17" s="56" customFormat="1" ht="42" customHeight="1" thickTop="1" thickBot="1">
      <c r="A12" s="79" t="s">
        <v>134</v>
      </c>
      <c r="B12" s="195" t="s">
        <v>189</v>
      </c>
      <c r="C12" s="195"/>
      <c r="D12" s="195"/>
      <c r="E12" s="19"/>
      <c r="F12" s="90" t="str">
        <f t="shared" si="2"/>
        <v>Internetadresse</v>
      </c>
      <c r="G12" s="244" t="str">
        <f t="shared" si="3"/>
        <v>https://www.bfs.admin.ch/bfs/de/home/statistiken/kataloge-datenbanken/tabellen.assetdetail.23526479.html</v>
      </c>
      <c r="H12" s="244" t="str">
        <f>IF(ISBLANK(C12),"",C12)</f>
        <v/>
      </c>
      <c r="I12" s="244" t="str">
        <f>IF(ISBLANK(D12),"",D12)</f>
        <v/>
      </c>
    </row>
    <row r="13" spans="1:17" s="56" customFormat="1" ht="42" customHeight="1" thickTop="1" thickBot="1">
      <c r="A13" s="79" t="s">
        <v>127</v>
      </c>
      <c r="B13" s="195" t="s">
        <v>164</v>
      </c>
      <c r="C13" s="195"/>
      <c r="D13" s="195"/>
      <c r="E13" s="19"/>
      <c r="F13" s="90" t="str">
        <f t="shared" si="2"/>
        <v>Kontaktperson</v>
      </c>
      <c r="G13" s="244" t="str">
        <f t="shared" si="3"/>
        <v>keine</v>
      </c>
      <c r="H13" s="244" t="str">
        <f>IF(ISBLANK(C13),"",C13)</f>
        <v/>
      </c>
      <c r="I13" s="244" t="str">
        <f>IF(ISBLANK(D13),"",D13)</f>
        <v/>
      </c>
    </row>
    <row r="14" spans="1:17" s="56" customFormat="1" ht="13.5" thickTop="1" thickBot="1">
      <c r="A14" s="79" t="s">
        <v>135</v>
      </c>
      <c r="B14" s="202" t="s">
        <v>190</v>
      </c>
      <c r="C14" s="203"/>
      <c r="D14" s="204"/>
      <c r="E14" s="19"/>
      <c r="F14" s="90" t="str">
        <f>A14</f>
        <v>Nr. der Statisitik</v>
      </c>
      <c r="G14" s="245" t="str">
        <f>B14</f>
        <v>je-d-04.02.06.01</v>
      </c>
      <c r="H14" s="246"/>
      <c r="I14" s="247"/>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3" t="s">
        <v>193</v>
      </c>
      <c r="C17" s="193"/>
      <c r="D17" s="193"/>
      <c r="E17" s="19"/>
      <c r="F17" s="90" t="str">
        <f t="shared" si="2"/>
        <v>Einschränkungen</v>
      </c>
      <c r="G17" s="248" t="str">
        <f t="shared" si="3"/>
        <v>Hat eine Verpätung von 2 Jahren</v>
      </c>
      <c r="H17" s="248" t="str">
        <f>IF(ISBLANK(C17),"",C17)</f>
        <v/>
      </c>
      <c r="I17" s="248"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6" t="s">
        <v>194</v>
      </c>
      <c r="C21" s="197"/>
      <c r="D21" s="198"/>
      <c r="E21" s="19"/>
      <c r="F21" s="90" t="str">
        <f>A21</f>
        <v>Hinweise zu Datenauswahl und -aufbereitung</v>
      </c>
      <c r="G21" s="199" t="str">
        <f>B21</f>
        <v>Tabellenblatt "BIP pro Kanton" wählen</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4" t="str">
        <f t="shared" ref="G25:I27" si="8">IF(ISBLANK(B25),"",B25)</f>
        <v>gut</v>
      </c>
      <c r="H25" s="244" t="str">
        <f t="shared" si="8"/>
        <v/>
      </c>
      <c r="I25" s="244" t="str">
        <f t="shared" si="8"/>
        <v/>
      </c>
    </row>
    <row r="26" spans="1:17" s="59" customFormat="1" ht="33" customHeight="1" thickTop="1" thickBot="1">
      <c r="A26" s="79" t="s">
        <v>149</v>
      </c>
      <c r="B26" s="206" t="s">
        <v>195</v>
      </c>
      <c r="C26" s="206"/>
      <c r="D26" s="206"/>
      <c r="E26" s="19"/>
      <c r="F26" s="90" t="str">
        <f t="shared" si="7"/>
        <v>Plausiblisierung / Verifizierung</v>
      </c>
      <c r="G26" s="244" t="str">
        <f t="shared" si="8"/>
        <v>Das BIP des Kantons Zürich sollte rund 20 % des nationalen BIP ausmachen</v>
      </c>
      <c r="H26" s="244" t="str">
        <f t="shared" si="8"/>
        <v/>
      </c>
      <c r="I26" s="244" t="str">
        <f t="shared" si="8"/>
        <v/>
      </c>
    </row>
    <row r="27" spans="1:17" s="59" customFormat="1" ht="37.35" customHeight="1" thickTop="1" thickBot="1">
      <c r="A27" s="79" t="s">
        <v>150</v>
      </c>
      <c r="B27" s="193" t="s">
        <v>196</v>
      </c>
      <c r="C27" s="193"/>
      <c r="D27" s="193"/>
      <c r="E27" s="19"/>
      <c r="F27" s="90" t="str">
        <f t="shared" si="7"/>
        <v>Bemerkungen</v>
      </c>
      <c r="G27" s="244" t="str">
        <f t="shared" si="8"/>
        <v xml:space="preserve">keine </v>
      </c>
      <c r="H27" s="244" t="str">
        <f t="shared" si="8"/>
        <v/>
      </c>
      <c r="I27" s="244" t="str">
        <f t="shared" si="8"/>
        <v/>
      </c>
    </row>
    <row r="28" spans="1:17" s="59" customFormat="1" ht="27.6" customHeight="1" thickTop="1">
      <c r="A28" s="60"/>
      <c r="B28" s="60"/>
      <c r="C28" s="60"/>
      <c r="D28" s="60"/>
      <c r="E28" s="60"/>
      <c r="F28" s="61"/>
      <c r="G28" s="61"/>
      <c r="H28" s="61"/>
      <c r="I28" s="61"/>
      <c r="J28" s="61"/>
      <c r="N28" s="243" t="s">
        <v>151</v>
      </c>
      <c r="O28" s="243"/>
      <c r="P28" s="112" t="s">
        <v>197</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52" priority="8" operator="equal">
      <formula>0</formula>
    </cfRule>
  </conditionalFormatting>
  <conditionalFormatting sqref="A21:B22">
    <cfRule type="containsErrors" dxfId="1051" priority="9">
      <formula>ISERROR(A21)</formula>
    </cfRule>
  </conditionalFormatting>
  <conditionalFormatting sqref="A7:C7">
    <cfRule type="containsErrors" dxfId="1048"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47" priority="14">
      <formula>ISERROR(A2)</formula>
    </cfRule>
  </conditionalFormatting>
  <conditionalFormatting sqref="B7">
    <cfRule type="cellIs" dxfId="1046" priority="12" operator="equal">
      <formula>0</formula>
    </cfRule>
  </conditionalFormatting>
  <conditionalFormatting sqref="B31:C31">
    <cfRule type="cellIs" dxfId="1045" priority="6" operator="equal">
      <formula>0</formula>
    </cfRule>
    <cfRule type="containsErrors" dxfId="1044" priority="7">
      <formula>ISERROR(B31)</formula>
    </cfRule>
  </conditionalFormatting>
  <conditionalFormatting sqref="C32:C67">
    <cfRule type="cellIs" dxfId="1043" priority="2" operator="equal">
      <formula>0</formula>
    </cfRule>
    <cfRule type="containsErrors" dxfId="1040" priority="5">
      <formula>ISERROR(C32)</formula>
    </cfRule>
  </conditionalFormatting>
  <conditionalFormatting sqref="D7">
    <cfRule type="cellIs" dxfId="1039" priority="10" operator="equal">
      <formula>0</formula>
    </cfRule>
  </conditionalFormatting>
  <conditionalFormatting sqref="D7:Z7">
    <cfRule type="containsErrors" dxfId="1038" priority="11">
      <formula>ISERROR(D7)</formula>
    </cfRule>
  </conditionalFormatting>
  <conditionalFormatting sqref="P28">
    <cfRule type="cellIs" dxfId="1037"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199</v>
      </c>
      <c r="B1" s="191"/>
      <c r="C1" s="191"/>
      <c r="D1" s="191"/>
      <c r="E1" s="93" t="e">
        <f>Basisjahr&amp;"-"&amp;Betrachtungsjahr&amp;": "&amp;ROUND(_xlfn.XLOOKUP(Betrachtungsjahr,Daten_Q3[Jahr],Daten_Q3[Veränderung ZH])*100,1)&amp;" %"</f>
        <v>#N/A</v>
      </c>
      <c r="F1" s="192" t="s">
        <v>122</v>
      </c>
      <c r="G1" s="192"/>
      <c r="H1" s="192"/>
      <c r="J1" s="94" t="str">
        <f>Basisjahr&amp;"-"&amp;Betrachtungsjahr&amp;": "&amp;ROUND(_xlfn.XLOOKUP(Betrachtungsjahr,Daten_Q3[Jahr],Daten_Q3[Veränderung CH])*100,1)&amp;" %"</f>
        <v>2015-2019: 102 %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3" t="s">
        <v>201</v>
      </c>
      <c r="C8" s="193"/>
      <c r="D8" s="193"/>
      <c r="E8" s="19"/>
      <c r="F8" s="90" t="str">
        <f t="shared" si="1"/>
        <v>Kurzbeschreibung</v>
      </c>
      <c r="G8" s="244"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4" t="str">
        <f t="shared" si="2"/>
        <v/>
      </c>
      <c r="I8" s="244" t="str">
        <f t="shared" si="2"/>
        <v/>
      </c>
      <c r="Q8" s="58" t="e">
        <f>E38/E32-1</f>
        <v>#N/A</v>
      </c>
    </row>
    <row r="9" spans="1:17" s="59" customFormat="1" ht="72" customHeight="1" thickTop="1" thickBot="1">
      <c r="A9" s="79" t="s">
        <v>132</v>
      </c>
      <c r="B9" s="193" t="s">
        <v>202</v>
      </c>
      <c r="C9" s="193"/>
      <c r="D9" s="193"/>
      <c r="E9" s="19"/>
      <c r="F9" s="90" t="str">
        <f t="shared" si="1"/>
        <v>Aussagekraft/Relevanz</v>
      </c>
      <c r="G9" s="244" t="str">
        <f t="shared" si="2"/>
        <v>Die direkte Relevanz für die Dekarbonisierung ist gering, jedoch macht sie einige Indikatoren des Klimamonitorings vergleichbarer.</v>
      </c>
      <c r="H9" s="244" t="str">
        <f t="shared" si="2"/>
        <v/>
      </c>
      <c r="I9" s="244"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203</v>
      </c>
      <c r="C11" s="195"/>
      <c r="D11" s="195"/>
      <c r="E11" s="19"/>
      <c r="F11" s="90" t="str">
        <f t="shared" ref="F11:F17" si="3">A11</f>
        <v>Datenquelle</v>
      </c>
      <c r="G11" s="244" t="s">
        <v>164</v>
      </c>
      <c r="H11" s="244" t="str">
        <f>IF(ISBLANK(C11),"",C11)</f>
        <v/>
      </c>
      <c r="I11" s="244" t="str">
        <f>IF(ISBLANK(D11),"",D11)</f>
        <v/>
      </c>
    </row>
    <row r="12" spans="1:17" s="56" customFormat="1" ht="42" customHeight="1" thickTop="1" thickBot="1">
      <c r="A12" s="79" t="s">
        <v>134</v>
      </c>
      <c r="B12" s="195" t="s">
        <v>204</v>
      </c>
      <c r="C12" s="195"/>
      <c r="D12" s="195"/>
      <c r="E12" s="19"/>
      <c r="F12" s="90" t="str">
        <f t="shared" si="3"/>
        <v>Internetadresse</v>
      </c>
      <c r="G12" s="244" t="s">
        <v>164</v>
      </c>
      <c r="H12" s="244" t="str">
        <f>IF(ISBLANK(C12),"",C12)</f>
        <v/>
      </c>
      <c r="I12" s="244" t="str">
        <f>IF(ISBLANK(D12),"",D12)</f>
        <v/>
      </c>
    </row>
    <row r="13" spans="1:17" s="56" customFormat="1" ht="42" customHeight="1" thickTop="1" thickBot="1">
      <c r="A13" s="79" t="s">
        <v>127</v>
      </c>
      <c r="B13" s="195" t="s">
        <v>164</v>
      </c>
      <c r="C13" s="195"/>
      <c r="D13" s="195"/>
      <c r="E13" s="19"/>
      <c r="F13" s="90" t="str">
        <f t="shared" si="3"/>
        <v>Kontaktperson</v>
      </c>
      <c r="G13" s="244" t="str">
        <f>IF(ISBLANK(B13),"",B13)</f>
        <v>keine</v>
      </c>
      <c r="H13" s="244"/>
      <c r="I13" s="244"/>
    </row>
    <row r="14" spans="1:17" s="56" customFormat="1" ht="13.5" thickTop="1" thickBot="1">
      <c r="A14" s="79" t="s">
        <v>135</v>
      </c>
      <c r="B14" s="202" t="s">
        <v>205</v>
      </c>
      <c r="C14" s="203"/>
      <c r="D14" s="204"/>
      <c r="E14" s="19"/>
      <c r="F14" s="90" t="str">
        <f>A14</f>
        <v>Nr. der Statisitik</v>
      </c>
      <c r="G14" s="244" t="s">
        <v>164</v>
      </c>
      <c r="H14" s="244" t="str">
        <f>IF(ISBLANK(C14),"",C14)</f>
        <v/>
      </c>
      <c r="I14" s="244"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3" t="s">
        <v>164</v>
      </c>
      <c r="C17" s="193"/>
      <c r="D17" s="193"/>
      <c r="E17" s="19"/>
      <c r="F17" s="90" t="str">
        <f t="shared" si="3"/>
        <v>Einschränkungen</v>
      </c>
      <c r="G17" s="244" t="str">
        <f>IF(ISBLANK(B17),"",B17)</f>
        <v>keine</v>
      </c>
      <c r="H17" s="244" t="str">
        <f>IF(ISBLANK(C17),"",C17)</f>
        <v/>
      </c>
      <c r="I17" s="244"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6" t="s">
        <v>208</v>
      </c>
      <c r="C21" s="197"/>
      <c r="D21" s="198"/>
      <c r="E21" s="19"/>
      <c r="F21" s="90" t="str">
        <f>A21</f>
        <v>Hinweise zu Datenauswahl und -aufbereitung</v>
      </c>
      <c r="G21" s="199" t="str">
        <f>B21</f>
        <v>Basis Jahr 2015 = 100 %</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4" t="s">
        <v>164</v>
      </c>
      <c r="H25" s="244" t="str">
        <f t="shared" ref="G25:I27" si="8">IF(ISBLANK(C25),"",C25)</f>
        <v/>
      </c>
      <c r="I25" s="244" t="str">
        <f t="shared" si="8"/>
        <v/>
      </c>
    </row>
    <row r="26" spans="1:17" s="59" customFormat="1" ht="33" customHeight="1" thickTop="1" thickBot="1">
      <c r="A26" s="79" t="s">
        <v>149</v>
      </c>
      <c r="B26" s="206" t="s">
        <v>164</v>
      </c>
      <c r="C26" s="206"/>
      <c r="D26" s="206"/>
      <c r="E26" s="19"/>
      <c r="F26" s="90" t="str">
        <f t="shared" si="7"/>
        <v>Plausiblisierung / Verifizierung</v>
      </c>
      <c r="G26" s="244" t="str">
        <f t="shared" si="8"/>
        <v>keine</v>
      </c>
      <c r="H26" s="244" t="str">
        <f t="shared" si="8"/>
        <v/>
      </c>
      <c r="I26" s="244" t="str">
        <f t="shared" si="8"/>
        <v/>
      </c>
    </row>
    <row r="27" spans="1:17" s="59" customFormat="1" ht="37.35" customHeight="1" thickTop="1" thickBot="1">
      <c r="A27" s="79" t="s">
        <v>150</v>
      </c>
      <c r="B27" s="193" t="s">
        <v>164</v>
      </c>
      <c r="C27" s="193"/>
      <c r="D27" s="193"/>
      <c r="E27" s="19"/>
      <c r="F27" s="90" t="str">
        <f t="shared" si="7"/>
        <v>Bemerkungen</v>
      </c>
      <c r="G27" s="244" t="str">
        <f t="shared" si="8"/>
        <v>keine</v>
      </c>
      <c r="H27" s="244" t="str">
        <f t="shared" si="8"/>
        <v/>
      </c>
      <c r="I27" s="244" t="str">
        <f t="shared" si="8"/>
        <v/>
      </c>
    </row>
    <row r="28" spans="1:17" s="59" customFormat="1" ht="27.6" customHeight="1" thickTop="1">
      <c r="A28" s="60"/>
      <c r="B28" s="60"/>
      <c r="C28" s="60"/>
      <c r="D28" s="60"/>
      <c r="E28" s="60"/>
      <c r="F28" s="61"/>
      <c r="G28" s="61"/>
      <c r="H28" s="61"/>
      <c r="I28" s="61"/>
      <c r="J28" s="61"/>
      <c r="N28" s="243" t="s">
        <v>151</v>
      </c>
      <c r="O28" s="243"/>
      <c r="P28" s="112" t="s">
        <v>209</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21" priority="25" operator="equal">
      <formula>0</formula>
    </cfRule>
  </conditionalFormatting>
  <conditionalFormatting sqref="A21:B22">
    <cfRule type="containsErrors" dxfId="1020" priority="26">
      <formula>ISERROR(A21)</formula>
    </cfRule>
  </conditionalFormatting>
  <conditionalFormatting sqref="A7:C7">
    <cfRule type="containsErrors" dxfId="1017" priority="30">
      <formula>ISERROR(A7)</formula>
    </cfRule>
  </conditionalFormatting>
  <conditionalFormatting sqref="A2:Z6 A8:Z13 A14:B14 E14:Z14 A15:Z20 E21:G22 J21:Z22 A23:Z25 A26:J27 N26:Z27 A28:O28 Q28:Z28 A29:Z30 A31 D31:AA31 A32:B67 E32:F67 I32:AA67 A68:Z72 A73:J74 N73:Z74 A75:Z104">
    <cfRule type="containsErrors" dxfId="1016" priority="50">
      <formula>ISERROR(A2)</formula>
    </cfRule>
  </conditionalFormatting>
  <conditionalFormatting sqref="B7">
    <cfRule type="cellIs" dxfId="1015" priority="29" operator="equal">
      <formula>0</formula>
    </cfRule>
  </conditionalFormatting>
  <conditionalFormatting sqref="B31:C31">
    <cfRule type="cellIs" dxfId="1014" priority="23" operator="equal">
      <formula>0</formula>
    </cfRule>
    <cfRule type="containsErrors" dxfId="1013" priority="24">
      <formula>ISERROR(B31)</formula>
    </cfRule>
  </conditionalFormatting>
  <conditionalFormatting sqref="C32:C67">
    <cfRule type="cellIs" dxfId="1012" priority="19" operator="equal">
      <formula>0</formula>
    </cfRule>
    <cfRule type="containsErrors" dxfId="1009" priority="22">
      <formula>ISERROR(C32)</formula>
    </cfRule>
  </conditionalFormatting>
  <conditionalFormatting sqref="D7">
    <cfRule type="cellIs" dxfId="1008" priority="27" operator="equal">
      <formula>0</formula>
    </cfRule>
  </conditionalFormatting>
  <conditionalFormatting sqref="D32:D67">
    <cfRule type="cellIs" dxfId="1007" priority="9" operator="equal">
      <formula>0</formula>
    </cfRule>
    <cfRule type="containsErrors" dxfId="1004" priority="12">
      <formula>ISERROR(D32)</formula>
    </cfRule>
  </conditionalFormatting>
  <conditionalFormatting sqref="D7:Z7">
    <cfRule type="containsErrors" dxfId="1003" priority="28">
      <formula>ISERROR(D7)</formula>
    </cfRule>
  </conditionalFormatting>
  <conditionalFormatting sqref="G32:G67">
    <cfRule type="cellIs" dxfId="1002" priority="1" operator="equal">
      <formula>0</formula>
    </cfRule>
    <cfRule type="containsErrors" dxfId="999" priority="4">
      <formula>ISERROR(G32)</formula>
    </cfRule>
  </conditionalFormatting>
  <conditionalFormatting sqref="H32:H67">
    <cfRule type="cellIs" dxfId="998" priority="5" operator="equal">
      <formula>0</formula>
    </cfRule>
    <cfRule type="containsErrors" dxfId="995" priority="8">
      <formula>ISERROR(H32)</formula>
    </cfRule>
  </conditionalFormatting>
  <conditionalFormatting sqref="P28">
    <cfRule type="cellIs" dxfId="994"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11"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210</v>
      </c>
      <c r="B1" s="191"/>
      <c r="C1" s="191"/>
      <c r="D1" s="191"/>
      <c r="E1" s="93" t="e">
        <f>Basisjahr&amp;"-"&amp;Betrachtungsjahr&amp;": "&amp;ROUND(_xlfn.XLOOKUP(Betrachtungsjahr,Daten_G1[Jahr],Daten_G1[Veränderung ZH])*100,1)&amp;" %"</f>
        <v>#N/A</v>
      </c>
      <c r="F1" s="192" t="s">
        <v>122</v>
      </c>
      <c r="G1" s="192"/>
      <c r="H1" s="192"/>
      <c r="J1" s="94" t="e">
        <f>Basisjahr&amp;"-"&amp;Betrachtungsjahr&amp;": "&amp;ROUND(_xlfn.XLOOKUP(Betrachtungsjahr,Daten_G1[Jahr],Daten_G1[Veränderung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thickTop="1" thickBot="1">
      <c r="A5" s="79" t="s">
        <v>59</v>
      </c>
      <c r="B5" s="80"/>
      <c r="C5" s="79" t="s">
        <v>127</v>
      </c>
      <c r="D5" s="82"/>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7" t="s">
        <v>211</v>
      </c>
      <c r="C8" s="193"/>
      <c r="D8" s="193"/>
      <c r="E8" s="19"/>
      <c r="F8" s="90" t="str">
        <f t="shared" si="1"/>
        <v>Kurzbeschreibung</v>
      </c>
      <c r="G8" s="239" t="str">
        <f>B8</f>
        <v>Anteil fossilfreier Energieträger (Umweltwärme, Holz, Elektrizität, Solarthermie, Fernwärme) in Wohn- und Nichtwohngebäuden (basierend auf der primären Wärmequelle der Heizung)</v>
      </c>
      <c r="H8" s="239"/>
      <c r="I8" s="239"/>
      <c r="Q8" s="58">
        <f>E38/E32-1</f>
        <v>0.63106796116504871</v>
      </c>
    </row>
    <row r="9" spans="1:17" s="59" customFormat="1" ht="72" customHeight="1" thickTop="1" thickBot="1">
      <c r="A9" s="79" t="s">
        <v>132</v>
      </c>
      <c r="B9" s="193" t="s">
        <v>212</v>
      </c>
      <c r="C9" s="193"/>
      <c r="D9" s="193"/>
      <c r="E9" s="19"/>
      <c r="F9" s="90" t="str">
        <f t="shared" si="1"/>
        <v>Aussagekraft/Relevanz</v>
      </c>
      <c r="G9" s="239" t="str">
        <f>B9</f>
        <v>Gibt Hinweise auf den Fortschritt bei der Dekarbonisierung der Wärmeversorgung</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213</v>
      </c>
      <c r="C11" s="195"/>
      <c r="D11" s="195"/>
      <c r="E11" s="19"/>
      <c r="F11" s="90" t="str">
        <f t="shared" ref="F11:I17" si="2">A11</f>
        <v>Datenquelle</v>
      </c>
      <c r="G11" s="239" t="str">
        <f t="shared" si="2"/>
        <v>Gebäude nach Heizsystem und Energiequelle der Heizung, nach Kanton</v>
      </c>
      <c r="H11" s="239"/>
      <c r="I11" s="239"/>
    </row>
    <row r="12" spans="1:17" s="56" customFormat="1" ht="42" customHeight="1" thickTop="1" thickBot="1">
      <c r="A12" s="79" t="s">
        <v>134</v>
      </c>
      <c r="B12" s="208" t="s">
        <v>214</v>
      </c>
      <c r="C12" s="195"/>
      <c r="D12" s="195"/>
      <c r="E12" s="19"/>
      <c r="F12" s="90" t="str">
        <f t="shared" si="2"/>
        <v>Internetadresse</v>
      </c>
      <c r="G12" s="239" t="str">
        <f t="shared" si="2"/>
        <v>https://www.bfs.admin.ch/bfs/de/home/statistiken/bau-wohnungswesen/gebaeude/energiebereich.assetdetail.23524573.html</v>
      </c>
      <c r="H12" s="239"/>
      <c r="I12" s="239"/>
    </row>
    <row r="13" spans="1:17" s="56" customFormat="1" ht="42" customHeight="1">
      <c r="A13" s="79" t="s">
        <v>127</v>
      </c>
      <c r="B13" s="195" t="s">
        <v>215</v>
      </c>
      <c r="C13" s="195"/>
      <c r="D13" s="195"/>
      <c r="E13" s="19"/>
      <c r="F13" s="90" t="str">
        <f t="shared" si="2"/>
        <v>Kontaktperson</v>
      </c>
      <c r="G13" s="239" t="str">
        <f t="shared" si="2"/>
        <v>Bundesamt für Statistik (BFS), Gebäude- und Wohnungsstatistik GWS</v>
      </c>
      <c r="H13" s="239"/>
      <c r="I13" s="239"/>
    </row>
    <row r="14" spans="1:17" s="56" customFormat="1" ht="13.5" thickTop="1" thickBot="1">
      <c r="A14" s="79" t="s">
        <v>135</v>
      </c>
      <c r="B14" s="202" t="s">
        <v>216</v>
      </c>
      <c r="C14" s="203"/>
      <c r="D14" s="204"/>
      <c r="E14" s="19"/>
      <c r="F14" s="90" t="str">
        <f>A14</f>
        <v>Nr. der Statisitik</v>
      </c>
      <c r="G14" s="240" t="str">
        <f>B14</f>
        <v>je-d-09.02.07.01</v>
      </c>
      <c r="H14" s="241"/>
      <c r="I14" s="242"/>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7" t="s">
        <v>220</v>
      </c>
      <c r="C17" s="193"/>
      <c r="D17" s="193"/>
      <c r="E17" s="19"/>
      <c r="F17" s="90" t="str">
        <f t="shared" si="2"/>
        <v>Einschränkungen</v>
      </c>
      <c r="G17" s="239" t="str">
        <f t="shared" si="2"/>
        <v>Unklar, in welcher Periodizität die Daten bereitgestellt werden</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209" t="s">
        <v>222</v>
      </c>
      <c r="C22" s="197"/>
      <c r="D22" s="198"/>
      <c r="E22" s="19"/>
      <c r="F22" s="90" t="str">
        <f>A22</f>
        <v>Berechnung Indikator</v>
      </c>
      <c r="G22" s="199" t="str">
        <f>B22</f>
        <v>Summe der Spalten "Energiequellen für Wärmepumpen", "Holz", "Elektrizität", "Solarthermie" und Fernwärme"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224</v>
      </c>
      <c r="C25" s="193"/>
      <c r="D25" s="193"/>
      <c r="E25" s="19"/>
      <c r="F25" s="90" t="str">
        <f t="shared" ref="F25:F27" si="5">A25</f>
        <v>Datenqualität</v>
      </c>
      <c r="G25" s="239" t="str">
        <f>B25</f>
        <v>Vermutlich fehlerbehaftet</v>
      </c>
      <c r="H25" s="239"/>
      <c r="I25" s="239"/>
    </row>
    <row r="26" spans="1:17" s="59" customFormat="1" ht="33" customHeight="1" thickTop="1" thickBot="1">
      <c r="A26" s="79" t="s">
        <v>149</v>
      </c>
      <c r="B26" s="210" t="s">
        <v>225</v>
      </c>
      <c r="C26" s="206"/>
      <c r="D26" s="206"/>
      <c r="E26" s="19"/>
      <c r="F26" s="90" t="str">
        <f t="shared" si="5"/>
        <v>Plausiblisierung / Verifizierung</v>
      </c>
      <c r="G26" s="239" t="str">
        <f>B26</f>
        <v>Zu prüfen ob anhand der AWEL-Daten eine Plausibilisierung möglich ist.</v>
      </c>
      <c r="H26" s="239"/>
      <c r="I26" s="239"/>
    </row>
    <row r="27" spans="1:17" s="59" customFormat="1" ht="37.35" customHeight="1" thickTop="1" thickBot="1">
      <c r="A27" s="79" t="s">
        <v>150</v>
      </c>
      <c r="B27" s="207" t="s">
        <v>226</v>
      </c>
      <c r="C27" s="193"/>
      <c r="D27" s="193"/>
      <c r="E27" s="19"/>
      <c r="F27" s="90" t="str">
        <f t="shared" si="5"/>
        <v>Bemerkungen</v>
      </c>
      <c r="G27" s="239" t="str">
        <f>B27</f>
        <v>Rot eingefärbte Zahlen sind für das Jahr 2000</v>
      </c>
      <c r="H27" s="239"/>
      <c r="I27" s="239"/>
    </row>
    <row r="28" spans="1:17" s="59" customFormat="1" ht="27.6" customHeight="1" thickTop="1">
      <c r="A28" s="60"/>
      <c r="B28" s="60"/>
      <c r="C28" s="60"/>
      <c r="D28" s="60"/>
      <c r="E28" s="60"/>
      <c r="F28" s="61"/>
      <c r="G28" s="61"/>
      <c r="H28" s="61"/>
      <c r="I28" s="61"/>
      <c r="J28" s="61"/>
      <c r="N28" s="243" t="s">
        <v>151</v>
      </c>
      <c r="O28" s="243"/>
      <c r="P28" s="112" t="s">
        <v>227</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976"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5" priority="30" operator="equal">
      <formula>0</formula>
    </cfRule>
  </conditionalFormatting>
  <conditionalFormatting sqref="A28:Z30">
    <cfRule type="cellIs" dxfId="974" priority="29" operator="equal">
      <formula>0</formula>
    </cfRule>
  </conditionalFormatting>
  <conditionalFormatting sqref="E32">
    <cfRule type="cellIs" dxfId="973" priority="17" operator="equal">
      <formula>0</formula>
    </cfRule>
    <cfRule type="containsErrors" dxfId="970" priority="20">
      <formula>ISERROR(E32)</formula>
    </cfRule>
  </conditionalFormatting>
  <conditionalFormatting sqref="E38">
    <cfRule type="cellIs" dxfId="969" priority="1" operator="equal">
      <formula>0</formula>
    </cfRule>
    <cfRule type="containsErrors" dxfId="966" priority="4">
      <formula>ISERROR(E38)</formula>
    </cfRule>
  </conditionalFormatting>
  <conditionalFormatting sqref="G32">
    <cfRule type="cellIs" dxfId="965" priority="21" operator="equal">
      <formula>0</formula>
    </cfRule>
    <cfRule type="containsErrors" dxfId="962" priority="24">
      <formula>ISERROR(G32)</formula>
    </cfRule>
  </conditionalFormatting>
  <conditionalFormatting sqref="G38">
    <cfRule type="cellIs" dxfId="961" priority="5" operator="equal">
      <formula>0</formula>
    </cfRule>
    <cfRule type="containsErrors" dxfId="958" priority="8">
      <formula>ISERROR(G38)</formula>
    </cfRule>
  </conditionalFormatting>
  <conditionalFormatting sqref="I32">
    <cfRule type="cellIs" dxfId="957" priority="13" operator="equal">
      <formula>0</formula>
    </cfRule>
    <cfRule type="containsErrors" dxfId="954"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13" activePane="bottomRight" state="frozen"/>
      <selection pane="bottomRight" activeCell="B13" sqref="B13:D13"/>
      <selection pane="bottomLeft" sqref="A1:D1"/>
      <selection pane="topRight" sqref="A1:D1"/>
    </sheetView>
  </sheetViews>
  <sheetFormatPr defaultColWidth="10.1640625" defaultRowHeight="12.7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75">
      <c r="A1" s="214" t="s">
        <v>228</v>
      </c>
      <c r="B1" s="215"/>
      <c r="C1" s="215"/>
      <c r="D1" s="215"/>
      <c r="E1" s="93" t="e">
        <f>Basisjahr&amp;"-"&amp;Betrachtungsjahr&amp;": "&amp;ROUND(_xlfn.XLOOKUP(Betrachtungsjahr,Daten_G161[Jahr],Daten_G161[Veränderung ZH])*100,1)&amp;" %"</f>
        <v>#N/A</v>
      </c>
      <c r="F1" s="192" t="s">
        <v>122</v>
      </c>
      <c r="G1" s="192"/>
      <c r="H1" s="192"/>
      <c r="J1" s="94" t="e">
        <f>Basisjahr&amp;"-"&amp;Betrachtungsjahr&amp;": "&amp;ROUND(_xlfn.XLOOKUP(Betrachtungsjahr,Daten_G161[Jahr],Daten_G161[Veränderung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7" t="s">
        <v>229</v>
      </c>
      <c r="C8" s="193"/>
      <c r="D8" s="193"/>
      <c r="E8" s="19"/>
      <c r="F8" s="90" t="str">
        <f t="shared" si="1"/>
        <v>Kurzbeschreibung</v>
      </c>
      <c r="G8" s="239"/>
      <c r="H8" s="239"/>
      <c r="I8" s="239"/>
      <c r="Q8" s="58">
        <f>E38/E32-1</f>
        <v>0.63106796116504871</v>
      </c>
    </row>
    <row r="9" spans="1:17" s="59" customFormat="1" ht="72" customHeight="1">
      <c r="A9" s="79" t="s">
        <v>132</v>
      </c>
      <c r="B9" s="193" t="s">
        <v>212</v>
      </c>
      <c r="C9" s="193"/>
      <c r="D9" s="193"/>
      <c r="E9" s="19"/>
      <c r="F9" s="90" t="str">
        <f t="shared" si="1"/>
        <v>Aussagekraft/Relevanz</v>
      </c>
      <c r="G9" s="239"/>
      <c r="H9" s="239"/>
      <c r="I9" s="239"/>
    </row>
    <row r="10" spans="1:17" s="78" customFormat="1" ht="11.85" customHeight="1">
      <c r="A10" s="86"/>
      <c r="B10" s="87"/>
      <c r="C10" s="87"/>
      <c r="D10" s="87"/>
      <c r="E10" s="77"/>
      <c r="F10" s="89"/>
      <c r="G10" s="89"/>
      <c r="H10" s="89"/>
      <c r="I10" s="89"/>
    </row>
    <row r="11" spans="1:17" s="56" customFormat="1" ht="64.349999999999994" customHeight="1">
      <c r="A11" s="79" t="s">
        <v>133</v>
      </c>
      <c r="B11" s="195" t="s">
        <v>230</v>
      </c>
      <c r="C11" s="195"/>
      <c r="D11" s="195"/>
      <c r="E11" s="19"/>
      <c r="F11" s="90" t="str">
        <f t="shared" ref="F11:I17" si="2">A11</f>
        <v>Datenquelle</v>
      </c>
      <c r="G11" s="239"/>
      <c r="H11" s="239"/>
      <c r="I11" s="239"/>
    </row>
    <row r="12" spans="1:17" s="56" customFormat="1" ht="42" customHeight="1">
      <c r="A12" s="79" t="s">
        <v>134</v>
      </c>
      <c r="B12" s="208" t="s">
        <v>231</v>
      </c>
      <c r="C12" s="195"/>
      <c r="D12" s="195"/>
      <c r="E12" s="19"/>
      <c r="F12" s="90" t="str">
        <f t="shared" si="2"/>
        <v>Internetadresse</v>
      </c>
      <c r="G12" s="239"/>
      <c r="H12" s="239"/>
      <c r="I12" s="239"/>
    </row>
    <row r="13" spans="1:17" s="56" customFormat="1" ht="42" customHeight="1">
      <c r="A13" s="79" t="s">
        <v>127</v>
      </c>
      <c r="B13" s="195" t="s">
        <v>232</v>
      </c>
      <c r="C13" s="195"/>
      <c r="D13" s="195"/>
      <c r="E13" s="19"/>
      <c r="F13" s="90" t="str">
        <f t="shared" si="2"/>
        <v>Kontaktperson</v>
      </c>
      <c r="G13" s="239"/>
      <c r="H13" s="239"/>
      <c r="I13" s="239"/>
    </row>
    <row r="14" spans="1:17" s="56" customFormat="1">
      <c r="A14" s="79" t="s">
        <v>135</v>
      </c>
      <c r="B14" s="202"/>
      <c r="C14" s="203"/>
      <c r="D14" s="204"/>
      <c r="E14" s="19"/>
      <c r="F14" s="90" t="str">
        <f>A14</f>
        <v>Nr. der Statisitik</v>
      </c>
      <c r="G14" s="240"/>
      <c r="H14" s="241"/>
      <c r="I14" s="242"/>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7"/>
      <c r="C17" s="193"/>
      <c r="D17" s="193"/>
      <c r="E17" s="19"/>
      <c r="F17" s="90" t="str">
        <f t="shared" si="2"/>
        <v>Einschränkungen</v>
      </c>
      <c r="G17" s="239"/>
      <c r="H17" s="239"/>
      <c r="I17" s="239"/>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211" t="s">
        <v>222</v>
      </c>
      <c r="C22" s="212"/>
      <c r="D22" s="213"/>
      <c r="E22" s="19"/>
      <c r="F22" s="90" t="str">
        <f>A22</f>
        <v>Berechnung Indikator</v>
      </c>
      <c r="G22" s="199"/>
      <c r="H22" s="200"/>
      <c r="I22" s="201"/>
    </row>
    <row r="23" spans="1:17" s="56" customFormat="1" ht="12.6" customHeigh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224</v>
      </c>
      <c r="C25" s="193"/>
      <c r="D25" s="193"/>
      <c r="E25" s="19"/>
      <c r="F25" s="90" t="str">
        <f t="shared" ref="F25:F27" si="5">A25</f>
        <v>Datenqualität</v>
      </c>
      <c r="G25" s="239"/>
      <c r="H25" s="239"/>
      <c r="I25" s="239"/>
    </row>
    <row r="26" spans="1:17" s="59" customFormat="1" ht="33" customHeight="1">
      <c r="A26" s="79" t="s">
        <v>149</v>
      </c>
      <c r="B26" s="210"/>
      <c r="C26" s="206"/>
      <c r="D26" s="206"/>
      <c r="E26" s="19"/>
      <c r="F26" s="90" t="str">
        <f t="shared" si="5"/>
        <v>Plausiblisierung / Verifizierung</v>
      </c>
      <c r="G26" s="239">
        <f>B26</f>
        <v>0</v>
      </c>
      <c r="H26" s="239"/>
      <c r="I26" s="239"/>
    </row>
    <row r="27" spans="1:17" s="59" customFormat="1" ht="37.35" customHeight="1">
      <c r="A27" s="79" t="s">
        <v>150</v>
      </c>
      <c r="B27" s="207"/>
      <c r="C27" s="193"/>
      <c r="D27" s="193"/>
      <c r="E27" s="19"/>
      <c r="F27" s="90" t="str">
        <f t="shared" si="5"/>
        <v>Bemerkungen</v>
      </c>
      <c r="G27" s="239">
        <f>B27</f>
        <v>0</v>
      </c>
      <c r="H27" s="239"/>
      <c r="I27" s="239"/>
    </row>
    <row r="28" spans="1:17" s="59" customFormat="1" ht="27.6" customHeight="1">
      <c r="A28" s="60"/>
      <c r="B28" s="60"/>
      <c r="C28" s="60"/>
      <c r="D28" s="60"/>
      <c r="E28" s="60"/>
      <c r="F28" s="61"/>
      <c r="G28" s="61"/>
      <c r="H28" s="61"/>
      <c r="I28" s="61"/>
      <c r="J28" s="61"/>
      <c r="N28" s="243" t="s">
        <v>151</v>
      </c>
      <c r="O28" s="243"/>
      <c r="P28" s="112" t="s">
        <v>227</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38"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37" priority="26" operator="equal">
      <formula>0</formula>
    </cfRule>
  </conditionalFormatting>
  <conditionalFormatting sqref="A2:L13">
    <cfRule type="containsErrors" dxfId="934" priority="2">
      <formula>ISERROR(A2)</formula>
    </cfRule>
  </conditionalFormatting>
  <conditionalFormatting sqref="A1:Z13">
    <cfRule type="cellIs" dxfId="933" priority="1" operator="equal">
      <formula>0</formula>
    </cfRule>
  </conditionalFormatting>
  <conditionalFormatting sqref="A28:Z30">
    <cfRule type="cellIs" dxfId="932" priority="25" operator="equal">
      <formula>0</formula>
    </cfRule>
  </conditionalFormatting>
  <conditionalFormatting sqref="E32">
    <cfRule type="cellIs" dxfId="931" priority="17" operator="equal">
      <formula>0</formula>
    </cfRule>
    <cfRule type="containsErrors" dxfId="928" priority="20">
      <formula>ISERROR(E32)</formula>
    </cfRule>
  </conditionalFormatting>
  <conditionalFormatting sqref="E38">
    <cfRule type="cellIs" dxfId="927" priority="5" operator="equal">
      <formula>0</formula>
    </cfRule>
    <cfRule type="containsErrors" dxfId="924" priority="8">
      <formula>ISERROR(E38)</formula>
    </cfRule>
  </conditionalFormatting>
  <conditionalFormatting sqref="G32">
    <cfRule type="cellIs" dxfId="923" priority="21" operator="equal">
      <formula>0</formula>
    </cfRule>
    <cfRule type="containsErrors" dxfId="920" priority="24">
      <formula>ISERROR(G32)</formula>
    </cfRule>
  </conditionalFormatting>
  <conditionalFormatting sqref="G38">
    <cfRule type="cellIs" dxfId="919" priority="9" operator="equal">
      <formula>0</formula>
    </cfRule>
    <cfRule type="containsErrors" dxfId="916" priority="12">
      <formula>ISERROR(G38)</formula>
    </cfRule>
  </conditionalFormatting>
  <conditionalFormatting sqref="I32">
    <cfRule type="cellIs" dxfId="915" priority="13" operator="equal">
      <formula>0</formula>
    </cfRule>
    <cfRule type="containsErrors" dxfId="912"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7" t="s">
        <v>235</v>
      </c>
      <c r="B1" s="218"/>
      <c r="C1" s="218"/>
      <c r="D1" s="218"/>
      <c r="E1" s="93" t="e">
        <f>Basisjahr&amp;"-"&amp;Betrachtungsjahr&amp;": "&amp;ROUND(_xlfn.XLOOKUP(Betrachtungsjahr,Daten_G3[Jahr],Daten_G3[Veränderung ZH])*100,1)&amp;" %"</f>
        <v>#N/A</v>
      </c>
      <c r="F1" s="192" t="s">
        <v>122</v>
      </c>
      <c r="G1" s="192"/>
      <c r="H1" s="192"/>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3" t="s">
        <v>237</v>
      </c>
      <c r="C8" s="193"/>
      <c r="D8" s="193"/>
      <c r="E8" s="19"/>
      <c r="F8" s="90" t="str">
        <f t="shared" si="1"/>
        <v>Kurzbeschreibung</v>
      </c>
      <c r="G8" s="239"/>
      <c r="H8" s="239"/>
      <c r="I8" s="239"/>
      <c r="Q8" s="58" t="e">
        <f>E38/E32-1</f>
        <v>#DIV/0!</v>
      </c>
    </row>
    <row r="9" spans="1:17" s="59" customFormat="1" ht="72" customHeight="1">
      <c r="A9" s="79" t="s">
        <v>132</v>
      </c>
      <c r="B9" s="193" t="s">
        <v>238</v>
      </c>
      <c r="C9" s="193"/>
      <c r="D9" s="193"/>
      <c r="E9" s="19"/>
      <c r="F9" s="90" t="str">
        <f t="shared" si="1"/>
        <v>Aussagekraft/Relevanz</v>
      </c>
      <c r="G9" s="239"/>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239</v>
      </c>
      <c r="C11" s="195"/>
      <c r="D11" s="195"/>
      <c r="E11" s="19"/>
      <c r="F11" s="90" t="str">
        <f t="shared" ref="F11:I17" si="2">A11</f>
        <v>Datenquelle</v>
      </c>
      <c r="G11" s="239"/>
      <c r="H11" s="239"/>
      <c r="I11" s="239"/>
    </row>
    <row r="12" spans="1:17" s="56" customFormat="1" ht="42" customHeight="1">
      <c r="A12" s="79" t="s">
        <v>134</v>
      </c>
      <c r="B12" s="216" t="s">
        <v>240</v>
      </c>
      <c r="C12" s="216"/>
      <c r="D12" s="216"/>
      <c r="E12" s="19"/>
      <c r="F12" s="90" t="str">
        <f t="shared" si="2"/>
        <v>Internetadresse</v>
      </c>
      <c r="G12" s="239"/>
      <c r="H12" s="239"/>
      <c r="I12" s="239"/>
    </row>
    <row r="13" spans="1:17" s="56" customFormat="1" ht="42" customHeight="1">
      <c r="A13" s="79" t="s">
        <v>127</v>
      </c>
      <c r="B13" s="195" t="s">
        <v>241</v>
      </c>
      <c r="C13" s="195"/>
      <c r="D13" s="195"/>
      <c r="E13" s="19"/>
      <c r="F13" s="90" t="str">
        <f t="shared" si="2"/>
        <v>Kontaktperson</v>
      </c>
      <c r="G13" s="239"/>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244</v>
      </c>
      <c r="C25" s="193"/>
      <c r="D25" s="193"/>
      <c r="E25" s="19"/>
      <c r="F25" s="90" t="str">
        <f t="shared" ref="F25:F27" si="5">A25</f>
        <v>Datenqualität</v>
      </c>
      <c r="G25" s="239"/>
      <c r="H25" s="239"/>
      <c r="I25" s="239"/>
    </row>
    <row r="26" spans="1:17" s="59" customFormat="1" ht="33" customHeight="1">
      <c r="A26" s="79" t="s">
        <v>149</v>
      </c>
      <c r="B26" s="206" t="s">
        <v>245</v>
      </c>
      <c r="C26" s="206"/>
      <c r="D26" s="206"/>
      <c r="E26" s="19"/>
      <c r="F26" s="90" t="str">
        <f t="shared" si="5"/>
        <v>Plausiblisierung / Verifizierung</v>
      </c>
      <c r="G26" s="239"/>
      <c r="H26" s="239"/>
      <c r="I26" s="239"/>
    </row>
    <row r="27" spans="1:17" s="59" customFormat="1" ht="37.35" customHeight="1">
      <c r="A27" s="79" t="s">
        <v>150</v>
      </c>
      <c r="B27" s="193" t="s">
        <v>246</v>
      </c>
      <c r="C27" s="193"/>
      <c r="D27" s="193"/>
      <c r="E27" s="19"/>
      <c r="F27" s="90" t="str">
        <f t="shared" si="5"/>
        <v>Bemerkungen</v>
      </c>
      <c r="G27" s="239"/>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96" priority="4">
      <formula>ISERROR(A2)</formula>
    </cfRule>
  </conditionalFormatting>
  <conditionalFormatting sqref="E1:Z1 A2:Z13 A14:B14 E14:G14 J14:Z14 A15:Z20 A21:B22 E21:G22 J21:Z22 A23:Z25 A26:J27 N26:Z27 A28:Z30 A31:AA67 A68:Z72 A73:J74 N73:Z74 A75:Z1048576">
    <cfRule type="cellIs" dxfId="893"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8"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247</v>
      </c>
      <c r="B1" s="191"/>
      <c r="C1" s="191"/>
      <c r="D1" s="191"/>
      <c r="E1" s="93" t="str">
        <f>Basisjahr&amp;"-"&amp;Betrachtungsjahr&amp;": "&amp;ROUND(_xlfn.XLOOKUP(Betrachtungsjahr,Daten_G6[Jahr],Daten_G6[Veränderung ZH])*100,1)&amp;" %"</f>
        <v>2015-2019: 1,7 %</v>
      </c>
      <c r="F1" s="192" t="s">
        <v>122</v>
      </c>
      <c r="G1" s="192"/>
      <c r="H1" s="192"/>
      <c r="J1" s="94" t="str">
        <f>Basisjahr&amp;"-"&amp;Betrachtungsjahr&amp;": "&amp;ROUND(_xlfn.XLOOKUP(Betrachtungsjahr,Daten_G6[Jahr],Daten_G6[Veränderung CH])*100,1)&amp;" %"</f>
        <v>2015-2019: -0,3 %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7" t="s">
        <v>249</v>
      </c>
      <c r="C8" s="193"/>
      <c r="D8" s="193"/>
      <c r="E8" s="19"/>
      <c r="F8" s="90" t="str">
        <f t="shared" si="1"/>
        <v>Kurzbeschreibung</v>
      </c>
      <c r="G8" s="244" t="s">
        <v>250</v>
      </c>
      <c r="H8" s="239"/>
      <c r="I8" s="239"/>
      <c r="Q8" s="58">
        <f>E38/E32-1</f>
        <v>0.11127450980392162</v>
      </c>
    </row>
    <row r="9" spans="1:17" s="59" customFormat="1" ht="72" customHeight="1" thickTop="1" thickBot="1">
      <c r="A9" s="79" t="s">
        <v>132</v>
      </c>
      <c r="B9" s="207" t="s">
        <v>251</v>
      </c>
      <c r="C9" s="193"/>
      <c r="D9" s="193"/>
      <c r="E9" s="19"/>
      <c r="F9" s="90" t="str">
        <f t="shared" si="1"/>
        <v>Aussagekraft/Relevanz</v>
      </c>
      <c r="G9" s="239" t="str">
        <f>B9</f>
        <v>Kontrollvariable</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252</v>
      </c>
      <c r="C11" s="195"/>
      <c r="D11" s="195"/>
      <c r="E11" s="19"/>
      <c r="F11" s="90" t="str">
        <f t="shared" ref="F11:I17" si="2">A11</f>
        <v>Datenquelle</v>
      </c>
      <c r="G11" s="239" t="s">
        <v>253</v>
      </c>
      <c r="H11" s="239"/>
      <c r="I11" s="239"/>
    </row>
    <row r="12" spans="1:17" s="56" customFormat="1" ht="42" customHeight="1" thickTop="1" thickBot="1">
      <c r="A12" s="79" t="s">
        <v>134</v>
      </c>
      <c r="B12" s="208" t="s">
        <v>254</v>
      </c>
      <c r="C12" s="195"/>
      <c r="D12" s="195"/>
      <c r="E12" s="19"/>
      <c r="F12" s="90" t="str">
        <f t="shared" si="2"/>
        <v>Internetadresse</v>
      </c>
      <c r="G12" s="221" t="s">
        <v>255</v>
      </c>
      <c r="H12" s="239"/>
      <c r="I12" s="239"/>
    </row>
    <row r="13" spans="1:17" s="56" customFormat="1" ht="42" customHeight="1" thickTop="1" thickBot="1">
      <c r="A13" s="79" t="s">
        <v>127</v>
      </c>
      <c r="B13" s="208" t="s">
        <v>256</v>
      </c>
      <c r="C13" s="195"/>
      <c r="D13" s="195"/>
      <c r="E13" s="19"/>
      <c r="F13" s="90" t="str">
        <f t="shared" si="2"/>
        <v>Kontaktperson</v>
      </c>
      <c r="G13" s="221" t="s">
        <v>257</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33" t="s">
        <v>258</v>
      </c>
      <c r="C15" s="79" t="s">
        <v>137</v>
      </c>
      <c r="D15" s="134" t="s">
        <v>217</v>
      </c>
      <c r="E15" s="19"/>
      <c r="F15" s="90" t="str">
        <f t="shared" si="2"/>
        <v>Lizenz</v>
      </c>
      <c r="G15" s="107" t="str">
        <f t="shared" si="2"/>
        <v xml:space="preserve">	OPEN-BY-ASK</v>
      </c>
      <c r="H15" s="90" t="str">
        <f t="shared" si="2"/>
        <v>Dateiformat</v>
      </c>
      <c r="I15" s="135" t="s">
        <v>259</v>
      </c>
    </row>
    <row r="16" spans="1:17" s="59" customFormat="1" ht="18.600000000000001" customHeight="1" thickTop="1" thickBot="1">
      <c r="A16" s="79" t="s">
        <v>138</v>
      </c>
      <c r="B16" s="102" t="s">
        <v>260</v>
      </c>
      <c r="C16" s="79" t="s">
        <v>139</v>
      </c>
      <c r="D16" s="136" t="s">
        <v>261</v>
      </c>
      <c r="E16" s="19"/>
      <c r="F16" s="90" t="str">
        <f t="shared" si="2"/>
        <v>Erhebungsintervall</v>
      </c>
      <c r="G16" s="91" t="str">
        <f t="shared" si="2"/>
        <v>monatlich</v>
      </c>
      <c r="H16" s="90" t="str">
        <f t="shared" si="2"/>
        <v>Aktualisierung jeweils</v>
      </c>
      <c r="I16" s="108" t="s">
        <v>262</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9" t="s">
        <v>164</v>
      </c>
      <c r="C21" s="197"/>
      <c r="D21" s="198"/>
      <c r="E21" s="19"/>
      <c r="F21" s="90" t="str">
        <f>A21</f>
        <v>Hinweise zu Datenauswahl und -aufbereitung</v>
      </c>
      <c r="G21" s="199" t="str">
        <f>B21</f>
        <v>keine</v>
      </c>
      <c r="H21" s="200"/>
      <c r="I21" s="201"/>
    </row>
    <row r="22" spans="1:17" s="59" customFormat="1" ht="36.6" customHeight="1" thickTop="1" thickBot="1">
      <c r="A22" s="79" t="s">
        <v>146</v>
      </c>
      <c r="B22" s="209"/>
      <c r="C22" s="197"/>
      <c r="D22" s="198"/>
      <c r="E22" s="19"/>
      <c r="F22" s="90" t="str">
        <f>A22</f>
        <v>Berechnung Indikator</v>
      </c>
      <c r="G22" s="219" t="s">
        <v>263</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207" t="s">
        <v>179</v>
      </c>
      <c r="C25" s="193"/>
      <c r="D25" s="193"/>
      <c r="E25" s="19"/>
      <c r="F25" s="90" t="str">
        <f t="shared" ref="F25:F27" si="5">A25</f>
        <v>Datenqualität</v>
      </c>
      <c r="G25" s="239" t="str">
        <f>B25</f>
        <v>gut</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264</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2:L13 A14:B14 E14:G14 J14:L14 A21:B22 E21:G22 J21:L22 A23:L25 A26:J27 N28:O29 A28:L30 A31:M67 A68:L72 A73:J74 A75:L104">
    <cfRule type="containsErrors" dxfId="877" priority="6">
      <formula>ISERROR(A2)</formula>
    </cfRule>
  </conditionalFormatting>
  <conditionalFormatting sqref="A15:L20">
    <cfRule type="containsErrors" dxfId="876" priority="2">
      <formula>ISERROR(A15)</formula>
    </cfRule>
  </conditionalFormatting>
  <conditionalFormatting sqref="A1:Z13 A14:B14 E14:G14 J14:Z14 A21:B22 E21:G22 J21:Z22 A23:Z25 A26:J27 N26:Z27 A28:Z30 A31:AA67 A68:Z72 A73:J74 N73:Z74 A75:Z1048576">
    <cfRule type="cellIs" dxfId="873" priority="3" operator="equal">
      <formula>0</formula>
    </cfRule>
  </conditionalFormatting>
  <conditionalFormatting sqref="A15:Z20">
    <cfRule type="cellIs" dxfId="872" priority="1"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4" id="{5A2787C4-04FB-4045-8931-6D98F3F1E618}">
            <xm:f>$A32=Übersicht!$H$1</xm:f>
            <x14:dxf>
              <fill>
                <patternFill>
                  <bgColor theme="3" tint="0.79998168889431442"/>
                </patternFill>
              </fill>
            </x14:dxf>
          </x14:cfRule>
          <x14:cfRule type="expression" priority="5"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A3" sqref="A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265</v>
      </c>
      <c r="B1" s="191"/>
      <c r="C1" s="191"/>
      <c r="D1" s="191"/>
      <c r="E1" s="93" t="str">
        <f>Basisjahr&amp;"-"&amp;Betrachtungsjahr&amp;": "&amp;ROUND(_xlfn.XLOOKUP(Betrachtungsjahr,Daten_G5[Jahr],Daten_G5[Veränderung ZH])*100,1)&amp;" %"</f>
        <v>2015-2019: -8,7 %</v>
      </c>
      <c r="F1" s="192" t="s">
        <v>122</v>
      </c>
      <c r="G1" s="192"/>
      <c r="H1" s="192"/>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3" t="s">
        <v>266</v>
      </c>
      <c r="C8" s="193"/>
      <c r="D8" s="193"/>
      <c r="E8" s="19"/>
      <c r="F8" s="90" t="str">
        <f t="shared" si="1"/>
        <v>Kurzbeschreibung</v>
      </c>
      <c r="G8" s="239"/>
      <c r="H8" s="239"/>
      <c r="I8" s="239"/>
      <c r="Q8" s="58">
        <f>E38/E32-1</f>
        <v>-0.11236837206290617</v>
      </c>
    </row>
    <row r="9" spans="1:17" s="59" customFormat="1" ht="72" customHeight="1" thickTop="1" thickBot="1">
      <c r="A9" s="79" t="s">
        <v>132</v>
      </c>
      <c r="B9" s="193" t="s">
        <v>267</v>
      </c>
      <c r="C9" s="193"/>
      <c r="D9" s="193"/>
      <c r="E9" s="19"/>
      <c r="F9" s="90" t="str">
        <f t="shared" si="1"/>
        <v>Aussagekraft/Relevanz</v>
      </c>
      <c r="G9" s="239"/>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268</v>
      </c>
      <c r="C11" s="195"/>
      <c r="D11" s="195"/>
      <c r="E11" s="19"/>
      <c r="F11" s="90" t="str">
        <f t="shared" ref="F11:I17" si="2">A11</f>
        <v>Datenquelle</v>
      </c>
      <c r="G11" s="239"/>
      <c r="H11" s="239"/>
      <c r="I11" s="239"/>
    </row>
    <row r="12" spans="1:17" s="56" customFormat="1" ht="42" customHeight="1" thickTop="1" thickBot="1">
      <c r="A12" s="79" t="s">
        <v>134</v>
      </c>
      <c r="B12" s="222" t="s">
        <v>269</v>
      </c>
      <c r="C12" s="222"/>
      <c r="D12" s="222"/>
      <c r="E12" s="19"/>
      <c r="F12" s="90" t="str">
        <f t="shared" si="2"/>
        <v>Internetadresse</v>
      </c>
      <c r="G12" s="239"/>
      <c r="H12" s="239"/>
      <c r="I12" s="239"/>
    </row>
    <row r="13" spans="1:17" s="56" customFormat="1" ht="42" customHeight="1" thickTop="1" thickBot="1">
      <c r="A13" s="79" t="s">
        <v>127</v>
      </c>
      <c r="B13" s="195" t="s">
        <v>270</v>
      </c>
      <c r="C13" s="195"/>
      <c r="D13" s="195"/>
      <c r="E13" s="19"/>
      <c r="F13" s="90" t="str">
        <f t="shared" si="2"/>
        <v>Kontaktperson</v>
      </c>
      <c r="G13" s="239" t="str">
        <f t="shared" si="2"/>
        <v>Andreas Petz</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271</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164</v>
      </c>
      <c r="C22" s="197"/>
      <c r="D22" s="198"/>
      <c r="E22" s="19"/>
      <c r="F22" s="90" t="str">
        <f>A22</f>
        <v>Berechnung Indikator</v>
      </c>
      <c r="G22" s="199" t="str">
        <f>B22</f>
        <v>keine</v>
      </c>
      <c r="H22" s="200"/>
      <c r="I22" s="201"/>
    </row>
    <row r="23" spans="1:17" s="56" customFormat="1" ht="12.6" customHeight="1">
      <c r="A23" s="88"/>
      <c r="B23" s="88"/>
      <c r="C23" s="88"/>
      <c r="D23" s="88"/>
      <c r="E23" s="19"/>
      <c r="F23" s="88"/>
      <c r="G23" s="88"/>
      <c r="H23" s="88"/>
      <c r="I23" s="88"/>
      <c r="K23" s="59"/>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272</v>
      </c>
      <c r="C25" s="193"/>
      <c r="D25" s="193"/>
      <c r="E25" s="19"/>
      <c r="F25" s="90" t="str">
        <f t="shared" ref="F25:F27" si="5">A25</f>
        <v>Datenqualität</v>
      </c>
      <c r="G25" s="239" t="str">
        <f>B25</f>
        <v>ok</v>
      </c>
      <c r="H25" s="239"/>
      <c r="I25" s="239"/>
    </row>
    <row r="26" spans="1:17" s="59" customFormat="1" ht="33" customHeight="1">
      <c r="A26" s="79" t="s">
        <v>149</v>
      </c>
      <c r="B26" s="206" t="s">
        <v>273</v>
      </c>
      <c r="C26" s="206"/>
      <c r="D26" s="206"/>
      <c r="E26" s="19" t="s">
        <v>274</v>
      </c>
      <c r="F26" s="90" t="str">
        <f t="shared" si="5"/>
        <v>Plausiblisierung / Verifizierung</v>
      </c>
      <c r="G26" s="239"/>
      <c r="H26" s="239"/>
      <c r="I26" s="239"/>
    </row>
    <row r="27" spans="1:17" s="59" customFormat="1" ht="37.35" customHeigh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56" priority="6">
      <formula>ISERROR(A2)</formula>
    </cfRule>
  </conditionalFormatting>
  <conditionalFormatting sqref="A14:B14 E14:G14 J14:Z14 A15:Z20 A21:B22 E21:G22 J21:Z22 K21:K23 A23:Z23 L24:Z24 A24:K27 M25:Z25 N26:Z27 A28:Z30 A31:AA67 A68:Z72 A73:J74 N73:Z74 A75:Z1048576">
    <cfRule type="cellIs" dxfId="855" priority="3" operator="equal">
      <formula>0</formula>
    </cfRule>
  </conditionalFormatting>
  <conditionalFormatting sqref="A1:Z13">
    <cfRule type="cellIs" dxfId="852" priority="2" operator="equal">
      <formula>0</formula>
    </cfRule>
  </conditionalFormatting>
  <conditionalFormatting sqref="B6">
    <cfRule type="containsErrors" dxfId="851"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275</v>
      </c>
      <c r="B1" s="191"/>
      <c r="C1" s="191"/>
      <c r="D1" s="191"/>
      <c r="E1" s="93" t="e">
        <f>Basisjahr&amp;"-"&amp;Betrachtungsjahr&amp;": "&amp;ROUND(_xlfn.XLOOKUP(Betrachtungsjahr,Daten_G4[Jahr],Daten_G4[Veränderung ZH])*100,1)&amp;" %"</f>
        <v>#N/A</v>
      </c>
      <c r="F1" s="192" t="s">
        <v>122</v>
      </c>
      <c r="G1" s="192"/>
      <c r="H1" s="192"/>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5" priority="4">
      <formula>ISERROR(A2)</formula>
    </cfRule>
  </conditionalFormatting>
  <conditionalFormatting sqref="A1:Z13 A14:B14 E14:G14 J14:Z14 A15:Z20 A21:B22 E21:G22 J21:Z22 A23:Z25 A26:J27 N26:Z27 A28:Z30 A31:AA67 A68:Z72 A73:J74 N73:Z74 A75:Z1048576">
    <cfRule type="cellIs" dxfId="832"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tr">
        <f>+ParameterlisteZH!C3</f>
        <v>Produktion von Wärme aus erneuerbaren Energieträgern</v>
      </c>
      <c r="B1" s="191"/>
      <c r="C1" s="191"/>
      <c r="D1" s="191"/>
      <c r="E1" s="93" t="e">
        <f>Basisjahr&amp;"-"&amp;Betrachtungsjahr&amp;": "&amp;ROUND(_xlfn.XLOOKUP(Betrachtungsjahr,Daten_M1[Jahr],Daten_M1[Veränderung ZH])*100,1)&amp;" %"</f>
        <v>#N/A</v>
      </c>
      <c r="F1" s="192" t="s">
        <v>122</v>
      </c>
      <c r="G1" s="192"/>
      <c r="H1" s="192"/>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278</v>
      </c>
      <c r="C8" s="193"/>
      <c r="D8" s="193"/>
      <c r="E8" s="19"/>
      <c r="F8" s="90" t="str">
        <f t="shared" si="1"/>
        <v>Kurzbeschreibung</v>
      </c>
      <c r="G8" s="239" t="str">
        <f>B8</f>
        <v xml:space="preserve">Misst den Anteil fossilfreie Personenwagen am Bestand des Kantons Zürich </v>
      </c>
      <c r="H8" s="239"/>
      <c r="I8" s="239"/>
      <c r="Q8" s="58" t="e">
        <f>E38/E32-1</f>
        <v>#DIV/0!</v>
      </c>
    </row>
    <row r="9" spans="1:17" s="59" customFormat="1" ht="72" customHeight="1">
      <c r="A9" s="79" t="s">
        <v>132</v>
      </c>
      <c r="B9" s="193" t="s">
        <v>279</v>
      </c>
      <c r="C9" s="193"/>
      <c r="D9" s="193"/>
      <c r="E9" s="19"/>
      <c r="F9" s="90" t="str">
        <f t="shared" si="1"/>
        <v>Aussagekraft/Relevanz</v>
      </c>
      <c r="G9" s="239" t="str">
        <f>B9</f>
        <v>In der Mobilität verursachen Personenwagen einen wichtigen Anteil der Treibhausgasemissionen. Der Anteil der fossilfreien Personenwagen am Bestand zeigt den Stand der Dekarbonisierung sehr direkt.</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280</v>
      </c>
      <c r="C11" s="195"/>
      <c r="D11" s="195"/>
      <c r="E11" s="19"/>
      <c r="F11" s="90" t="str">
        <f t="shared" ref="F11:I17" si="2">A11</f>
        <v>Datenquelle</v>
      </c>
      <c r="G11" s="239" t="str">
        <f t="shared" si="2"/>
        <v>Bundesamt für Statistik, Mobilität und Verkehr, Bestand der Personenwagen nach technischen Merkmalen, ab 2005</v>
      </c>
      <c r="H11" s="239"/>
      <c r="I11" s="239"/>
    </row>
    <row r="12" spans="1:17" s="56" customFormat="1" ht="42" customHeight="1">
      <c r="A12" s="79" t="s">
        <v>134</v>
      </c>
      <c r="B12" s="216" t="s">
        <v>281</v>
      </c>
      <c r="C12" s="216"/>
      <c r="D12" s="216"/>
      <c r="E12" s="19"/>
      <c r="F12" s="90" t="str">
        <f t="shared" si="2"/>
        <v>Internetadresse</v>
      </c>
      <c r="G12" s="239" t="str">
        <f t="shared" si="2"/>
        <v>https://www.pxweb.bfs.admin.ch/pxweb/de/px-x-1103020100_105/-/px-x-1103020100_105.px/</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2.75">
      <c r="A14" s="79" t="s">
        <v>135</v>
      </c>
      <c r="B14" s="202" t="s">
        <v>282</v>
      </c>
      <c r="C14" s="203"/>
      <c r="D14" s="204"/>
      <c r="E14" s="19"/>
      <c r="F14" s="90" t="str">
        <f>A14</f>
        <v>Nr. der Statisitik</v>
      </c>
      <c r="G14" s="240" t="str">
        <f>B14</f>
        <v>px-x-1103020100_105</v>
      </c>
      <c r="H14" s="241"/>
      <c r="I14" s="242"/>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9" t="str">
        <f>B25</f>
        <v>gut</v>
      </c>
      <c r="H25" s="239"/>
      <c r="I25" s="239"/>
    </row>
    <row r="26" spans="1:17" s="59" customFormat="1" ht="33" customHeight="1">
      <c r="A26" s="79" t="s">
        <v>149</v>
      </c>
      <c r="B26" s="206" t="s">
        <v>284</v>
      </c>
      <c r="C26" s="206"/>
      <c r="D26" s="206"/>
      <c r="E26" s="19"/>
      <c r="F26" s="90" t="str">
        <f t="shared" si="5"/>
        <v>Plausiblisierung / Verifizierung</v>
      </c>
      <c r="G26" s="239" t="str">
        <f>B26</f>
        <v>ein kleiner werdender Anteil müsste kritisch stimmen</v>
      </c>
      <c r="H26" s="239"/>
      <c r="I26" s="239"/>
    </row>
    <row r="27" spans="1:17" s="59" customFormat="1" ht="37.35" customHeight="1">
      <c r="A27" s="79" t="s">
        <v>150</v>
      </c>
      <c r="B27" s="193" t="s">
        <v>285</v>
      </c>
      <c r="C27" s="193"/>
      <c r="D27" s="193"/>
      <c r="E27" s="19"/>
      <c r="F27" s="90" t="str">
        <f t="shared" si="5"/>
        <v>Bemerkungen</v>
      </c>
      <c r="G27" s="239" t="str">
        <f>B27</f>
        <v>Wasserstoff wird zu fossilfrei gezählt, Plug-in-Hybride jedoch nicht</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16" priority="4">
      <formula>ISERROR(A2)</formula>
    </cfRule>
  </conditionalFormatting>
  <conditionalFormatting sqref="A1:Z13 A14:B14 E14:G14 J14:Z14 A15:Z20 A21:B22 E21:G22 J21:Z22 A23:Z25 A26:J27 N26:Z27 A28:Z30 A31:AA67 A68:Z72 A73:J74 N73:Z74 A75:Z1048576">
    <cfRule type="cellIs" dxfId="813"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tr">
        <f>+ParameterlisteZH!C11</f>
        <v>Antriebsart bei Industriefahrzeugen - Fahrzeugbestand</v>
      </c>
      <c r="B1" s="191"/>
      <c r="C1" s="191"/>
      <c r="D1" s="191"/>
      <c r="E1" s="93" t="e">
        <f>Basisjahr&amp;"-"&amp;Betrachtungsjahr&amp;": "&amp;ROUND(_xlfn.XLOOKUP(Betrachtungsjahr,Daten_M2[Jahr],Daten_M2[Veränderung ZH])*100,1)&amp;" %"</f>
        <v>#N/A</v>
      </c>
      <c r="F1" s="192" t="s">
        <v>122</v>
      </c>
      <c r="G1" s="192"/>
      <c r="H1" s="192"/>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286</v>
      </c>
      <c r="C8" s="193"/>
      <c r="D8" s="193"/>
      <c r="E8" s="19"/>
      <c r="F8" s="90" t="str">
        <f t="shared" si="1"/>
        <v>Kurzbeschreibung</v>
      </c>
      <c r="G8" s="239" t="str">
        <f>B8</f>
        <v>Misst den Anteil fossilfreier Gütertransportfahrzeuge am Fahrzeugbestand des Kantons Zürich</v>
      </c>
      <c r="H8" s="239"/>
      <c r="I8" s="239"/>
      <c r="Q8" s="58" t="e">
        <f>E38/E32-1</f>
        <v>#DIV/0!</v>
      </c>
    </row>
    <row r="9" spans="1:17" s="59" customFormat="1" ht="72" customHeight="1">
      <c r="A9" s="79" t="s">
        <v>132</v>
      </c>
      <c r="B9" s="193" t="s">
        <v>287</v>
      </c>
      <c r="C9" s="193"/>
      <c r="D9" s="193"/>
      <c r="E9" s="19"/>
      <c r="F9" s="90" t="str">
        <f t="shared" si="1"/>
        <v>Aussagekraft/Relevanz</v>
      </c>
      <c r="G9" s="239" t="str">
        <f>B9</f>
        <v>Die Gütertransportfahrzeuge sind nach den Personenwagen die zweitgrösste Fahrzeugkategorie bzgl. der Treibhausgasemissionen. Der Anteil der fossilfreien Gütertransportfahrzeuge am Bestand zeigt den Stand der Dekarbonisierung sehr direkt.</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288</v>
      </c>
      <c r="C11" s="195"/>
      <c r="D11" s="195"/>
      <c r="E11" s="19"/>
      <c r="F11" s="90" t="str">
        <f t="shared" ref="F11:I17" si="2">A11</f>
        <v>Datenquelle</v>
      </c>
      <c r="G11" s="239" t="str">
        <f t="shared" si="2"/>
        <v>Bundesamt für Statistik, Mobilität und Verkehr, Bestand der Strassenfahrzeuge nach Fahrzeuggruppe und Fahrzeugart, ab 1990</v>
      </c>
      <c r="H11" s="239"/>
      <c r="I11" s="239"/>
    </row>
    <row r="12" spans="1:17" s="56" customFormat="1" ht="42" customHeight="1">
      <c r="A12" s="79" t="s">
        <v>134</v>
      </c>
      <c r="B12" s="216" t="s">
        <v>289</v>
      </c>
      <c r="C12" s="216"/>
      <c r="D12" s="216"/>
      <c r="E12" s="19"/>
      <c r="F12" s="90" t="str">
        <f t="shared" si="2"/>
        <v>Internetadresse</v>
      </c>
      <c r="G12" s="239" t="str">
        <f t="shared" si="2"/>
        <v>https://www.pxweb.bfs.admin.ch/pxweb/de/px-x-1103020100_101/-/px-x-1103020100_101.px/</v>
      </c>
      <c r="H12" s="239"/>
      <c r="I12" s="239"/>
    </row>
    <row r="13" spans="1:17" s="56" customFormat="1" ht="42" customHeight="1">
      <c r="A13" s="79" t="s">
        <v>127</v>
      </c>
      <c r="B13" s="195"/>
      <c r="C13" s="195"/>
      <c r="D13" s="195"/>
      <c r="E13" s="19"/>
      <c r="F13" s="90" t="str">
        <f t="shared" si="2"/>
        <v>Kontaktperson</v>
      </c>
      <c r="G13" s="239">
        <f t="shared" si="2"/>
        <v>0</v>
      </c>
      <c r="H13" s="239"/>
      <c r="I13" s="239"/>
    </row>
    <row r="14" spans="1:17" s="56" customFormat="1" ht="12.75">
      <c r="A14" s="79" t="s">
        <v>135</v>
      </c>
      <c r="B14" s="202" t="s">
        <v>290</v>
      </c>
      <c r="C14" s="203"/>
      <c r="D14" s="204"/>
      <c r="E14" s="19"/>
      <c r="F14" s="90" t="str">
        <f>A14</f>
        <v>Nr. der Statisitik</v>
      </c>
      <c r="G14" s="240" t="str">
        <f>B14</f>
        <v>px-x-1103020100_101</v>
      </c>
      <c r="H14" s="241"/>
      <c r="I14" s="242"/>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9" t="str">
        <f>B25</f>
        <v>gut</v>
      </c>
      <c r="H25" s="239"/>
      <c r="I25" s="239"/>
    </row>
    <row r="26" spans="1:17" s="59" customFormat="1" ht="33" customHeight="1">
      <c r="A26" s="79" t="s">
        <v>149</v>
      </c>
      <c r="B26" s="206" t="s">
        <v>284</v>
      </c>
      <c r="C26" s="206"/>
      <c r="D26" s="206"/>
      <c r="E26" s="19"/>
      <c r="F26" s="90" t="str">
        <f t="shared" si="5"/>
        <v>Plausiblisierung / Verifizierung</v>
      </c>
      <c r="G26" s="239" t="str">
        <f>B26</f>
        <v>ein kleiner werdender Anteil müsste kritisch stimmen</v>
      </c>
      <c r="H26" s="239"/>
      <c r="I26" s="239"/>
    </row>
    <row r="27" spans="1:17" s="59" customFormat="1" ht="37.35" customHeight="1">
      <c r="A27" s="79" t="s">
        <v>150</v>
      </c>
      <c r="B27" s="193" t="s">
        <v>291</v>
      </c>
      <c r="C27" s="193"/>
      <c r="D27" s="193"/>
      <c r="E27" s="19"/>
      <c r="F27" s="90" t="str">
        <f t="shared" si="5"/>
        <v>Bemerkungen</v>
      </c>
      <c r="G27" s="239" t="str">
        <f>B27</f>
        <v>Wasserstoff wird zu fossilfrei gezählt, Plug-in-Hypride jedoch nicht</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97" priority="8">
      <formula>ISERROR(A14)</formula>
    </cfRule>
  </conditionalFormatting>
  <conditionalFormatting sqref="A14:B14 E14:G14 J14:Z14 A15:Z20 A21:B22 E21:G22 J21:Z22 A23:Z25 A26:J27 N26:Z27 A28:Z30 A31:AA67 A68:Z72 A73:J74 N73:Z74 A75:Z1048576">
    <cfRule type="cellIs" dxfId="796" priority="5" operator="equal">
      <formula>0</formula>
    </cfRule>
  </conditionalFormatting>
  <conditionalFormatting sqref="A2:L13">
    <cfRule type="containsErrors" dxfId="795" priority="2">
      <formula>ISERROR(A2)</formula>
    </cfRule>
  </conditionalFormatting>
  <conditionalFormatting sqref="A1:Z13">
    <cfRule type="cellIs" dxfId="792"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0" t="str">
        <f>+ParameterlisteZH!C12</f>
        <v>Treibhauswirkung Kältemittel in grösseren Kälteanlagen</v>
      </c>
      <c r="B1" s="191"/>
      <c r="C1" s="191"/>
      <c r="D1" s="191"/>
      <c r="E1" s="93" t="str">
        <f>Basisjahr&amp;"-"&amp;Betrachtungsjahr&amp;": "&amp;ROUND(_xlfn.XLOOKUP(Betrachtungsjahr,Daten_M3[Jahr],Daten_M3[Veränderung ZH])*100,1)&amp;" %"</f>
        <v>2015-2019: 97,7 %</v>
      </c>
      <c r="F1" s="192" t="s">
        <v>122</v>
      </c>
      <c r="G1" s="192"/>
      <c r="H1" s="192"/>
      <c r="J1" s="94" t="str">
        <f>Basisjahr&amp;"-"&amp;Betrachtungsjahr&amp;": "&amp;ROUND(_xlfn.XLOOKUP(Betrachtungsjahr,Daten_M3[Jahr],Daten_M3[Veränderung CH])*100,1)&amp;" %"</f>
        <v>2015-2019: 254,8 %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c r="A6" s="79" t="s">
        <v>58</v>
      </c>
      <c r="B6" s="102" t="s">
        <v>277</v>
      </c>
      <c r="C6" s="79" t="s">
        <v>128</v>
      </c>
      <c r="D6" s="83" t="s">
        <v>292</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3" t="s">
        <v>293</v>
      </c>
      <c r="C8" s="193"/>
      <c r="D8" s="193"/>
      <c r="E8" s="19"/>
      <c r="F8" s="90" t="str">
        <f t="shared" si="1"/>
        <v>Kurzbeschreibung</v>
      </c>
      <c r="G8" s="244" t="str">
        <f t="shared" ref="G8:I9" si="2">IF(ISBLANK(B8),"",B8)</f>
        <v xml:space="preserve">Misst die Anzahl an fossilfreien Neuzulassungen der Personenwagen im Kanton Zürich </v>
      </c>
      <c r="H8" s="244" t="str">
        <f t="shared" si="2"/>
        <v/>
      </c>
      <c r="I8" s="244" t="str">
        <f t="shared" si="2"/>
        <v/>
      </c>
      <c r="Q8" s="58">
        <f>E38/E32-1</f>
        <v>5.013558443135798</v>
      </c>
    </row>
    <row r="9" spans="1:17" s="59" customFormat="1" ht="72" customHeight="1">
      <c r="A9" s="79" t="s">
        <v>132</v>
      </c>
      <c r="B9" s="223" t="s">
        <v>294</v>
      </c>
      <c r="C9" s="223"/>
      <c r="D9" s="223"/>
      <c r="E9" s="19"/>
      <c r="F9" s="90" t="str">
        <f t="shared" si="1"/>
        <v>Aussagekraft/Relevanz</v>
      </c>
      <c r="G9" s="244" t="str">
        <f t="shared" si="2"/>
        <v xml:space="preserve">In der Mobilität verursachen Personenwagen einen wichtigen Anteil der Treibhausgasemissionen. Der Anteil der fossilfreien Neuzulassungen zeigt an, wie schnell die Transformation zur fossilfreien Moblität stattfindet. </v>
      </c>
      <c r="H9" s="244" t="str">
        <f t="shared" si="2"/>
        <v/>
      </c>
      <c r="I9" s="244"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295</v>
      </c>
      <c r="C11" s="195"/>
      <c r="D11" s="195"/>
      <c r="E11" s="19"/>
      <c r="F11" s="90" t="str">
        <f t="shared" ref="F11:H17" si="3">A11</f>
        <v>Datenquelle</v>
      </c>
      <c r="G11" s="244" t="str">
        <f t="shared" ref="G11:I13" si="4">IF(ISBLANK(B11),"",B11)</f>
        <v>Bundesamt für Statistik, Mobilität und Verkehr, Neue Inverkehrsetzungen von Strassenfahrzeugen nach Fahrzeuggruppe und Fahrzeugart</v>
      </c>
      <c r="H11" s="244" t="str">
        <f t="shared" si="4"/>
        <v/>
      </c>
      <c r="I11" s="244" t="str">
        <f t="shared" si="4"/>
        <v/>
      </c>
    </row>
    <row r="12" spans="1:17" s="56" customFormat="1" ht="42" customHeight="1">
      <c r="A12" s="79" t="s">
        <v>134</v>
      </c>
      <c r="B12" s="224" t="s">
        <v>296</v>
      </c>
      <c r="C12" s="225"/>
      <c r="D12" s="226"/>
      <c r="E12" s="19"/>
      <c r="F12" s="90" t="str">
        <f t="shared" si="3"/>
        <v>Internetadresse</v>
      </c>
      <c r="G12" s="244" t="str">
        <f t="shared" si="4"/>
        <v>https://www.pxweb.bfs.admin.ch/pxweb/de/px-x-1103020200_120/px-x-1103020200_120/px-x-1103020200_120.px</v>
      </c>
      <c r="H12" s="244" t="str">
        <f t="shared" si="4"/>
        <v/>
      </c>
      <c r="I12" s="244" t="str">
        <f t="shared" si="4"/>
        <v/>
      </c>
      <c r="K12" s="110"/>
    </row>
    <row r="13" spans="1:17" s="56" customFormat="1" ht="42" customHeight="1" thickTop="1" thickBot="1">
      <c r="A13" s="79" t="s">
        <v>127</v>
      </c>
      <c r="B13" s="195" t="s">
        <v>221</v>
      </c>
      <c r="C13" s="195"/>
      <c r="D13" s="195"/>
      <c r="E13" s="19"/>
      <c r="F13" s="90" t="str">
        <f t="shared" si="3"/>
        <v>Kontaktperson</v>
      </c>
      <c r="G13" s="244" t="str">
        <f t="shared" si="4"/>
        <v>Keine</v>
      </c>
      <c r="H13" s="244" t="str">
        <f t="shared" si="4"/>
        <v/>
      </c>
      <c r="I13" s="244" t="str">
        <f t="shared" si="4"/>
        <v/>
      </c>
    </row>
    <row r="14" spans="1:17" s="56" customFormat="1" ht="12.75">
      <c r="A14" s="79" t="s">
        <v>135</v>
      </c>
      <c r="B14" s="202" t="s">
        <v>297</v>
      </c>
      <c r="C14" s="203"/>
      <c r="D14" s="204"/>
      <c r="E14" s="19"/>
      <c r="F14" s="90" t="str">
        <f>A14</f>
        <v>Nr. der Statisitik</v>
      </c>
      <c r="G14" s="245" t="str">
        <f>B14</f>
        <v>px-x-1103020200_120</v>
      </c>
      <c r="H14" s="246"/>
      <c r="I14" s="247"/>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298</v>
      </c>
      <c r="C16" s="79" t="s">
        <v>139</v>
      </c>
      <c r="D16" s="84" t="s">
        <v>299</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3"/>
      <c r="C17" s="193"/>
      <c r="D17" s="193"/>
      <c r="E17" s="19"/>
      <c r="F17" s="90" t="str">
        <f t="shared" si="3"/>
        <v>Einschränkungen</v>
      </c>
      <c r="G17" s="244" t="str">
        <f>IF(ISBLANK(B17),"",B17)</f>
        <v/>
      </c>
      <c r="H17" s="244" t="str">
        <f>IF(ISBLANK(C17),"",C17)</f>
        <v/>
      </c>
      <c r="I17" s="244"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4" t="str">
        <f t="shared" ref="G25:I27" si="8">IF(ISBLANK(B25),"",B25)</f>
        <v>gut</v>
      </c>
      <c r="H25" s="244" t="str">
        <f t="shared" si="8"/>
        <v/>
      </c>
      <c r="I25" s="244" t="str">
        <f t="shared" si="8"/>
        <v/>
      </c>
    </row>
    <row r="26" spans="1:17" s="59" customFormat="1" ht="33" customHeight="1" thickTop="1" thickBot="1">
      <c r="A26" s="79" t="s">
        <v>149</v>
      </c>
      <c r="B26" s="206" t="s">
        <v>284</v>
      </c>
      <c r="C26" s="206"/>
      <c r="D26" s="206"/>
      <c r="E26" s="19"/>
      <c r="F26" s="90" t="str">
        <f t="shared" si="7"/>
        <v>Plausiblisierung / Verifizierung</v>
      </c>
      <c r="G26" s="244" t="str">
        <f t="shared" si="8"/>
        <v>ein kleiner werdender Anteil müsste kritisch stimmen</v>
      </c>
      <c r="H26" s="244" t="str">
        <f t="shared" si="8"/>
        <v/>
      </c>
      <c r="I26" s="244" t="str">
        <f t="shared" si="8"/>
        <v/>
      </c>
    </row>
    <row r="27" spans="1:17" s="59" customFormat="1" ht="37.35" customHeight="1" thickTop="1" thickBot="1">
      <c r="A27" s="79" t="s">
        <v>150</v>
      </c>
      <c r="B27" s="223" t="s">
        <v>291</v>
      </c>
      <c r="C27" s="193"/>
      <c r="D27" s="193"/>
      <c r="E27" s="19"/>
      <c r="F27" s="90" t="str">
        <f t="shared" si="7"/>
        <v>Bemerkungen</v>
      </c>
      <c r="G27" s="244" t="str">
        <f t="shared" si="8"/>
        <v>Wasserstoff wird zu fossilfrei gezählt, Plug-in-Hypride jedoch nicht</v>
      </c>
      <c r="H27" s="244" t="str">
        <f t="shared" si="8"/>
        <v/>
      </c>
      <c r="I27" s="244" t="str">
        <f t="shared" si="8"/>
        <v/>
      </c>
    </row>
    <row r="28" spans="1:17" s="59" customFormat="1" ht="27.6" customHeight="1" thickTop="1">
      <c r="A28" s="60"/>
      <c r="B28" s="60"/>
      <c r="C28" s="60"/>
      <c r="D28" s="60"/>
      <c r="E28" s="60"/>
      <c r="F28" s="61"/>
      <c r="G28" s="61"/>
      <c r="H28" s="61"/>
      <c r="I28" s="61"/>
      <c r="J28" s="61"/>
      <c r="N28" s="243" t="s">
        <v>151</v>
      </c>
      <c r="O28" s="243"/>
      <c r="P28" s="112" t="s">
        <v>300</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76" priority="8" operator="equal">
      <formula>0</formula>
    </cfRule>
  </conditionalFormatting>
  <conditionalFormatting sqref="A21:B22">
    <cfRule type="containsErrors" dxfId="775" priority="9">
      <formula>ISERROR(A21)</formula>
    </cfRule>
  </conditionalFormatting>
  <conditionalFormatting sqref="A7:C7">
    <cfRule type="containsErrors" dxfId="772" priority="13">
      <formula>ISERROR(A7)</formula>
    </cfRule>
  </conditionalFormatting>
  <conditionalFormatting sqref="A2:Z6 A8:Z13 A14:B14 E14:G14 J14:Z14 A15:Z20 E21:G22 J21:Z22 A23:Z25 A26:J27 N26:Z27 A28:O28 Q28:Z28 A29:Z30 A31 D31:AA67 A32:B67 A68:Z72 A73:J74 N73:Z74 A75:Z104">
    <cfRule type="containsErrors" dxfId="771" priority="29">
      <formula>ISERROR(A2)</formula>
    </cfRule>
  </conditionalFormatting>
  <conditionalFormatting sqref="B7">
    <cfRule type="cellIs" dxfId="770" priority="12" operator="equal">
      <formula>0</formula>
    </cfRule>
  </conditionalFormatting>
  <conditionalFormatting sqref="B31:C31">
    <cfRule type="cellIs" dxfId="769" priority="6" operator="equal">
      <formula>0</formula>
    </cfRule>
    <cfRule type="containsErrors" dxfId="768" priority="7">
      <formula>ISERROR(B31)</formula>
    </cfRule>
  </conditionalFormatting>
  <conditionalFormatting sqref="C32:C67">
    <cfRule type="cellIs" dxfId="767" priority="2" operator="equal">
      <formula>0</formula>
    </cfRule>
    <cfRule type="containsErrors" dxfId="764" priority="5">
      <formula>ISERROR(C32)</formula>
    </cfRule>
  </conditionalFormatting>
  <conditionalFormatting sqref="D7">
    <cfRule type="cellIs" dxfId="763" priority="10" operator="equal">
      <formula>0</formula>
    </cfRule>
  </conditionalFormatting>
  <conditionalFormatting sqref="D7:Z7">
    <cfRule type="containsErrors" dxfId="762" priority="11">
      <formula>ISERROR(D7)</formula>
    </cfRule>
  </conditionalFormatting>
  <conditionalFormatting sqref="P28">
    <cfRule type="cellIs" dxfId="761"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0" t="str">
        <f>+ParameterlisteZH!C14</f>
        <v>Verbrauchsmengen nach Grossregion - Fleisch</v>
      </c>
      <c r="B1" s="191"/>
      <c r="C1" s="191"/>
      <c r="D1" s="191"/>
      <c r="E1" s="93" t="e">
        <f>Basisjahr&amp;"-"&amp;Betrachtungsjahr&amp;": "&amp;ROUND(_xlfn.XLOOKUP(Betrachtungsjahr,Daten_M5[Jahr],Daten_M5[Veränderung ZH])*100,1)&amp;" %"</f>
        <v>#N/A</v>
      </c>
      <c r="F1" s="192" t="s">
        <v>122</v>
      </c>
      <c r="G1" s="192"/>
      <c r="H1" s="192"/>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301</v>
      </c>
      <c r="C8" s="193"/>
      <c r="D8" s="193"/>
      <c r="E8" s="19"/>
      <c r="F8" s="90" t="str">
        <f t="shared" si="1"/>
        <v>Kurzbeschreibung</v>
      </c>
      <c r="G8" s="239" t="str">
        <f>B8</f>
        <v xml:space="preserve">Misst die Anzahl an fossilfreien Neuzulassungen der Lieferwagen im Kanton Zürich </v>
      </c>
      <c r="H8" s="239"/>
      <c r="I8" s="239"/>
      <c r="Q8" s="58" t="e">
        <f>E38/E32-1</f>
        <v>#DIV/0!</v>
      </c>
    </row>
    <row r="9" spans="1:17" s="59" customFormat="1" ht="72" customHeight="1">
      <c r="A9" s="79" t="s">
        <v>132</v>
      </c>
      <c r="B9" s="193" t="s">
        <v>302</v>
      </c>
      <c r="C9" s="193"/>
      <c r="D9" s="193"/>
      <c r="E9" s="19"/>
      <c r="F9" s="90" t="str">
        <f t="shared" si="1"/>
        <v>Aussagekraft/Relevanz</v>
      </c>
      <c r="G9" s="239" t="str">
        <f>B9</f>
        <v xml:space="preserve">In der Mobilität verursachen Lieferwagen einen wichtigen Anteil der Treibhausgasemissionen. Der Anteil der fossilfreien Neuzulassungen zeigt an, wie schnell die Transformation zur fossilfreien Moblität stattfindet. </v>
      </c>
      <c r="H9" s="239"/>
      <c r="I9" s="239"/>
    </row>
    <row r="10" spans="1:17" s="78" customFormat="1" ht="11.85" customHeight="1">
      <c r="A10" s="86"/>
      <c r="B10" s="87"/>
      <c r="C10" s="87"/>
      <c r="D10" s="87"/>
      <c r="E10" s="77"/>
      <c r="F10" s="89"/>
      <c r="G10" s="89"/>
      <c r="H10" s="89"/>
      <c r="I10" s="89"/>
    </row>
    <row r="11" spans="1:17" s="56" customFormat="1" ht="64.349999999999994" customHeight="1">
      <c r="A11" s="79" t="s">
        <v>133</v>
      </c>
      <c r="B11" s="202" t="s">
        <v>295</v>
      </c>
      <c r="C11" s="203"/>
      <c r="D11" s="204"/>
      <c r="E11" s="19"/>
      <c r="F11" s="90" t="str">
        <f t="shared" ref="F11:I17" si="2">A11</f>
        <v>Datenquelle</v>
      </c>
      <c r="G11" s="239" t="str">
        <f t="shared" si="2"/>
        <v>Bundesamt für Statistik, Mobilität und Verkehr, Neue Inverkehrsetzungen von Strassenfahrzeugen nach Fahrzeuggruppe und Fahrzeugart</v>
      </c>
      <c r="H11" s="239"/>
      <c r="I11" s="239"/>
    </row>
    <row r="12" spans="1:17" s="56" customFormat="1" ht="42" customHeight="1">
      <c r="A12" s="79" t="s">
        <v>134</v>
      </c>
      <c r="B12" s="216" t="s">
        <v>303</v>
      </c>
      <c r="C12" s="216"/>
      <c r="D12" s="216"/>
      <c r="E12" s="19"/>
      <c r="F12" s="90" t="str">
        <f t="shared" si="2"/>
        <v>Internetadresse</v>
      </c>
      <c r="G12" s="239" t="str">
        <f t="shared" si="2"/>
        <v>https://www.pxweb.bfs.admin.ch/pxweb/de/px-x-1103020200_120/px-x-1103020200_120/px-x-1103020200_120.px/table/tableViewLayout2/</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2.75">
      <c r="A14" s="79" t="s">
        <v>135</v>
      </c>
      <c r="B14" s="202" t="s">
        <v>297</v>
      </c>
      <c r="C14" s="203"/>
      <c r="D14" s="204"/>
      <c r="E14" s="19"/>
      <c r="F14" s="90" t="str">
        <f>A14</f>
        <v>Nr. der Statisitik</v>
      </c>
      <c r="G14" s="240" t="str">
        <f>B14</f>
        <v>px-x-1103020200_120</v>
      </c>
      <c r="H14" s="241"/>
      <c r="I14" s="242"/>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298</v>
      </c>
      <c r="C16" s="79" t="s">
        <v>139</v>
      </c>
      <c r="D16" s="84" t="s">
        <v>299</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9" t="str">
        <f>B25</f>
        <v>gut</v>
      </c>
      <c r="H25" s="239"/>
      <c r="I25" s="239"/>
    </row>
    <row r="26" spans="1:17" s="59" customFormat="1" ht="33" customHeight="1">
      <c r="A26" s="79" t="s">
        <v>149</v>
      </c>
      <c r="B26" s="206" t="s">
        <v>284</v>
      </c>
      <c r="C26" s="206"/>
      <c r="D26" s="206"/>
      <c r="E26" s="19"/>
      <c r="F26" s="90" t="str">
        <f t="shared" si="5"/>
        <v>Plausiblisierung / Verifizierung</v>
      </c>
      <c r="G26" s="239" t="str">
        <f>B26</f>
        <v>ein kleiner werdender Anteil müsste kritisch stimmen</v>
      </c>
      <c r="H26" s="239"/>
      <c r="I26" s="239"/>
    </row>
    <row r="27" spans="1:17" s="59" customFormat="1" ht="37.35" customHeight="1">
      <c r="A27" s="79" t="s">
        <v>150</v>
      </c>
      <c r="B27" s="193" t="s">
        <v>291</v>
      </c>
      <c r="C27" s="193"/>
      <c r="D27" s="193"/>
      <c r="E27" s="19"/>
      <c r="F27" s="90" t="str">
        <f t="shared" si="5"/>
        <v>Bemerkungen</v>
      </c>
      <c r="G27" s="239" t="str">
        <f>B27</f>
        <v>Wasserstoff wird zu fossilfrei gezählt, Plug-in-Hypride jedoch nicht</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45" priority="6">
      <formula>ISERROR(A14)</formula>
    </cfRule>
  </conditionalFormatting>
  <conditionalFormatting sqref="A14:B14 E14:G14 J14:Z14 A15:Z20 A21:B22 E21:G22 J21:Z22 A23:Z25 A26:J27 N26:Z27 A28:Z30 A31:AA67 A68:Z72 A73:J74 N73:Z74 A75:Z1048576">
    <cfRule type="cellIs" dxfId="744" priority="3" operator="equal">
      <formula>0</formula>
    </cfRule>
  </conditionalFormatting>
  <conditionalFormatting sqref="A2:L13">
    <cfRule type="containsErrors" dxfId="743" priority="2">
      <formula>ISERROR(A2)</formula>
    </cfRule>
  </conditionalFormatting>
  <conditionalFormatting sqref="A1:Z13">
    <cfRule type="cellIs" dxfId="740"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304</v>
      </c>
      <c r="B1" s="191"/>
      <c r="C1" s="191"/>
      <c r="D1" s="191"/>
      <c r="E1" s="93" t="e">
        <f>Basisjahr&amp;"-"&amp;Betrachtungsjahr&amp;": "&amp;ROUND(_xlfn.XLOOKUP(Betrachtungsjahr,Daten_M4[Jahr],Daten_M4[Veränderung ZH])*100,1)&amp;" %"</f>
        <v>#N/A</v>
      </c>
      <c r="F1" s="192" t="s">
        <v>122</v>
      </c>
      <c r="G1" s="192"/>
      <c r="H1" s="192"/>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305</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306</v>
      </c>
      <c r="C8" s="193"/>
      <c r="D8" s="193"/>
      <c r="E8" s="19"/>
      <c r="F8" s="90" t="str">
        <f t="shared" si="1"/>
        <v>Kurzbeschreibung</v>
      </c>
      <c r="G8" s="239" t="str">
        <f>B8</f>
        <v>Misst die durchschnittlichen CO2-Emissionen der Personenwagen Neuwagenflotte pro Km</v>
      </c>
      <c r="H8" s="239"/>
      <c r="I8" s="239"/>
      <c r="Q8" s="58" t="e">
        <f>E38/E32-1</f>
        <v>#DIV/0!</v>
      </c>
    </row>
    <row r="9" spans="1:17" s="59" customFormat="1" ht="72" customHeight="1">
      <c r="A9" s="79" t="s">
        <v>132</v>
      </c>
      <c r="B9" s="193" t="s">
        <v>307</v>
      </c>
      <c r="C9" s="193"/>
      <c r="D9" s="193"/>
      <c r="E9" s="19"/>
      <c r="F9" s="90" t="str">
        <f t="shared" si="1"/>
        <v>Aussagekraft/Relevanz</v>
      </c>
      <c r="G9" s="239" t="str">
        <f>B9</f>
        <v>In der Mobilität verursachen Personenwagen einen wichtigen Anteil der Treibhausgasemissionen. Die durchschnittlichen CO2-Emissionen pro Km zeigen den Absenkpfad der Dekarbonisierung.</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308</v>
      </c>
      <c r="C11" s="195"/>
      <c r="D11" s="195"/>
      <c r="E11" s="19"/>
      <c r="F11" s="90" t="str">
        <f t="shared" ref="F11:I17" si="2">A11</f>
        <v>Datenquelle</v>
      </c>
      <c r="G11" s="239" t="str">
        <f t="shared" si="2"/>
        <v>Durchschnittliche CO2-Emissionen der PKW Neuwagenflotte</v>
      </c>
      <c r="H11" s="239"/>
      <c r="I11" s="239"/>
    </row>
    <row r="12" spans="1:17" s="56" customFormat="1" ht="42" customHeight="1">
      <c r="A12" s="79" t="s">
        <v>134</v>
      </c>
      <c r="B12" s="216" t="s">
        <v>309</v>
      </c>
      <c r="C12" s="216"/>
      <c r="D12" s="216"/>
      <c r="E12" s="19"/>
      <c r="F12" s="90" t="str">
        <f t="shared" si="2"/>
        <v>Internetadresse</v>
      </c>
      <c r="G12" s="239" t="str">
        <f t="shared" si="2"/>
        <v>https://opendata.swiss/en/dataset/kennzahlen-neuwagenflotte/resource/12d6c0a1-01c1-41f2-b910-be57e774d414</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2.75">
      <c r="A14" s="79" t="s">
        <v>135</v>
      </c>
      <c r="B14" s="202"/>
      <c r="C14" s="203"/>
      <c r="D14" s="204"/>
      <c r="E14" s="19"/>
      <c r="F14" s="90" t="str">
        <f>A14</f>
        <v>Nr. der Statisitik</v>
      </c>
      <c r="G14" s="240">
        <f>B14</f>
        <v>0</v>
      </c>
      <c r="H14" s="241"/>
      <c r="I14" s="242"/>
    </row>
    <row r="15" spans="1:17" s="56" customFormat="1" ht="18.600000000000001" customHeight="1">
      <c r="A15" s="79" t="s">
        <v>136</v>
      </c>
      <c r="B15" s="133" t="s">
        <v>310</v>
      </c>
      <c r="C15" s="79" t="s">
        <v>137</v>
      </c>
      <c r="D15" s="106" t="s">
        <v>311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60" customHeight="1">
      <c r="A22" s="79" t="s">
        <v>146</v>
      </c>
      <c r="B22" s="196" t="s">
        <v>312</v>
      </c>
      <c r="C22" s="197"/>
      <c r="D22" s="198"/>
      <c r="E22" s="19"/>
      <c r="F22" s="90" t="str">
        <f>A22</f>
        <v>Berechnung Indikator</v>
      </c>
      <c r="G22" s="199"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9" t="str">
        <f>B25</f>
        <v>gut</v>
      </c>
      <c r="H25" s="239"/>
      <c r="I25" s="239"/>
    </row>
    <row r="26" spans="1:17" s="59" customFormat="1" ht="33" customHeight="1">
      <c r="A26" s="79" t="s">
        <v>149</v>
      </c>
      <c r="B26" s="206" t="s">
        <v>313</v>
      </c>
      <c r="C26" s="206"/>
      <c r="D26" s="206"/>
      <c r="E26" s="19"/>
      <c r="F26" s="90" t="str">
        <f t="shared" si="5"/>
        <v>Plausiblisierung / Verifizierung</v>
      </c>
      <c r="G26" s="239" t="str">
        <f>B26</f>
        <v>Steigende CO2-Emisisonen der Neuwagenflotte müsste kritisch stimmen</v>
      </c>
      <c r="H26" s="239"/>
      <c r="I26" s="239"/>
    </row>
    <row r="27" spans="1:17" s="59" customFormat="1" ht="37.35" customHeigh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24" priority="6">
      <formula>ISERROR(A2)</formula>
    </cfRule>
  </conditionalFormatting>
  <conditionalFormatting sqref="A15:L20">
    <cfRule type="containsErrors" dxfId="723" priority="2">
      <formula>ISERROR(A15)</formula>
    </cfRule>
  </conditionalFormatting>
  <conditionalFormatting sqref="A1:Z13 A14:B14 E14:G14 J14:Z14 A21:B22 E21:G22 J21:Z22 A23:Z25 A26:J27 N26:Z27 A28:Z30 A31:AA67 A68:Z72 A73:J74 N73:Z74 A75:Z1048576">
    <cfRule type="cellIs" dxfId="720" priority="3" operator="equal">
      <formula>0</formula>
    </cfRule>
  </conditionalFormatting>
  <conditionalFormatting sqref="A15:Z20">
    <cfRule type="cellIs" dxfId="719"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314</v>
      </c>
      <c r="B1" s="191"/>
      <c r="C1" s="191"/>
      <c r="D1" s="191"/>
      <c r="E1" s="93" t="e">
        <f>Basisjahr&amp;"-"&amp;Betrachtungsjahr&amp;": "&amp;ROUND(_xlfn.XLOOKUP(Betrachtungsjahr,Daten_M6[Jahr],Daten_M6[Veränderung ZH])*100,1)&amp;" %"</f>
        <v>#N/A</v>
      </c>
      <c r="F1" s="192" t="s">
        <v>122</v>
      </c>
      <c r="G1" s="192"/>
      <c r="H1" s="192"/>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315</v>
      </c>
      <c r="C8" s="193"/>
      <c r="D8" s="193"/>
      <c r="E8" s="19"/>
      <c r="F8" s="90" t="str">
        <f t="shared" si="1"/>
        <v>Kurzbeschreibung</v>
      </c>
      <c r="G8" s="239" t="str">
        <f>B8</f>
        <v>Der Bi-Modal Split beschreibt die Verteilung der zurückgelegten Wege auf die beiden Verkehrsträger ÖV und MIV. Modal Split wird häufig auch als Verkehrsmittelwahl bezeichnet.</v>
      </c>
      <c r="H8" s="239"/>
      <c r="I8" s="239"/>
      <c r="Q8" s="58" t="e">
        <f>E38/E32-1</f>
        <v>#DIV/0!</v>
      </c>
    </row>
    <row r="9" spans="1:17" s="59" customFormat="1" ht="72" customHeight="1">
      <c r="A9" s="79" t="s">
        <v>132</v>
      </c>
      <c r="B9" s="193" t="s">
        <v>316</v>
      </c>
      <c r="C9" s="193"/>
      <c r="D9" s="193"/>
      <c r="E9" s="19"/>
      <c r="F9" s="90" t="str">
        <f t="shared" si="1"/>
        <v>Aussagekraft/Relevanz</v>
      </c>
      <c r="G9" s="239"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317</v>
      </c>
      <c r="C11" s="195"/>
      <c r="D11" s="195"/>
      <c r="E11" s="19"/>
      <c r="F11" s="90" t="str">
        <f t="shared" ref="F11:I17" si="2">A11</f>
        <v>Datenquelle</v>
      </c>
      <c r="G11" s="239" t="str">
        <f t="shared" si="2"/>
        <v>Statistisches Amt des Kantons Zürich</v>
      </c>
      <c r="H11" s="239"/>
      <c r="I11" s="239"/>
    </row>
    <row r="12" spans="1:17" s="56" customFormat="1" ht="42" customHeight="1">
      <c r="A12" s="79" t="s">
        <v>134</v>
      </c>
      <c r="B12" s="216" t="s">
        <v>318</v>
      </c>
      <c r="C12" s="216"/>
      <c r="D12" s="216"/>
      <c r="E12" s="19"/>
      <c r="F12" s="90" t="str">
        <f t="shared" si="2"/>
        <v>Internetadresse</v>
      </c>
      <c r="G12" s="239" t="str">
        <f t="shared" si="2"/>
        <v>https://www.zh.ch/de/politik-staat/statistik-daten/datenkatalog.html#/datasets/363@statistisches-amt-kanton-zuerich</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2.75">
      <c r="A14" s="79" t="s">
        <v>135</v>
      </c>
      <c r="B14" s="202" t="s">
        <v>319</v>
      </c>
      <c r="C14" s="203"/>
      <c r="D14" s="204"/>
      <c r="E14" s="19"/>
      <c r="F14" s="90" t="str">
        <f>A14</f>
        <v>Nr. der Statisitik</v>
      </c>
      <c r="G14" s="240" t="str">
        <f>B14</f>
        <v>KANTON_ZUERICH_480.csv</v>
      </c>
      <c r="H14" s="241"/>
      <c r="I14" s="242"/>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321</v>
      </c>
      <c r="C16" s="79" t="s">
        <v>139</v>
      </c>
      <c r="D16" s="84" t="s">
        <v>322</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323</v>
      </c>
      <c r="C21" s="197"/>
      <c r="D21" s="198"/>
      <c r="E21" s="19"/>
      <c r="F21" s="90" t="str">
        <f>A21</f>
        <v>Hinweise zu Datenauswahl und -aufbereitung</v>
      </c>
      <c r="G21" s="199" t="str">
        <f>B21</f>
        <v xml:space="preserve">Grundlage für die Berechnung des ÖV-Anteils sind die ÖV-Wege des Quell-, Ziel- und Binnenverkehrs des jeweiligen Gebiets an einem durchschnittlichen Werktag (DWV). </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324</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9" t="str">
        <f>B25</f>
        <v>gut</v>
      </c>
      <c r="H25" s="239"/>
      <c r="I25" s="239"/>
    </row>
    <row r="26" spans="1:17" s="59" customFormat="1" ht="33" customHeight="1">
      <c r="A26" s="79" t="s">
        <v>149</v>
      </c>
      <c r="B26" s="206" t="s">
        <v>325</v>
      </c>
      <c r="C26" s="206"/>
      <c r="D26" s="206"/>
      <c r="E26" s="19"/>
      <c r="F26" s="90" t="str">
        <f t="shared" si="5"/>
        <v>Plausiblisierung / Verifizierung</v>
      </c>
      <c r="G26" s="239" t="str">
        <f>B26</f>
        <v>Ein sinkender ÖV-Anteil müsste kritisch stimmen.</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3" priority="4">
      <formula>ISERROR(A2)</formula>
    </cfRule>
  </conditionalFormatting>
  <conditionalFormatting sqref="A1:Z13 A14:B14 E14:G14 J14:Z14 A15:Z20 A21:B22 E21:G22 J21:Z22 A23:Z25 A26:J27 N26:Z27 A28:Z30 A31:AA67 A68:Z72 A73:J74 N73:Z74 A75:Z1048576">
    <cfRule type="cellIs" dxfId="700"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11" activePane="bottomRight" state="frozen"/>
      <selection pane="bottomRight" activeCell="B11" sqref="B11:D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326</v>
      </c>
      <c r="B1" s="191"/>
      <c r="C1" s="191"/>
      <c r="D1" s="191"/>
      <c r="E1" s="93" t="e">
        <f>Basisjahr&amp;"-"&amp;Betrachtungsjahr&amp;": "&amp;ROUND(_xlfn.XLOOKUP(Betrachtungsjahr,Daten_M7[Jahr],Daten_M7[Veränderung ZH])*100,1)&amp;" %"</f>
        <v>#N/A</v>
      </c>
      <c r="F1" s="192" t="s">
        <v>122</v>
      </c>
      <c r="G1" s="192"/>
      <c r="H1" s="192"/>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327</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3" t="s">
        <v>328</v>
      </c>
      <c r="C8" s="193"/>
      <c r="D8" s="193"/>
      <c r="E8" s="19"/>
      <c r="F8" s="90" t="str">
        <f t="shared" si="1"/>
        <v>Kurzbeschreibung</v>
      </c>
      <c r="G8" s="239" t="str">
        <f>B8</f>
        <v>Der Motorisierungsgrad zeigt die Anzahl Fahrzeuge pro 1'000 Einwohner.</v>
      </c>
      <c r="H8" s="239"/>
      <c r="I8" s="239"/>
      <c r="Q8" s="58" t="e">
        <f>E38/E32-1</f>
        <v>#DIV/0!</v>
      </c>
    </row>
    <row r="9" spans="1:17" s="59" customFormat="1" ht="72" customHeight="1">
      <c r="A9" s="79" t="s">
        <v>132</v>
      </c>
      <c r="B9" s="193" t="s">
        <v>329</v>
      </c>
      <c r="C9" s="193"/>
      <c r="D9" s="193"/>
      <c r="E9" s="19"/>
      <c r="F9" s="90" t="str">
        <f t="shared" si="1"/>
        <v>Aussagekraft/Relevanz</v>
      </c>
      <c r="G9" s="239" t="str">
        <f>B9</f>
        <v>Mit der voranschreitenden Elektrifizierung der Autoflotte im Kanton Zürich, nimmt die Aussagekraft des Motorisierungsgrads hinsichtlich der Dekarbonisierung ab.</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317</v>
      </c>
      <c r="C11" s="195"/>
      <c r="D11" s="195"/>
      <c r="E11" s="19"/>
      <c r="F11" s="90" t="str">
        <f t="shared" ref="F11:I17" si="2">A11</f>
        <v>Datenquelle</v>
      </c>
      <c r="G11" s="239" t="str">
        <f t="shared" si="2"/>
        <v>Statistisches Amt des Kantons Zürich</v>
      </c>
      <c r="H11" s="239"/>
      <c r="I11" s="239"/>
    </row>
    <row r="12" spans="1:17" s="56" customFormat="1" ht="42" customHeight="1">
      <c r="A12" s="79" t="s">
        <v>134</v>
      </c>
      <c r="B12" s="216" t="s">
        <v>330</v>
      </c>
      <c r="C12" s="216"/>
      <c r="D12" s="216"/>
      <c r="E12" s="19"/>
      <c r="F12" s="90" t="str">
        <f t="shared" si="2"/>
        <v>Internetadresse</v>
      </c>
      <c r="G12" s="239" t="str">
        <f t="shared" si="2"/>
        <v>https://www.zh.ch/de/politik-staat/statistik-daten/datenkatalog.html#/datasets/742@statistisches-amt-kanton-zuerich/distributions/1894</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2.75">
      <c r="A14" s="79" t="s">
        <v>135</v>
      </c>
      <c r="B14" s="202" t="s">
        <v>331</v>
      </c>
      <c r="C14" s="203"/>
      <c r="D14" s="204"/>
      <c r="E14" s="19"/>
      <c r="F14" s="90" t="str">
        <f>A14</f>
        <v>Nr. der Statisitik</v>
      </c>
      <c r="G14" s="240" t="str">
        <f>B14</f>
        <v>KTZH_00000742_00001894.xlsx</v>
      </c>
      <c r="H14" s="241"/>
      <c r="I14" s="242"/>
    </row>
    <row r="15" spans="1:17" s="56" customFormat="1" ht="18.600000000000001" customHeight="1">
      <c r="A15" s="79" t="s">
        <v>136</v>
      </c>
      <c r="B15" s="105" t="s">
        <v>320</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332</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333</v>
      </c>
      <c r="C22" s="197"/>
      <c r="D22" s="198"/>
      <c r="E22" s="19"/>
      <c r="F22" s="90" t="str">
        <f>A22</f>
        <v>Berechnung Indikator</v>
      </c>
      <c r="G22" s="199" t="str">
        <f>B22</f>
        <v>Die Daten beinhalten die Bevölkerung und die den Personenewagenbestand im Kanton Zürich. Dies muss noch auf Autos pro 1'000 Einwohner umgerechnet werden.</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178</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9" t="str">
        <f>B25</f>
        <v>gut</v>
      </c>
      <c r="H25" s="239"/>
      <c r="I25" s="239"/>
    </row>
    <row r="26" spans="1:17" s="59" customFormat="1" ht="33" customHeight="1">
      <c r="A26" s="79" t="s">
        <v>149</v>
      </c>
      <c r="B26" s="206" t="s">
        <v>334</v>
      </c>
      <c r="C26" s="206"/>
      <c r="D26" s="206"/>
      <c r="E26" s="19"/>
      <c r="F26" s="90" t="str">
        <f t="shared" si="5"/>
        <v>Plausiblisierung / Verifizierung</v>
      </c>
      <c r="G26" s="239" t="str">
        <f>B26</f>
        <v>Wenn der Autobestand schneller wächst als die Bevölkerung, sollte dies kritisch stimmen. Unabhängig vom Elektrifizierungsgsrad der Flotte.</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4" priority="4">
      <formula>ISERROR(A2)</formula>
    </cfRule>
  </conditionalFormatting>
  <conditionalFormatting sqref="A1:Z13 A14:B14 E14:G14 J14:Z14 A15:Z20 A21:B22 E21:G22 J21:Z22 A23:Z25 A26:J27 N26:Z27 A28:Z30 A31:AA67 A68:Z72 A73:J74 N73:Z74 A75:Z1048576">
    <cfRule type="cellIs" dxfId="681"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335</v>
      </c>
      <c r="B1" s="191"/>
      <c r="C1" s="191"/>
      <c r="D1" s="191"/>
      <c r="E1" s="93" t="e">
        <f>Basisjahr&amp;"-"&amp;Betrachtungsjahr&amp;": "&amp;ROUND(_xlfn.XLOOKUP(Betrachtungsjahr,Daten_M8[Jahr],Daten_M8[Veränderung ZH])*100,1)&amp;" %"</f>
        <v>#N/A</v>
      </c>
      <c r="F1" s="192" t="s">
        <v>122</v>
      </c>
      <c r="G1" s="192"/>
      <c r="H1" s="192"/>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337</v>
      </c>
      <c r="C8" s="193"/>
      <c r="D8" s="193"/>
      <c r="E8" s="19"/>
      <c r="F8" s="90" t="str">
        <f t="shared" si="1"/>
        <v>Kurzbeschreibung</v>
      </c>
      <c r="G8" s="239" t="str">
        <f>B8</f>
        <v>Der Energieverbrauch wird unterschieden zwischen den Energiesektoren Wärme, Strom und Treibstoff.</v>
      </c>
      <c r="H8" s="239"/>
      <c r="I8" s="239"/>
      <c r="Q8" s="58" t="e">
        <f>E38/E32-1</f>
        <v>#DIV/0!</v>
      </c>
    </row>
    <row r="9" spans="1:17" s="59" customFormat="1" ht="72" customHeight="1">
      <c r="A9" s="79" t="s">
        <v>132</v>
      </c>
      <c r="B9" s="193" t="s">
        <v>338</v>
      </c>
      <c r="C9" s="193"/>
      <c r="D9" s="193"/>
      <c r="E9" s="19"/>
      <c r="F9" s="90" t="str">
        <f t="shared" si="1"/>
        <v>Aussagekraft/Relevanz</v>
      </c>
      <c r="G9" s="239" t="str">
        <f>B9</f>
        <v>Gibt Hinweise auf den Fortschritt der alternativen Antrieben.</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339</v>
      </c>
      <c r="C11" s="195"/>
      <c r="D11" s="195"/>
      <c r="E11" s="19"/>
      <c r="F11" s="90" t="str">
        <f t="shared" ref="F11:I17" si="2">A11</f>
        <v>Datenquelle</v>
      </c>
      <c r="G11" s="239" t="str">
        <f t="shared" si="2"/>
        <v>Amt für Abfall, Wasser, Energie und Luft des Kantons Zürich</v>
      </c>
      <c r="H11" s="239"/>
      <c r="I11" s="239"/>
    </row>
    <row r="12" spans="1:17" s="56" customFormat="1" ht="42" customHeight="1">
      <c r="A12" s="79" t="s">
        <v>134</v>
      </c>
      <c r="B12" s="216" t="s">
        <v>340</v>
      </c>
      <c r="C12" s="216"/>
      <c r="D12" s="216"/>
      <c r="E12" s="19"/>
      <c r="F12" s="90" t="str">
        <f t="shared" si="2"/>
        <v>Internetadresse</v>
      </c>
      <c r="G12" s="239" t="str">
        <f t="shared" si="2"/>
        <v>https://www.web.statistik.zh.ch/ogd/datenkatalog/app/#/datasets/1661@awel-kanton-zuerich</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2.75">
      <c r="A14" s="79" t="s">
        <v>135</v>
      </c>
      <c r="B14" s="202" t="s">
        <v>341</v>
      </c>
      <c r="C14" s="203"/>
      <c r="D14" s="204"/>
      <c r="E14" s="19"/>
      <c r="F14" s="90" t="str">
        <f>A14</f>
        <v>Nr. der Statisitik</v>
      </c>
      <c r="G14" s="240" t="str">
        <f>B14</f>
        <v>KTZH_00001661_00003118.csv</v>
      </c>
      <c r="H14" s="241"/>
      <c r="I14" s="242"/>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342</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343</v>
      </c>
      <c r="C25" s="193"/>
      <c r="D25" s="193"/>
      <c r="E25" s="19"/>
      <c r="F25" s="90" t="str">
        <f t="shared" ref="F25:F27" si="5">A25</f>
        <v>Datenqualität</v>
      </c>
      <c r="G25" s="239" t="str">
        <f>B25</f>
        <v>wahrscheinlich gut</v>
      </c>
      <c r="H25" s="239"/>
      <c r="I25" s="239"/>
    </row>
    <row r="26" spans="1:17" s="59" customFormat="1" ht="33" customHeight="1">
      <c r="A26" s="79" t="s">
        <v>149</v>
      </c>
      <c r="B26" s="206" t="s">
        <v>344</v>
      </c>
      <c r="C26" s="206"/>
      <c r="D26" s="206"/>
      <c r="E26" s="19"/>
      <c r="F26" s="90" t="str">
        <f t="shared" si="5"/>
        <v>Plausiblisierung / Verifizierung</v>
      </c>
      <c r="G26" s="239" t="str">
        <f>B26</f>
        <v>Eine Zunahme müsste kritisch stimmen. Wobei der Effekt des Wachstums der egsamten Flotte die Anzahl alternative Antriebe überlagern könnte.</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65" priority="4">
      <formula>ISERROR(A2)</formula>
    </cfRule>
  </conditionalFormatting>
  <conditionalFormatting sqref="A1:Z13 A14:B14 E14:G14 J14:Z14 A15:Z20 A21:B22 E21:G22 J21:Z22 A23:Z25 A26:J27 N26:Z27 A28:Z30 A31:AA67 A68:Z72 A73:J74 N73:Z74 A75:Z1048576">
    <cfRule type="cellIs" dxfId="662"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0" t="s">
        <v>345</v>
      </c>
      <c r="B1" s="191"/>
      <c r="C1" s="191"/>
      <c r="D1" s="191"/>
      <c r="E1" s="93" t="e">
        <f>Basisjahr&amp;"-"&amp;Betrachtungsjahr&amp;": "&amp;ROUND(_xlfn.XLOOKUP(Betrachtungsjahr,Daten_IG1[Jahr],Daten_IG1[Veränderung ZH])*100,1)&amp;" %"</f>
        <v>#N/A</v>
      </c>
      <c r="F1" s="192" t="s">
        <v>122</v>
      </c>
      <c r="G1" s="192"/>
      <c r="H1" s="192"/>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346</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347</v>
      </c>
      <c r="C8" s="193"/>
      <c r="D8" s="193"/>
      <c r="E8" s="19"/>
      <c r="F8" s="90" t="str">
        <f t="shared" si="1"/>
        <v>Kurzbeschreibung</v>
      </c>
      <c r="G8" s="239"/>
      <c r="H8" s="239"/>
      <c r="I8" s="239"/>
      <c r="Q8" s="58" t="e">
        <f>E38/E32-1</f>
        <v>#DIV/0!</v>
      </c>
    </row>
    <row r="9" spans="1:17" s="59" customFormat="1" ht="72" customHeight="1">
      <c r="A9" s="79" t="s">
        <v>132</v>
      </c>
      <c r="B9" s="193" t="s">
        <v>348</v>
      </c>
      <c r="C9" s="193"/>
      <c r="D9" s="193"/>
      <c r="E9" s="19"/>
      <c r="F9" s="90" t="str">
        <f t="shared" si="1"/>
        <v>Aussagekraft/Relevanz</v>
      </c>
      <c r="G9" s="239"/>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349</v>
      </c>
      <c r="C11" s="195"/>
      <c r="D11" s="195"/>
      <c r="E11" s="19"/>
      <c r="F11" s="90" t="str">
        <f t="shared" ref="F11:I17" si="2">A11</f>
        <v>Datenquelle</v>
      </c>
      <c r="G11" s="239"/>
      <c r="H11" s="239"/>
      <c r="I11" s="239"/>
    </row>
    <row r="12" spans="1:17" s="56" customFormat="1" ht="42" customHeight="1">
      <c r="A12" s="79" t="s">
        <v>134</v>
      </c>
      <c r="B12" s="216" t="s">
        <v>350</v>
      </c>
      <c r="C12" s="216"/>
      <c r="D12" s="216"/>
      <c r="E12" s="19"/>
      <c r="F12" s="90" t="str">
        <f t="shared" si="2"/>
        <v>Internetadresse</v>
      </c>
      <c r="G12" s="239"/>
      <c r="H12" s="239"/>
      <c r="I12" s="239"/>
    </row>
    <row r="13" spans="1:17" s="56" customFormat="1" ht="42" customHeight="1">
      <c r="A13" s="79" t="s">
        <v>127</v>
      </c>
      <c r="B13" s="195" t="s">
        <v>351</v>
      </c>
      <c r="C13" s="195"/>
      <c r="D13" s="195"/>
      <c r="E13" s="19"/>
      <c r="F13" s="90" t="str">
        <f t="shared" si="2"/>
        <v>Kontaktperson</v>
      </c>
      <c r="G13" s="239"/>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352</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3" t="s">
        <v>353</v>
      </c>
      <c r="C17" s="193"/>
      <c r="D17" s="193"/>
      <c r="E17" s="19"/>
      <c r="F17" s="90" t="str">
        <f t="shared" si="2"/>
        <v>Einschränkungen</v>
      </c>
      <c r="G17" s="239"/>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354</v>
      </c>
      <c r="C21" s="195"/>
      <c r="D21" s="195"/>
      <c r="E21" s="19"/>
      <c r="F21" s="90" t="str">
        <f>A21</f>
        <v>Hinweise zu Datenauswahl und -aufbereitung</v>
      </c>
      <c r="G21" s="199"/>
      <c r="H21" s="200"/>
      <c r="I21" s="201"/>
    </row>
    <row r="22" spans="1:17" s="59" customFormat="1" ht="36.6" customHeigh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324</v>
      </c>
      <c r="C24" s="193"/>
      <c r="D24" s="193"/>
      <c r="E24" s="19"/>
      <c r="F24" s="89"/>
      <c r="G24" s="194"/>
      <c r="H24" s="194"/>
      <c r="I24" s="194"/>
    </row>
    <row r="25" spans="1:17" s="59" customFormat="1" ht="42.6" customHeight="1">
      <c r="A25" s="79" t="s">
        <v>148</v>
      </c>
      <c r="B25" s="193" t="s">
        <v>272</v>
      </c>
      <c r="C25" s="193"/>
      <c r="D25" s="193"/>
      <c r="E25" s="19"/>
      <c r="F25" s="90" t="str">
        <f t="shared" ref="F25:F27" si="5">A25</f>
        <v>Datenqualität</v>
      </c>
      <c r="G25" s="239"/>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46" priority="6">
      <formula>ISERROR(A14)</formula>
    </cfRule>
  </conditionalFormatting>
  <conditionalFormatting sqref="A14:B14 E14:G14 J14:Z14 A15:Z20 A21:D21 E21:G22 J21:Z22 A22:B22 A23:Z25 A26:J27 N26:Z27 A28:Z30 A31:AA67 A68:Z72 A73:J74 N73:Z74 A75:Z1048576">
    <cfRule type="cellIs" dxfId="645" priority="3" operator="equal">
      <formula>0</formula>
    </cfRule>
  </conditionalFormatting>
  <conditionalFormatting sqref="A2:L13">
    <cfRule type="containsErrors" dxfId="644" priority="2">
      <formula>ISERROR(A2)</formula>
    </cfRule>
  </conditionalFormatting>
  <conditionalFormatting sqref="A1:Z13">
    <cfRule type="cellIs" dxfId="641"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8" activePane="bottomRight" state="frozen"/>
      <selection pane="bottomRight" activeCell="B11" sqref="B11:D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355</v>
      </c>
      <c r="B1" s="191"/>
      <c r="C1" s="191"/>
      <c r="D1" s="191"/>
      <c r="E1" s="93" t="e">
        <f>Basisjahr&amp;"-"&amp;Betrachtungsjahr&amp;": "&amp;ROUND(_xlfn.XLOOKUP(Betrachtungsjahr,Daten_IG2[Jahr],Daten_IG2[Veränderung ZH])*100,1)&amp;" %"</f>
        <v>#N/A</v>
      </c>
      <c r="F1" s="192" t="s">
        <v>122</v>
      </c>
      <c r="G1" s="192"/>
      <c r="H1" s="192"/>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356</v>
      </c>
      <c r="C8" s="193"/>
      <c r="D8" s="193"/>
      <c r="E8" s="19"/>
      <c r="F8" s="90" t="str">
        <f t="shared" si="1"/>
        <v>Kurzbeschreibung</v>
      </c>
      <c r="G8" s="239" t="str">
        <f>B8</f>
        <v>Misst den Anteil der alternativen Antrieben am Bestand der Industriefahrzeuge</v>
      </c>
      <c r="H8" s="239"/>
      <c r="I8" s="239"/>
      <c r="Q8" s="58" t="e">
        <f>E38/E32-1</f>
        <v>#DIV/0!</v>
      </c>
    </row>
    <row r="9" spans="1:17" s="59" customFormat="1" ht="72" customHeight="1">
      <c r="A9" s="79" t="s">
        <v>132</v>
      </c>
      <c r="B9" s="193" t="s">
        <v>357</v>
      </c>
      <c r="C9" s="193"/>
      <c r="D9" s="193"/>
      <c r="E9" s="19"/>
      <c r="F9" s="90" t="str">
        <f t="shared" si="1"/>
        <v>Aussagekraft/Relevanz</v>
      </c>
      <c r="G9" s="239" t="str">
        <f>B9</f>
        <v>Innerhalb des Sektors Industrie und Gewerbe dürfte die Relevanz eher gering sein. Ist ein guter Indikator für die Dekarbonsierung in den Unternehmen.</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358</v>
      </c>
      <c r="C11" s="195"/>
      <c r="D11" s="195"/>
      <c r="E11" s="19"/>
      <c r="F11" s="90" t="str">
        <f t="shared" ref="F11:I17" si="2">A11</f>
        <v>Datenquelle</v>
      </c>
      <c r="G11" s="239" t="str">
        <f t="shared" si="2"/>
        <v>Bundesamt für Statistik, Mobilität und Verkehr, Bestand der Industriefahrzeuge nach technischen Merkmalen und Emissionen, ab 2005</v>
      </c>
      <c r="H11" s="239"/>
      <c r="I11" s="239"/>
    </row>
    <row r="12" spans="1:17" s="56" customFormat="1" ht="42" customHeight="1">
      <c r="A12" s="79" t="s">
        <v>134</v>
      </c>
      <c r="B12" s="216" t="s">
        <v>359</v>
      </c>
      <c r="C12" s="216"/>
      <c r="D12" s="216"/>
      <c r="E12" s="19"/>
      <c r="F12" s="90" t="str">
        <f t="shared" si="2"/>
        <v>Internetadresse</v>
      </c>
      <c r="G12" s="239" t="str">
        <f t="shared" si="2"/>
        <v>https://www.pxweb.bfs.admin.ch/api/v1/de/</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2.75">
      <c r="A14" s="79" t="s">
        <v>135</v>
      </c>
      <c r="B14" s="202" t="s">
        <v>360</v>
      </c>
      <c r="C14" s="203"/>
      <c r="D14" s="204"/>
      <c r="E14" s="19"/>
      <c r="F14" s="90" t="str">
        <f>A14</f>
        <v>Nr. der Statisitik</v>
      </c>
      <c r="G14" s="240" t="str">
        <f>B14</f>
        <v>px-x-1103020100_155</v>
      </c>
      <c r="H14" s="241"/>
      <c r="I14" s="242"/>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362</v>
      </c>
      <c r="C21" s="197"/>
      <c r="D21" s="198"/>
      <c r="E21" s="19"/>
      <c r="F21" s="90" t="str">
        <f>A21</f>
        <v>Hinweise zu Datenauswahl und -aufbereitung</v>
      </c>
      <c r="G21" s="199" t="str">
        <f>B21</f>
        <v>sämtliche Fahrzeugarten in der Tabelle sollen berücksichtigt werden.</v>
      </c>
      <c r="H21" s="200"/>
      <c r="I21" s="201"/>
    </row>
    <row r="22" spans="1:17" s="59" customFormat="1" ht="36.6" customHeight="1">
      <c r="A22" s="79" t="s">
        <v>146</v>
      </c>
      <c r="B22" s="196" t="s">
        <v>363</v>
      </c>
      <c r="C22" s="197"/>
      <c r="D22" s="198"/>
      <c r="E22" s="19"/>
      <c r="F22" s="90" t="str">
        <f>A22</f>
        <v>Berechnung Indikator</v>
      </c>
      <c r="G22" s="199" t="str">
        <f>B22</f>
        <v xml:space="preserve">Die Anzahl Industriefahrzeuge mit alternativen Antrieben sollen als Anteil am Gesamtbestand ausgewiesen werden. </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9" t="str">
        <f>B25</f>
        <v>gut</v>
      </c>
      <c r="H25" s="239"/>
      <c r="I25" s="239"/>
    </row>
    <row r="26" spans="1:17" s="59" customFormat="1" ht="33" customHeight="1">
      <c r="A26" s="79" t="s">
        <v>149</v>
      </c>
      <c r="B26" s="206" t="s">
        <v>284</v>
      </c>
      <c r="C26" s="206"/>
      <c r="D26" s="206"/>
      <c r="E26" s="19"/>
      <c r="F26" s="90" t="str">
        <f t="shared" si="5"/>
        <v>Plausiblisierung / Verifizierung</v>
      </c>
      <c r="G26" s="239" t="str">
        <f>B26</f>
        <v>ein kleiner werdender Anteil müsste kritisch stimmen</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25" priority="4">
      <formula>ISERROR(A2)</formula>
    </cfRule>
  </conditionalFormatting>
  <conditionalFormatting sqref="A1:Z13 A14:B14 E14:G14 J14:Z14 A15:Z20 A21:B22 E21:G22 J21:Z22 A23:Z25 A26:J27 N26:Z27 A28:Z30 A31:AA67 A68:Z72 A73:J74 N73:Z74 A75:Z1048576">
    <cfRule type="cellIs" dxfId="622"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G12" activePane="bottomRight" state="frozen"/>
      <selection pane="bottomRight" sqref="A1:D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364</v>
      </c>
      <c r="B1" s="191"/>
      <c r="C1" s="191"/>
      <c r="D1" s="191"/>
      <c r="E1" s="93" t="e">
        <f>Basisjahr&amp;"-"&amp;Betrachtungsjahr&amp;": "&amp;ROUND(_xlfn.XLOOKUP(Betrachtungsjahr,Daten_IG3[Jahr],Daten_IG3[Veränderung ZH])*100,1)&amp;" %"</f>
        <v>#N/A</v>
      </c>
      <c r="F1" s="192" t="s">
        <v>122</v>
      </c>
      <c r="G1" s="192"/>
      <c r="H1" s="192"/>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I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366</v>
      </c>
      <c r="C6" s="79" t="s">
        <v>128</v>
      </c>
      <c r="D6" s="83" t="s">
        <v>292</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367</v>
      </c>
      <c r="C8" s="193"/>
      <c r="D8" s="193"/>
      <c r="E8" s="19"/>
      <c r="F8" s="90" t="str">
        <f t="shared" si="1"/>
        <v>Kurzbeschreibung</v>
      </c>
      <c r="G8" s="239"/>
      <c r="H8" s="239"/>
      <c r="I8" s="239"/>
      <c r="Q8" s="58" t="e">
        <f>E38/E32-1</f>
        <v>#DIV/0!</v>
      </c>
    </row>
    <row r="9" spans="1:17" s="59" customFormat="1" ht="72" customHeight="1">
      <c r="A9" s="79" t="s">
        <v>132</v>
      </c>
      <c r="B9" s="193" t="s">
        <v>368</v>
      </c>
      <c r="C9" s="193"/>
      <c r="D9" s="193"/>
      <c r="E9" s="19"/>
      <c r="F9" s="90" t="str">
        <f t="shared" si="1"/>
        <v>Aussagekraft/Relevanz</v>
      </c>
      <c r="G9" s="239"/>
      <c r="H9" s="239"/>
      <c r="I9" s="239"/>
    </row>
    <row r="10" spans="1:17" s="78" customFormat="1" ht="11.85" customHeight="1">
      <c r="A10" s="86"/>
      <c r="B10" s="87"/>
      <c r="C10" s="87"/>
      <c r="D10" s="87"/>
      <c r="E10" s="77"/>
      <c r="F10" s="89"/>
      <c r="G10" s="89"/>
      <c r="H10" s="89"/>
      <c r="I10" s="89"/>
    </row>
    <row r="11" spans="1:17" s="56" customFormat="1" ht="64.349999999999994" customHeight="1">
      <c r="A11" s="79" t="s">
        <v>133</v>
      </c>
      <c r="B11" s="193" t="s">
        <v>369</v>
      </c>
      <c r="C11" s="193"/>
      <c r="D11" s="193"/>
      <c r="E11" s="19"/>
      <c r="F11" s="90" t="str">
        <f t="shared" ref="F11:I17" si="2">A11</f>
        <v>Datenquelle</v>
      </c>
      <c r="G11" s="239"/>
      <c r="H11" s="239"/>
      <c r="I11" s="239"/>
    </row>
    <row r="12" spans="1:17" s="56" customFormat="1" ht="42" customHeight="1">
      <c r="A12" s="79" t="s">
        <v>134</v>
      </c>
      <c r="B12" s="195" t="s">
        <v>370</v>
      </c>
      <c r="C12" s="195"/>
      <c r="D12" s="195"/>
      <c r="E12" s="19"/>
      <c r="F12" s="90" t="str">
        <f t="shared" si="2"/>
        <v>Internetadresse</v>
      </c>
      <c r="G12" s="239"/>
      <c r="H12" s="239"/>
      <c r="I12" s="239"/>
    </row>
    <row r="13" spans="1:17" s="56" customFormat="1" ht="42" customHeight="1">
      <c r="A13" s="79" t="s">
        <v>127</v>
      </c>
      <c r="B13" s="195" t="s">
        <v>371</v>
      </c>
      <c r="C13" s="195"/>
      <c r="D13" s="195"/>
      <c r="E13" s="19"/>
      <c r="F13" s="90" t="str">
        <f t="shared" si="2"/>
        <v>Kontaktperson</v>
      </c>
      <c r="G13" s="239"/>
      <c r="H13" s="239"/>
      <c r="I13" s="239"/>
    </row>
    <row r="14" spans="1:17" s="56" customFormat="1" ht="12.75">
      <c r="A14" s="79" t="s">
        <v>135</v>
      </c>
      <c r="B14" s="202" t="s">
        <v>372</v>
      </c>
      <c r="C14" s="203"/>
      <c r="D14" s="204"/>
      <c r="E14" s="19"/>
      <c r="F14" s="90" t="str">
        <f>A14</f>
        <v>Nr. der Statisitik</v>
      </c>
      <c r="G14" s="240"/>
      <c r="H14" s="241"/>
      <c r="I14" s="242"/>
    </row>
    <row r="15" spans="1:17" s="56" customFormat="1" ht="18.600000000000001" customHeight="1">
      <c r="A15" s="79" t="s">
        <v>136</v>
      </c>
      <c r="B15" s="105" t="s">
        <v>372</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373</v>
      </c>
      <c r="C16" s="79" t="s">
        <v>139</v>
      </c>
      <c r="D16" s="84" t="s">
        <v>374</v>
      </c>
      <c r="E16" s="19"/>
      <c r="F16" s="90" t="str">
        <f t="shared" si="2"/>
        <v>Erhebungsintervall</v>
      </c>
      <c r="G16" s="91"/>
      <c r="H16" s="90" t="str">
        <f t="shared" si="2"/>
        <v>Aktualisierung jeweils</v>
      </c>
      <c r="I16" s="91"/>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375</v>
      </c>
      <c r="C21" s="197"/>
      <c r="D21" s="198"/>
      <c r="E21" s="19"/>
      <c r="F21" s="90" t="str">
        <f>A21</f>
        <v>Hinweise zu Datenauswahl und -aufbereitung</v>
      </c>
      <c r="G21" s="199"/>
      <c r="H21" s="200"/>
      <c r="I21" s="201"/>
    </row>
    <row r="22" spans="1:17" s="59" customFormat="1" ht="36.6" customHeight="1">
      <c r="A22" s="79" t="s">
        <v>146</v>
      </c>
      <c r="B22" s="196" t="s">
        <v>376</v>
      </c>
      <c r="C22" s="197"/>
      <c r="D22" s="198"/>
      <c r="E22" s="19"/>
      <c r="F22" s="90" t="str">
        <f>A22</f>
        <v>Berechnung Indikator</v>
      </c>
      <c r="G22" s="199"/>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377</v>
      </c>
      <c r="C24" s="193"/>
      <c r="D24" s="193"/>
      <c r="E24" s="19"/>
      <c r="F24" s="89"/>
      <c r="G24" s="194"/>
      <c r="H24" s="194"/>
      <c r="I24" s="194"/>
    </row>
    <row r="25" spans="1:17" s="59" customFormat="1" ht="42.6" customHeight="1">
      <c r="A25" s="79" t="s">
        <v>148</v>
      </c>
      <c r="B25" s="193" t="s">
        <v>378</v>
      </c>
      <c r="C25" s="193"/>
      <c r="D25" s="193"/>
      <c r="E25" s="19"/>
      <c r="F25" s="90" t="str">
        <f t="shared" ref="F25:F27" si="5">A25</f>
        <v>Datenqualität</v>
      </c>
      <c r="G25" s="239"/>
      <c r="H25" s="239"/>
      <c r="I25" s="239"/>
    </row>
    <row r="26" spans="1:17" s="59" customFormat="1" ht="33" customHeight="1">
      <c r="A26" s="79" t="s">
        <v>149</v>
      </c>
      <c r="B26" s="206" t="s">
        <v>379</v>
      </c>
      <c r="C26" s="206"/>
      <c r="D26" s="206"/>
      <c r="E26" s="19"/>
      <c r="F26" s="90" t="str">
        <f t="shared" si="5"/>
        <v>Plausiblisierung / Verifizierung</v>
      </c>
      <c r="G26" s="239"/>
      <c r="H26" s="239"/>
      <c r="I26" s="239"/>
    </row>
    <row r="27" spans="1:17" s="59" customFormat="1" ht="37.35" customHeight="1">
      <c r="A27" s="79" t="s">
        <v>150</v>
      </c>
      <c r="B27" s="193" t="s">
        <v>380</v>
      </c>
      <c r="C27" s="193"/>
      <c r="D27" s="193"/>
      <c r="E27" s="19"/>
      <c r="F27" s="90" t="str">
        <f t="shared" si="5"/>
        <v>Bemerkungen</v>
      </c>
      <c r="G27" s="239"/>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06" priority="5">
      <formula>ISERROR(A2)</formula>
    </cfRule>
  </conditionalFormatting>
  <conditionalFormatting sqref="A14:B14 E14:G14 J14:Z14 A15:Z20 A21:B22 E21:G22 J21:Z22 A23:Z25 A26:J27 N26:Z27 A28:Z30 A31:AA67 A68:Z72 A73:J74 N73:Z74 A75:Z1048576">
    <cfRule type="cellIs" dxfId="605" priority="2" operator="equal">
      <formula>0</formula>
    </cfRule>
  </conditionalFormatting>
  <conditionalFormatting sqref="A1:Z13">
    <cfRule type="cellIs" dxfId="602"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"&amp;ROUND(_xlfn.XLOOKUP(Betrachtungsjahr,Daten_A1[Jahr],Daten_A1[Veränderung ZH])*100,1)&amp;" %"</f>
        <v>#N/A</v>
      </c>
      <c r="F1" s="192" t="s">
        <v>122</v>
      </c>
      <c r="G1" s="192"/>
      <c r="H1" s="192"/>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6" priority="4">
      <formula>ISERROR(A2)</formula>
    </cfRule>
  </conditionalFormatting>
  <conditionalFormatting sqref="A1:Z13 A14:B14 E14:G14 J14:Z14 A15:Z20 A21:B22 E21:G22 J21:Z22 A23:Z25 A26:J27 N26:Z27 A28:Z30 A31:AA67 A68:Z72 A73:J74 N73:Z74 A75:Z1048576">
    <cfRule type="cellIs" dxfId="583"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"&amp;ROUND(_xlfn.XLOOKUP(Betrachtungsjahr,Daten_A2[Jahr],Daten_A2[Veränderung ZH])*100,1)&amp;" %"</f>
        <v>#N/A</v>
      </c>
      <c r="F1" s="192" t="s">
        <v>122</v>
      </c>
      <c r="G1" s="192"/>
      <c r="H1" s="192"/>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7" priority="4">
      <formula>ISERROR(A2)</formula>
    </cfRule>
  </conditionalFormatting>
  <conditionalFormatting sqref="A1:Z13 A14:B14 E14:G14 J14:Z14 A15:Z20 A21:B22 E21:G22 J21:Z22 A23:Z25 A26:J27 N26:Z27 A28:Z30 A31:AA67 A68:Z72 A73:J74 N73:Z74 A75:Z1048576">
    <cfRule type="cellIs" dxfId="564"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"&amp;ROUND(_xlfn.XLOOKUP(Betrachtungsjahr,Daten_A3[Jahr],Daten_A3[Veränderung ZH])*100,1)&amp;" %"</f>
        <v>#N/A</v>
      </c>
      <c r="F1" s="192" t="s">
        <v>122</v>
      </c>
      <c r="G1" s="192"/>
      <c r="H1" s="192"/>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48" priority="4">
      <formula>ISERROR(A2)</formula>
    </cfRule>
  </conditionalFormatting>
  <conditionalFormatting sqref="A1:Z13 A14:B14 E14:G14 J14:Z14 A15:Z20 A21:B22 E21:G22 J21:Z22 A23:Z25 A26:J27 N26:Z27 A28:Z30 A31:AA67 A68:Z72 A73:J74 N73:Z74 A75:Z1048576">
    <cfRule type="cellIs" dxfId="545"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55"/>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381</v>
      </c>
      <c r="B1" s="191"/>
      <c r="C1" s="191"/>
      <c r="D1" s="191"/>
      <c r="E1" s="93" t="str">
        <f>Basisjahr&amp;"-"&amp;Betrachtungsjahr&amp;": "&amp;ROUND(_xlfn.XLOOKUP(Betrachtungsjahr,Daten_LF1[Jahr],Daten_LF1[Veränderung ZH])*100,1)&amp;" %"</f>
        <v>2015-2019: -2,8 %</v>
      </c>
      <c r="F1" s="192" t="s">
        <v>122</v>
      </c>
      <c r="G1" s="192"/>
      <c r="H1" s="192"/>
      <c r="J1" s="94" t="str">
        <f>Basisjahr&amp;"-"&amp;Betrachtungsjahr&amp;": "&amp;ROUND(_xlfn.XLOOKUP(Betrachtungsjahr,Daten_LF1[Jahr],Daten_LF1[Veränderung CH])*100,1)&amp;" %"</f>
        <v>2015-2019: -1,9 %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365</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382</v>
      </c>
      <c r="C8" s="193"/>
      <c r="D8" s="193"/>
      <c r="E8" s="19"/>
      <c r="F8" s="90" t="str">
        <f t="shared" si="1"/>
        <v>Kurzbeschreibung</v>
      </c>
      <c r="G8" s="244" t="str">
        <f t="shared" ref="G8:I9" si="2">IF(ISBLANK(B8),"",B8)</f>
        <v>Zeigt die Entwicklung der Anzahl Rinder auf</v>
      </c>
      <c r="H8" s="244" t="str">
        <f t="shared" si="2"/>
        <v/>
      </c>
      <c r="I8" s="244" t="str">
        <f t="shared" si="2"/>
        <v/>
      </c>
      <c r="Q8" s="58">
        <f>E57/E51-1</f>
        <v>-4.9372332148789888E-2</v>
      </c>
    </row>
    <row r="9" spans="1:17" s="59" customFormat="1" ht="72" customHeight="1" thickTop="1" thickBot="1">
      <c r="A9" s="79" t="s">
        <v>132</v>
      </c>
      <c r="B9" s="193" t="s">
        <v>383</v>
      </c>
      <c r="C9" s="193"/>
      <c r="D9" s="193"/>
      <c r="E9" s="19"/>
      <c r="F9" s="90" t="str">
        <f t="shared" si="1"/>
        <v>Aussagekraft/Relevanz</v>
      </c>
      <c r="G9" s="244" t="str">
        <f t="shared" si="2"/>
        <v>In der Landwirtschaft gehören die Methanemissionen der Wiederkäuer, insb. des Rindviehs, zu den bestimmenden Treibhausgasemissionen</v>
      </c>
      <c r="H9" s="244" t="str">
        <f t="shared" si="2"/>
        <v/>
      </c>
      <c r="I9" s="244"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6" t="s">
        <v>384</v>
      </c>
      <c r="C11" s="195"/>
      <c r="D11" s="195"/>
      <c r="E11" s="19"/>
      <c r="F11" s="90" t="str">
        <f t="shared" ref="F11:F17" si="3">A11</f>
        <v>Datenquelle</v>
      </c>
      <c r="G11" s="244" t="str">
        <f t="shared" ref="G11:I13" si="4">IF(ISBLANK(B11),"",B11)</f>
        <v>Beschäftigte, Landwirtschaftliche Betriebe, Landwirtschaftliche Nutzfläche (LN) und Nutztiere auf Klassifizierungsebene 1 nach institutionellen Gliederungen</v>
      </c>
      <c r="H11" s="244" t="str">
        <f t="shared" si="4"/>
        <v/>
      </c>
      <c r="I11" s="244" t="str">
        <f t="shared" si="4"/>
        <v/>
      </c>
    </row>
    <row r="12" spans="1:17" s="56" customFormat="1" ht="42" customHeight="1">
      <c r="A12" s="79" t="s">
        <v>134</v>
      </c>
      <c r="B12" s="216" t="s">
        <v>385</v>
      </c>
      <c r="C12" s="216"/>
      <c r="D12" s="216"/>
      <c r="E12" s="19"/>
      <c r="F12" s="90" t="str">
        <f t="shared" si="3"/>
        <v>Internetadresse</v>
      </c>
      <c r="G12" s="244" t="str">
        <f t="shared" si="4"/>
        <v>https://www.pxweb.bfs.admin.ch/pxweb/de/px-x-0702000000_104/-/px-x-0702000000_104.px/</v>
      </c>
      <c r="H12" s="244" t="str">
        <f t="shared" si="4"/>
        <v/>
      </c>
      <c r="I12" s="244" t="str">
        <f t="shared" si="4"/>
        <v/>
      </c>
    </row>
    <row r="13" spans="1:17" s="56" customFormat="1" ht="42" customHeight="1" thickTop="1" thickBot="1">
      <c r="A13" s="79" t="s">
        <v>127</v>
      </c>
      <c r="B13" s="195" t="s">
        <v>386</v>
      </c>
      <c r="C13" s="195"/>
      <c r="D13" s="195"/>
      <c r="E13" s="19"/>
      <c r="F13" s="90" t="str">
        <f t="shared" si="3"/>
        <v>Kontaktperson</v>
      </c>
      <c r="G13" s="244" t="str">
        <f t="shared" si="4"/>
        <v xml:space="preserve">Keine Kontaktperson
</v>
      </c>
      <c r="H13" s="244" t="str">
        <f t="shared" si="4"/>
        <v/>
      </c>
      <c r="I13" s="244" t="str">
        <f t="shared" si="4"/>
        <v/>
      </c>
    </row>
    <row r="14" spans="1:17" s="56" customFormat="1" ht="13.5" thickTop="1" thickBot="1">
      <c r="A14" s="79" t="s">
        <v>135</v>
      </c>
      <c r="B14" s="202" t="s">
        <v>387</v>
      </c>
      <c r="C14" s="203"/>
      <c r="D14" s="204"/>
      <c r="E14" s="19"/>
      <c r="F14" s="90" t="str">
        <f>A14</f>
        <v>Nr. der Statisitik</v>
      </c>
      <c r="G14" s="245" t="str">
        <f>B14</f>
        <v>BFS-Nr.: 	je-d-07.02.02.03.03</v>
      </c>
      <c r="H14" s="246"/>
      <c r="I14" s="247"/>
    </row>
    <row r="15" spans="1:17" s="56" customFormat="1" ht="18.600000000000001" customHeight="1">
      <c r="A15" s="79" t="s">
        <v>136</v>
      </c>
      <c r="B15" s="105" t="s">
        <v>173</v>
      </c>
      <c r="C15" s="79" t="s">
        <v>137</v>
      </c>
      <c r="D15" s="106" t="s">
        <v>361</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271</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3" t="s">
        <v>164</v>
      </c>
      <c r="C17" s="193"/>
      <c r="D17" s="193"/>
      <c r="E17" s="19"/>
      <c r="F17" s="90" t="str">
        <f t="shared" si="3"/>
        <v>Einschränkungen</v>
      </c>
      <c r="G17" s="244" t="str">
        <f>IF(ISBLANK(B17),"",B17)</f>
        <v>keine</v>
      </c>
      <c r="H17" s="244" t="str">
        <f>IF(ISBLANK(C17),"",C17)</f>
        <v/>
      </c>
      <c r="I17" s="244"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6" t="s">
        <v>388</v>
      </c>
      <c r="C21" s="197"/>
      <c r="D21" s="198"/>
      <c r="E21" s="19"/>
      <c r="F21" s="90" t="str">
        <f>A21</f>
        <v>Hinweise zu Datenauswahl und -aufbereitung</v>
      </c>
      <c r="G21" s="199" t="str">
        <f>B21</f>
        <v>Beobachtungseinheit: Tiere - Rinder</v>
      </c>
      <c r="H21" s="200"/>
      <c r="I21" s="201"/>
    </row>
    <row r="22" spans="1:17" s="59" customFormat="1" ht="36.6" customHeight="1">
      <c r="A22" s="79" t="s">
        <v>146</v>
      </c>
      <c r="B22" s="196" t="s">
        <v>164</v>
      </c>
      <c r="C22" s="197"/>
      <c r="D22" s="198"/>
      <c r="E22" s="19"/>
      <c r="F22" s="90" t="str">
        <f>A22</f>
        <v>Berechnung Indikator</v>
      </c>
      <c r="G22" s="199" t="str">
        <f>B22</f>
        <v>keine</v>
      </c>
      <c r="H22" s="200"/>
      <c r="I22" s="201"/>
    </row>
    <row r="23" spans="1:17" s="56" customFormat="1" ht="12.6" customHeight="1">
      <c r="A23" s="88"/>
      <c r="B23" s="88"/>
      <c r="C23" s="88"/>
      <c r="D23" s="88"/>
      <c r="E23" s="19"/>
      <c r="F23" s="88"/>
      <c r="G23" s="88"/>
      <c r="H23" s="88"/>
      <c r="I23" s="88"/>
    </row>
    <row r="24" spans="1:17" s="59" customFormat="1" ht="18" customHeight="1" thickTop="1" thickBot="1">
      <c r="A24" s="79" t="s">
        <v>147</v>
      </c>
      <c r="B24" s="193" t="s">
        <v>389</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8">A25</f>
        <v>Datenqualität</v>
      </c>
      <c r="G25" s="244" t="str">
        <f t="shared" ref="G25:I27" si="9">IF(ISBLANK(B25),"",B25)</f>
        <v>gut</v>
      </c>
      <c r="H25" s="244" t="str">
        <f t="shared" si="9"/>
        <v/>
      </c>
      <c r="I25" s="244" t="str">
        <f t="shared" si="9"/>
        <v/>
      </c>
    </row>
    <row r="26" spans="1:17" s="59" customFormat="1" ht="33" customHeight="1">
      <c r="A26" s="79" t="s">
        <v>149</v>
      </c>
      <c r="B26" s="206" t="s">
        <v>390</v>
      </c>
      <c r="C26" s="206"/>
      <c r="D26" s="206"/>
      <c r="E26" s="19"/>
      <c r="F26" s="90" t="str">
        <f t="shared" si="8"/>
        <v>Plausiblisierung / Verifizierung</v>
      </c>
      <c r="G26" s="244" t="str">
        <f t="shared" si="9"/>
        <v>Grosse Sprünge müssten kritisch stimmen, langfristig ist eine Abnahme wahrscheinlicher als eine Zunahme</v>
      </c>
      <c r="H26" s="244" t="str">
        <f t="shared" si="9"/>
        <v/>
      </c>
      <c r="I26" s="244" t="str">
        <f t="shared" si="9"/>
        <v/>
      </c>
    </row>
    <row r="27" spans="1:17" s="59" customFormat="1" ht="37.35" customHeight="1" thickTop="1" thickBot="1">
      <c r="A27" s="79" t="s">
        <v>150</v>
      </c>
      <c r="B27" s="193" t="s">
        <v>164</v>
      </c>
      <c r="C27" s="193"/>
      <c r="D27" s="193"/>
      <c r="E27" s="19"/>
      <c r="F27" s="90" t="str">
        <f t="shared" si="8"/>
        <v>Bemerkungen</v>
      </c>
      <c r="G27" s="244" t="str">
        <f t="shared" si="9"/>
        <v>keine</v>
      </c>
      <c r="H27" s="244" t="str">
        <f t="shared" si="9"/>
        <v/>
      </c>
      <c r="I27" s="244" t="str">
        <f t="shared" si="9"/>
        <v/>
      </c>
    </row>
    <row r="28" spans="1:17" s="59" customFormat="1" ht="27.6" customHeight="1" thickTop="1">
      <c r="A28" s="60"/>
      <c r="B28" s="60"/>
      <c r="C28" s="60"/>
      <c r="D28" s="60"/>
      <c r="E28" s="60"/>
      <c r="F28" s="61"/>
      <c r="G28" s="61"/>
      <c r="H28" s="61"/>
      <c r="I28" s="61"/>
      <c r="J28" s="61"/>
      <c r="N28" s="243" t="s">
        <v>151</v>
      </c>
      <c r="O28" s="243"/>
      <c r="P28" s="112" t="s">
        <v>391</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25">
      <c r="A32" s="95">
        <v>1996</v>
      </c>
      <c r="B32" s="68"/>
      <c r="C32" s="65"/>
      <c r="D32" s="66"/>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25">
      <c r="A33" s="95">
        <v>1997</v>
      </c>
      <c r="B33" s="68"/>
      <c r="C33" s="65"/>
      <c r="D33" s="66"/>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25">
      <c r="A34" s="95">
        <v>1998</v>
      </c>
      <c r="B34" s="68"/>
      <c r="C34" s="65"/>
      <c r="D34" s="66"/>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25">
      <c r="A35" s="95">
        <v>1999</v>
      </c>
      <c r="B35" s="68"/>
      <c r="C35" s="65"/>
      <c r="D35" s="66"/>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25">
      <c r="A36" s="95">
        <v>2000</v>
      </c>
      <c r="B36" s="68"/>
      <c r="C36" s="65"/>
      <c r="D36" s="66"/>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25">
      <c r="A37" s="95">
        <v>2001</v>
      </c>
      <c r="B37" s="68"/>
      <c r="C37" s="65"/>
      <c r="D37" s="66"/>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25">
      <c r="A38" s="95">
        <v>2002</v>
      </c>
      <c r="B38" s="68"/>
      <c r="C38" s="65"/>
      <c r="D38" s="66"/>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25">
      <c r="A39" s="95">
        <v>2003</v>
      </c>
      <c r="B39" s="68"/>
      <c r="C39" s="65"/>
      <c r="D39" s="66"/>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25">
      <c r="A40" s="95">
        <v>2004</v>
      </c>
      <c r="B40" s="68"/>
      <c r="C40" s="65"/>
      <c r="D40" s="66"/>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25">
      <c r="A41" s="95">
        <v>2005</v>
      </c>
      <c r="B41" s="68"/>
      <c r="C41" s="65"/>
      <c r="D41" s="66"/>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25">
      <c r="A42" s="95">
        <v>2006</v>
      </c>
      <c r="B42" s="68"/>
      <c r="C42" s="65"/>
      <c r="D42" s="66"/>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25">
      <c r="A43" s="95">
        <v>2007</v>
      </c>
      <c r="B43" s="68"/>
      <c r="C43" s="65"/>
      <c r="D43" s="66"/>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25">
      <c r="A44" s="95">
        <v>2008</v>
      </c>
      <c r="B44" s="68"/>
      <c r="C44" s="65"/>
      <c r="D44" s="66"/>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25">
      <c r="A45" s="95">
        <v>2009</v>
      </c>
      <c r="B45" s="68"/>
      <c r="C45" s="65"/>
      <c r="D45" s="66"/>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25">
      <c r="A46" s="95">
        <v>2010</v>
      </c>
      <c r="B46" s="68"/>
      <c r="C46" s="65"/>
      <c r="D46" s="66"/>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25">
      <c r="A47" s="95">
        <v>2011</v>
      </c>
      <c r="B47" s="68"/>
      <c r="C47" s="65"/>
      <c r="D47" s="66"/>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25">
      <c r="A48" s="95">
        <v>2012</v>
      </c>
      <c r="B48" s="68"/>
      <c r="C48" s="65"/>
      <c r="D48" s="66"/>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25">
      <c r="A49" s="95">
        <v>2013</v>
      </c>
      <c r="B49" s="68"/>
      <c r="C49" s="65"/>
      <c r="D49" s="66"/>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25">
      <c r="A50" s="95">
        <v>2014</v>
      </c>
      <c r="B50" s="68"/>
      <c r="C50" s="65"/>
      <c r="D50" s="66"/>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 thickBot="1">
      <c r="A90" s="64"/>
      <c r="B90" s="62"/>
      <c r="C90" s="62"/>
      <c r="D90" s="62"/>
      <c r="E90" s="60"/>
      <c r="F90" s="62"/>
      <c r="G90" s="69"/>
      <c r="H90" s="69"/>
      <c r="I90" s="62"/>
      <c r="J90" s="62"/>
    </row>
    <row r="91" spans="1:16" ht="1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row r="147" spans="1:1" ht="12.75"/>
    <row r="148" spans="1:1" ht="12.75"/>
    <row r="149" spans="1:1" ht="12.75"/>
    <row r="150" spans="1:1" ht="12.75"/>
    <row r="151" spans="1:1" ht="12.75"/>
    <row r="152" spans="1:1" ht="12.75"/>
    <row r="153" spans="1:1" ht="12.75"/>
    <row r="154" spans="1:1" ht="12.75"/>
    <row r="155" spans="1:1" ht="12.75"/>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29" priority="8" operator="equal">
      <formula>0</formula>
    </cfRule>
  </conditionalFormatting>
  <conditionalFormatting sqref="A21:B22">
    <cfRule type="containsErrors" dxfId="528" priority="9">
      <formula>ISERROR(A21)</formula>
    </cfRule>
  </conditionalFormatting>
  <conditionalFormatting sqref="A7:C7">
    <cfRule type="containsErrors" dxfId="527"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4" priority="29">
      <formula>ISERROR(A2)</formula>
    </cfRule>
  </conditionalFormatting>
  <conditionalFormatting sqref="B7 B31:C50 C32:C86">
    <cfRule type="cellIs" dxfId="523" priority="12" operator="equal">
      <formula>0</formula>
    </cfRule>
  </conditionalFormatting>
  <conditionalFormatting sqref="D7">
    <cfRule type="cellIs" dxfId="522" priority="10" operator="equal">
      <formula>0</formula>
    </cfRule>
  </conditionalFormatting>
  <conditionalFormatting sqref="D7:Z7">
    <cfRule type="containsErrors" dxfId="521" priority="11">
      <formula>ISERROR(D7)</formula>
    </cfRule>
  </conditionalFormatting>
  <conditionalFormatting sqref="P28">
    <cfRule type="cellIs" dxfId="520"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16" activePane="bottomRight" state="frozen"/>
      <selection pane="bottomRight" activeCell="B21" sqref="B21:D2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392</v>
      </c>
      <c r="B1" s="191"/>
      <c r="C1" s="191"/>
      <c r="D1" s="191"/>
      <c r="E1" s="93" t="e">
        <f>Basisjahr&amp;"-"&amp;Betrachtungsjahr&amp;": "&amp;ROUND(_xlfn.XLOOKUP(Betrachtungsjahr,Daten_LF2[Jahr],Daten_LF2[Veränderung ZH])*100,1)&amp;" %"</f>
        <v>#N/A</v>
      </c>
      <c r="F1" s="192" t="s">
        <v>122</v>
      </c>
      <c r="G1" s="192"/>
      <c r="H1" s="192"/>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I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393</v>
      </c>
      <c r="C8" s="193"/>
      <c r="D8" s="193"/>
      <c r="E8" s="19"/>
      <c r="F8" s="90" t="str">
        <f t="shared" si="1"/>
        <v>Kurzbeschreibung</v>
      </c>
      <c r="G8" s="239"/>
      <c r="H8" s="239"/>
      <c r="I8" s="239"/>
      <c r="Q8" s="58" t="e">
        <f>E38/E32-1</f>
        <v>#DIV/0!</v>
      </c>
    </row>
    <row r="9" spans="1:17" s="59" customFormat="1" ht="72" customHeight="1">
      <c r="A9" s="79" t="s">
        <v>132</v>
      </c>
      <c r="B9" s="193" t="s">
        <v>394</v>
      </c>
      <c r="C9" s="193"/>
      <c r="D9" s="193"/>
      <c r="E9" s="19"/>
      <c r="F9" s="90" t="str">
        <f t="shared" si="1"/>
        <v>Aussagekraft/Relevanz</v>
      </c>
      <c r="G9" s="239"/>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395</v>
      </c>
      <c r="C11" s="195"/>
      <c r="D11" s="195"/>
      <c r="E11" s="19"/>
      <c r="F11" s="90" t="str">
        <f t="shared" ref="F11:I17" si="2">A11</f>
        <v>Datenquelle</v>
      </c>
      <c r="G11" s="239"/>
      <c r="H11" s="239"/>
      <c r="I11" s="239"/>
    </row>
    <row r="12" spans="1:17" s="56" customFormat="1" ht="42" customHeight="1">
      <c r="A12" s="79" t="s">
        <v>134</v>
      </c>
      <c r="B12" s="195" t="s">
        <v>372</v>
      </c>
      <c r="C12" s="195"/>
      <c r="D12" s="195"/>
      <c r="E12" s="19"/>
      <c r="F12" s="90" t="str">
        <f t="shared" si="2"/>
        <v>Internetadresse</v>
      </c>
      <c r="G12" s="239"/>
      <c r="H12" s="239"/>
      <c r="I12" s="239"/>
    </row>
    <row r="13" spans="1:17" s="56" customFormat="1" ht="42" customHeight="1">
      <c r="A13" s="79" t="s">
        <v>127</v>
      </c>
      <c r="B13" s="195" t="s">
        <v>396</v>
      </c>
      <c r="C13" s="195"/>
      <c r="D13" s="195"/>
      <c r="E13" s="19"/>
      <c r="F13" s="90" t="str">
        <f t="shared" si="2"/>
        <v>Kontaktperson</v>
      </c>
      <c r="G13" s="239"/>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c r="A15" s="79" t="s">
        <v>136</v>
      </c>
      <c r="B15" s="105" t="s">
        <v>372</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397</v>
      </c>
      <c r="E16" s="19"/>
      <c r="F16" s="90" t="str">
        <f t="shared" si="2"/>
        <v>Erhebungsintervall</v>
      </c>
      <c r="G16" s="91"/>
      <c r="H16" s="90" t="str">
        <f t="shared" si="2"/>
        <v>Aktualisierung jeweils</v>
      </c>
      <c r="I16" s="91"/>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398</v>
      </c>
      <c r="C21" s="197"/>
      <c r="D21" s="198"/>
      <c r="E21" s="19"/>
      <c r="F21" s="90" t="str">
        <f>A21</f>
        <v>Hinweise zu Datenauswahl und -aufbereitung</v>
      </c>
      <c r="G21" s="199"/>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389</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9"/>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c r="A28" s="60"/>
      <c r="B28" s="60"/>
      <c r="C28" s="60"/>
      <c r="D28" s="60"/>
      <c r="E28" s="60"/>
      <c r="F28" s="61"/>
      <c r="G28" s="61"/>
      <c r="H28" s="61"/>
      <c r="I28" s="61"/>
      <c r="J28" s="61"/>
      <c r="N28" s="243" t="s">
        <v>151</v>
      </c>
      <c r="O28" s="243"/>
      <c r="P28" s="112" t="s">
        <v>200</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4" priority="4">
      <formula>ISERROR(A2)</formula>
    </cfRule>
  </conditionalFormatting>
  <conditionalFormatting sqref="A1:Z13 A14:B14 E14:G14 J14:Z14 A15:Z20 A21:B22 E21:G22 J21:Z22 A23:Z25 A26:J27 N26:Z27 A28:Z30 A31:AA67 A68:Z72 A73:J74 N73:Z74 A75:Z1048576">
    <cfRule type="cellIs" dxfId="501"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M13" activePane="bottomRight" state="frozen"/>
      <selection pane="bottomRight" activeCell="M13" sqref="M1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"&amp;ROUND(_xlfn.XLOOKUP(Betrachtungsjahr,Daten_LF3[Jahr],Daten_LF3[Veränderung ZH])*100,1)&amp;" %"</f>
        <v>#N/A</v>
      </c>
      <c r="F1" s="192" t="s">
        <v>122</v>
      </c>
      <c r="G1" s="192"/>
      <c r="H1" s="192"/>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365</v>
      </c>
      <c r="E5" s="19"/>
      <c r="F5" s="90" t="str">
        <f>A5</f>
        <v>Zuständig</v>
      </c>
      <c r="G5" s="91" t="str">
        <f>B5</f>
        <v>AWEL</v>
      </c>
      <c r="H5" s="90" t="str">
        <f t="shared" si="0"/>
        <v>Kontaktperson</v>
      </c>
      <c r="I5" s="100" t="str">
        <f t="shared" si="0"/>
        <v>Nathalie Hutter</v>
      </c>
    </row>
    <row r="6" spans="1:17" s="56" customFormat="1" ht="18" customHeight="1">
      <c r="A6" s="79" t="s">
        <v>58</v>
      </c>
      <c r="B6" s="80" t="s">
        <v>399</v>
      </c>
      <c r="C6" s="79" t="s">
        <v>128</v>
      </c>
      <c r="D6" s="83" t="s">
        <v>400</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401</v>
      </c>
      <c r="C8" s="193"/>
      <c r="D8" s="193"/>
      <c r="E8" s="19"/>
      <c r="F8" s="90" t="str">
        <f t="shared" si="1"/>
        <v>Kurzbeschreibung</v>
      </c>
      <c r="G8" s="239"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9"/>
      <c r="I8" s="239"/>
      <c r="Q8" s="58" t="e">
        <f>E38/E32-1</f>
        <v>#DIV/0!</v>
      </c>
    </row>
    <row r="9" spans="1:17" s="59" customFormat="1" ht="72" customHeight="1">
      <c r="A9" s="79" t="s">
        <v>132</v>
      </c>
      <c r="B9" s="193" t="s">
        <v>402</v>
      </c>
      <c r="C9" s="193"/>
      <c r="D9" s="193"/>
      <c r="E9" s="19"/>
      <c r="F9" s="90" t="str">
        <f t="shared" si="1"/>
        <v>Aussagekraft/Relevanz</v>
      </c>
      <c r="G9" s="239" t="str">
        <f>B9</f>
        <v>Eine Abnahme der Ausbringung von Dünger wird mit einer Abnahme der damit verbundenen N2O-Emissionen einhergehen</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403</v>
      </c>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485" priority="4">
      <formula>ISERROR(A2)</formula>
    </cfRule>
  </conditionalFormatting>
  <conditionalFormatting sqref="A1:Z13 A14:B14 E14:G14 J14:Z14 A15:Z20 A21:B22 E21:G22 J21:Z22 A23:Z25 A26:J27 N26:Z27 A28:Z30 A31:AA67 A68:Z72 A73:J74 N73:Z74 A75:Z1048576">
    <cfRule type="cellIs" dxfId="482"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13"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404</v>
      </c>
      <c r="B1" s="191"/>
      <c r="C1" s="191"/>
      <c r="D1" s="191"/>
      <c r="E1" s="93" t="e">
        <f>Basisjahr&amp;"-"&amp;Betrachtungsjahr&amp;": "&amp;ROUND(_xlfn.XLOOKUP(Betrachtungsjahr,Daten_LF4[Jahr],Daten_LF4[Veränderung ZH])*100,1)&amp;" %"</f>
        <v>#N/A</v>
      </c>
      <c r="F1" s="192" t="s">
        <v>122</v>
      </c>
      <c r="G1" s="192"/>
      <c r="H1" s="192"/>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405</v>
      </c>
      <c r="C8" s="193"/>
      <c r="D8" s="193"/>
      <c r="E8" s="19"/>
      <c r="F8" s="90" t="str">
        <f t="shared" si="1"/>
        <v>Kurzbeschreibung</v>
      </c>
      <c r="G8" s="239" t="str">
        <f>B8</f>
        <v>Misst den Anteil der alternativen Antrieben am Bestand der Landwirtschaftsfahrzeuge</v>
      </c>
      <c r="H8" s="239"/>
      <c r="I8" s="239"/>
      <c r="Q8" s="58" t="e">
        <f>E38/E32-1</f>
        <v>#DIV/0!</v>
      </c>
    </row>
    <row r="9" spans="1:17" s="59" customFormat="1" ht="72" customHeight="1">
      <c r="A9" s="79" t="s">
        <v>132</v>
      </c>
      <c r="B9" s="193" t="s">
        <v>406</v>
      </c>
      <c r="C9" s="193"/>
      <c r="D9" s="193"/>
      <c r="E9" s="19"/>
      <c r="F9" s="90" t="str">
        <f t="shared" si="1"/>
        <v>Aussagekraft/Relevanz</v>
      </c>
      <c r="G9" s="239" t="str">
        <f>B9</f>
        <v>Bzgl. Kohlenstoffdioxid der bestimende Indikator in der Landwirtschaft. Verglichen mit den Methanemissionen wohl eher weniger relevant.</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407</v>
      </c>
      <c r="C11" s="195"/>
      <c r="D11" s="195"/>
      <c r="E11" s="19"/>
      <c r="F11" s="90" t="str">
        <f t="shared" ref="F11:I17" si="2">A11</f>
        <v>Datenquelle</v>
      </c>
      <c r="G11" s="239" t="str">
        <f t="shared" si="2"/>
        <v>Bundesamt für Statistik, Mobilität und Verkehr, Bestand der Landwirtschaftsfahrzeuge nach technischen Merkmalen und Emissionen, ab 2005</v>
      </c>
      <c r="H11" s="239"/>
      <c r="I11" s="239"/>
    </row>
    <row r="12" spans="1:17" s="56" customFormat="1" ht="42" customHeight="1">
      <c r="A12" s="79" t="s">
        <v>134</v>
      </c>
      <c r="B12" s="216" t="s">
        <v>359</v>
      </c>
      <c r="C12" s="216"/>
      <c r="D12" s="216"/>
      <c r="E12" s="19"/>
      <c r="F12" s="90" t="str">
        <f t="shared" si="2"/>
        <v>Internetadresse</v>
      </c>
      <c r="G12" s="239" t="str">
        <f t="shared" si="2"/>
        <v>https://www.pxweb.bfs.admin.ch/api/v1/de/</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2.75">
      <c r="A14" s="79" t="s">
        <v>135</v>
      </c>
      <c r="B14" s="202" t="s">
        <v>408</v>
      </c>
      <c r="C14" s="203"/>
      <c r="D14" s="204"/>
      <c r="E14" s="19"/>
      <c r="F14" s="90" t="str">
        <f>A14</f>
        <v>Nr. der Statisitik</v>
      </c>
      <c r="G14" s="240" t="str">
        <f>B14</f>
        <v>px-x-1103020100_145</v>
      </c>
      <c r="H14" s="241"/>
      <c r="I14" s="242"/>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362</v>
      </c>
      <c r="C21" s="197"/>
      <c r="D21" s="198"/>
      <c r="E21" s="19"/>
      <c r="F21" s="90" t="str">
        <f>A21</f>
        <v>Hinweise zu Datenauswahl und -aufbereitung</v>
      </c>
      <c r="G21" s="199" t="str">
        <f>B21</f>
        <v>sämtliche Fahrzeugarten in der Tabelle sollen berücksichtigt werden.</v>
      </c>
      <c r="H21" s="200"/>
      <c r="I21" s="201"/>
    </row>
    <row r="22" spans="1:17" s="59" customFormat="1" ht="36.6" customHeight="1">
      <c r="A22" s="79" t="s">
        <v>146</v>
      </c>
      <c r="B22" s="196" t="s">
        <v>409</v>
      </c>
      <c r="C22" s="197"/>
      <c r="D22" s="198"/>
      <c r="E22" s="19"/>
      <c r="F22" s="90" t="str">
        <f>A22</f>
        <v>Berechnung Indikator</v>
      </c>
      <c r="G22" s="199" t="str">
        <f>B22</f>
        <v xml:space="preserve">Die Anzahl Landwirstchaftsfahrzeuge mit alternativen Antrieben sollen als Anteil am Gesamtbestand ausgewiesen werden. </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9" t="str">
        <f>B25</f>
        <v>gut</v>
      </c>
      <c r="H25" s="239"/>
      <c r="I25" s="239"/>
    </row>
    <row r="26" spans="1:17" s="59" customFormat="1" ht="33" customHeight="1">
      <c r="A26" s="79" t="s">
        <v>149</v>
      </c>
      <c r="B26" s="206" t="s">
        <v>284</v>
      </c>
      <c r="C26" s="206"/>
      <c r="D26" s="206"/>
      <c r="E26" s="19"/>
      <c r="F26" s="90" t="str">
        <f t="shared" si="5"/>
        <v>Plausiblisierung / Verifizierung</v>
      </c>
      <c r="G26" s="239" t="str">
        <f>B26</f>
        <v>ein kleiner werdender Anteil müsste kritisch stimmen</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66" priority="6">
      <formula>ISERROR(A14)</formula>
    </cfRule>
  </conditionalFormatting>
  <conditionalFormatting sqref="A14:B14 E14:G14 J14:Z14 A15:Z20 A21:B22 E21:G22 J21:Z22 A23:Z25 A26:J27 N26:Z27 A28:Z30 A31:AA67 A68:Z72 A73:J74 N73:Z74 A75:Z1048576">
    <cfRule type="cellIs" dxfId="465" priority="3" operator="equal">
      <formula>0</formula>
    </cfRule>
  </conditionalFormatting>
  <conditionalFormatting sqref="A2:L13">
    <cfRule type="containsErrors" dxfId="464" priority="2">
      <formula>ISERROR(A2)</formula>
    </cfRule>
  </conditionalFormatting>
  <conditionalFormatting sqref="A1:Z13">
    <cfRule type="cellIs" dxfId="461"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9" activePane="bottomRight" state="frozen"/>
      <selection pane="bottomRight" activeCell="A7" sqref="A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410</v>
      </c>
      <c r="B1" s="191"/>
      <c r="C1" s="191"/>
      <c r="D1" s="191"/>
      <c r="E1" s="93" t="str">
        <f>Basisjahr&amp;"-"&amp;Betrachtungsjahr&amp;": "&amp;ROUND(_xlfn.XLOOKUP(Betrachtungsjahr,Daten_EV1[Jahr],Daten_EV1[Veränderung ZH])*100,1)&amp;" %"</f>
        <v>2015-2019: 19,3 %</v>
      </c>
      <c r="F1" s="192" t="s">
        <v>122</v>
      </c>
      <c r="G1" s="192"/>
      <c r="H1" s="192"/>
      <c r="J1" s="94" t="str">
        <f>Basisjahr&amp;"-"&amp;Betrachtungsjahr&amp;": "&amp;ROUND(_xlfn.XLOOKUP(Betrachtungsjahr,Daten_EV1[Jahr],Daten_EV1[Veränderung CH])*100,1)&amp;" %"</f>
        <v>2015-2019: 15,8 %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411</v>
      </c>
      <c r="E5" s="19"/>
      <c r="F5" s="90" t="str">
        <f>A5</f>
        <v>Zuständig</v>
      </c>
      <c r="G5" s="91"/>
      <c r="H5" s="90" t="str">
        <f t="shared" si="0"/>
        <v>Kontaktperson</v>
      </c>
      <c r="I5" s="100" t="str">
        <f t="shared" si="0"/>
        <v>?</v>
      </c>
    </row>
    <row r="6" spans="1:17" s="56" customFormat="1" ht="18" customHeight="1" thickTop="1" thickBot="1">
      <c r="A6" s="79" t="s">
        <v>58</v>
      </c>
      <c r="B6" s="80" t="s">
        <v>412</v>
      </c>
      <c r="C6" s="79" t="s">
        <v>128</v>
      </c>
      <c r="D6" s="151" t="s">
        <v>184</v>
      </c>
      <c r="E6" s="19"/>
      <c r="F6" s="90" t="str">
        <f t="shared" ref="F6:F9" si="1">A6</f>
        <v>Einheit</v>
      </c>
      <c r="G6" s="91" t="s">
        <v>336</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413</v>
      </c>
      <c r="C8" s="193"/>
      <c r="D8" s="193"/>
      <c r="E8" s="19"/>
      <c r="F8" s="90" t="str">
        <f t="shared" si="1"/>
        <v>Kurzbeschreibung</v>
      </c>
      <c r="G8" s="239" t="s">
        <v>414</v>
      </c>
      <c r="H8" s="239"/>
      <c r="I8" s="239"/>
      <c r="Q8" s="58">
        <f>E38/E32-1</f>
        <v>-1</v>
      </c>
    </row>
    <row r="9" spans="1:17" s="59" customFormat="1" ht="72" customHeight="1" thickTop="1" thickBot="1">
      <c r="A9" s="79" t="s">
        <v>132</v>
      </c>
      <c r="B9" s="193" t="s">
        <v>212</v>
      </c>
      <c r="C9" s="193"/>
      <c r="D9" s="193"/>
      <c r="E9" s="19"/>
      <c r="F9" s="90" t="str">
        <f t="shared" si="1"/>
        <v>Aussagekraft/Relevanz</v>
      </c>
      <c r="G9" s="249" t="s">
        <v>415</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416</v>
      </c>
      <c r="C11" s="195"/>
      <c r="D11" s="195"/>
      <c r="E11" s="19"/>
      <c r="F11" s="90" t="str">
        <f t="shared" ref="F11:H17" si="2">A11</f>
        <v>Datenquelle</v>
      </c>
      <c r="G11" s="239" t="s">
        <v>417</v>
      </c>
      <c r="H11" s="239"/>
      <c r="I11" s="239"/>
    </row>
    <row r="12" spans="1:17" s="56" customFormat="1" ht="42" customHeight="1" thickTop="1" thickBot="1">
      <c r="A12" s="79" t="s">
        <v>134</v>
      </c>
      <c r="B12" s="208" t="s">
        <v>418</v>
      </c>
      <c r="C12" s="195"/>
      <c r="D12" s="195"/>
      <c r="E12" s="19"/>
      <c r="F12" s="90" t="str">
        <f t="shared" si="2"/>
        <v>Internetadresse</v>
      </c>
      <c r="G12" s="239" t="s">
        <v>419</v>
      </c>
      <c r="H12" s="239"/>
      <c r="I12" s="239"/>
    </row>
    <row r="13" spans="1:17" s="56" customFormat="1" ht="42" customHeight="1" thickTop="1" thickBot="1">
      <c r="A13" s="79" t="s">
        <v>127</v>
      </c>
      <c r="B13" s="195" t="s">
        <v>420</v>
      </c>
      <c r="C13" s="195"/>
      <c r="D13" s="195"/>
      <c r="E13" s="19"/>
      <c r="F13" s="90" t="str">
        <f t="shared" si="2"/>
        <v>Kontaktperson</v>
      </c>
      <c r="G13" s="239"/>
      <c r="H13" s="239"/>
      <c r="I13" s="239"/>
    </row>
    <row r="14" spans="1:17" s="56" customFormat="1" ht="14.25" customHeight="1" thickTop="1" thickBot="1">
      <c r="A14" s="79" t="s">
        <v>135</v>
      </c>
      <c r="B14" s="202" t="s">
        <v>421</v>
      </c>
      <c r="C14" s="203"/>
      <c r="D14" s="204"/>
      <c r="E14" s="19"/>
      <c r="F14" s="90" t="str">
        <f>A14</f>
        <v>Nr. der Statisitik</v>
      </c>
      <c r="G14" s="239" t="s">
        <v>422</v>
      </c>
      <c r="H14" s="239"/>
      <c r="I14" s="239"/>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423</v>
      </c>
      <c r="E16" s="19"/>
      <c r="F16" s="90" t="str">
        <f t="shared" si="2"/>
        <v>Erhebungsintervall</v>
      </c>
      <c r="G16" s="91" t="str">
        <f t="shared" si="2"/>
        <v>jährlich</v>
      </c>
      <c r="H16" s="90" t="str">
        <f t="shared" si="2"/>
        <v>Aktualisierung jeweils</v>
      </c>
      <c r="I16" s="91" t="s">
        <v>424</v>
      </c>
    </row>
    <row r="17" spans="1:17" s="59" customFormat="1" ht="18.600000000000001" customHeight="1" thickTop="1" thickBot="1">
      <c r="A17" s="79" t="s">
        <v>140</v>
      </c>
      <c r="B17" s="193" t="s">
        <v>164</v>
      </c>
      <c r="C17" s="193"/>
      <c r="D17" s="193"/>
      <c r="E17" s="19"/>
      <c r="F17" s="90" t="str">
        <f t="shared" si="2"/>
        <v>Einschränkungen</v>
      </c>
      <c r="G17" s="239" t="str">
        <f t="shared" si="2"/>
        <v>keine</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t="s">
        <v>425</v>
      </c>
      <c r="C21" s="197"/>
      <c r="D21" s="198"/>
      <c r="E21" s="19"/>
      <c r="F21" s="90" t="str">
        <f>A21</f>
        <v>Hinweise zu Datenauswahl und -aufbereitung</v>
      </c>
      <c r="G21" s="199" t="s">
        <v>426</v>
      </c>
      <c r="H21" s="200"/>
      <c r="I21" s="201"/>
    </row>
    <row r="22" spans="1:17" s="59" customFormat="1" ht="36.6" customHeight="1" thickTop="1" thickBot="1">
      <c r="A22" s="79" t="s">
        <v>146</v>
      </c>
      <c r="B22" s="196" t="s">
        <v>427</v>
      </c>
      <c r="C22" s="197"/>
      <c r="D22" s="198"/>
      <c r="E22" s="19"/>
      <c r="F22" s="90" t="str">
        <f>A22</f>
        <v>Berechnung Indikator</v>
      </c>
      <c r="G22" s="199" t="s">
        <v>428</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429</v>
      </c>
      <c r="C25" s="193"/>
      <c r="D25" s="193"/>
      <c r="E25" s="19"/>
      <c r="F25" s="90" t="str">
        <f t="shared" ref="F25:F27" si="5">A25</f>
        <v>Datenqualität</v>
      </c>
      <c r="G25" s="239" t="str">
        <f>B25</f>
        <v>Gut</v>
      </c>
      <c r="H25" s="239"/>
      <c r="I25" s="239"/>
    </row>
    <row r="26" spans="1:17" s="59" customFormat="1" ht="33" customHeight="1" thickTop="1" thickBot="1">
      <c r="A26" s="79" t="s">
        <v>149</v>
      </c>
      <c r="B26" s="206" t="s">
        <v>430</v>
      </c>
      <c r="C26" s="206"/>
      <c r="D26" s="206"/>
      <c r="E26" s="19"/>
      <c r="F26" s="90" t="str">
        <f t="shared" si="5"/>
        <v>Plausiblisierung / Verifizierung</v>
      </c>
      <c r="G26" s="239" t="s">
        <v>431</v>
      </c>
      <c r="H26" s="239"/>
      <c r="I26" s="239"/>
    </row>
    <row r="27" spans="1:17" s="59" customFormat="1" ht="37.35" customHeight="1" thickTop="1" thickBot="1">
      <c r="A27" s="79" t="s">
        <v>150</v>
      </c>
      <c r="B27" s="193" t="s">
        <v>432</v>
      </c>
      <c r="C27" s="193"/>
      <c r="D27" s="193"/>
      <c r="E27" s="19"/>
      <c r="F27" s="90" t="str">
        <f t="shared" si="5"/>
        <v>Bemerkungen</v>
      </c>
      <c r="G27" s="239"/>
      <c r="H27" s="239"/>
      <c r="I27" s="239"/>
    </row>
    <row r="28" spans="1:17" s="59" customFormat="1" ht="27.6" customHeight="1" thickTop="1">
      <c r="A28" s="60"/>
      <c r="B28" s="60"/>
      <c r="C28" s="60"/>
      <c r="D28" s="60"/>
      <c r="E28" s="60"/>
      <c r="F28" s="61"/>
      <c r="G28" s="61"/>
      <c r="H28" s="61"/>
      <c r="I28" s="61"/>
      <c r="J28" s="61"/>
      <c r="N28" s="243" t="s">
        <v>151</v>
      </c>
      <c r="O28" s="243"/>
      <c r="P28" s="112" t="s">
        <v>433</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45" priority="4">
      <formula>ISERROR(A2)</formula>
    </cfRule>
  </conditionalFormatting>
  <conditionalFormatting sqref="A1:Z13 A14:B14 E14:Z14 A15:Z20 A21:B22 E21:G22 J21:Z22 A23:Z25 A26:J27 N26:Z27 A28:Z30 A31:AA67 A68:Z72 A73:J74 N73:Z74 A75:Z1048576">
    <cfRule type="cellIs" dxfId="442"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434</v>
      </c>
      <c r="B1" s="191"/>
      <c r="C1" s="191"/>
      <c r="D1" s="191"/>
      <c r="E1" s="93" t="str">
        <f>Basisjahr&amp;"-"&amp;Betrachtungsjahr&amp;": "&amp;ROUND(_xlfn.XLOOKUP(Betrachtungsjahr,Daten_EV2[Jahr],Daten_EV2[Veränderung ZH])*100,1)&amp;" %"</f>
        <v>2015-2019: 13,2 %</v>
      </c>
      <c r="F1" s="192" t="s">
        <v>122</v>
      </c>
      <c r="G1" s="192"/>
      <c r="H1" s="192"/>
      <c r="J1" s="94" t="str">
        <f>Basisjahr&amp;"-"&amp;Betrachtungsjahr&amp;": "&amp;ROUND(_xlfn.XLOOKUP(Betrachtungsjahr,Daten_EV2[Jahr],Daten_EV2[Veränderung CH])*100,1)&amp;" %"</f>
        <v>2015-2019: 47,9 %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411</v>
      </c>
      <c r="E5" s="19"/>
      <c r="F5" s="90" t="str">
        <f>A5</f>
        <v>Zuständig</v>
      </c>
      <c r="G5" s="91"/>
      <c r="H5" s="90" t="str">
        <f t="shared" si="0"/>
        <v>Kontaktperson</v>
      </c>
      <c r="I5" s="100"/>
      <c r="L5" s="56">
        <v>1830</v>
      </c>
    </row>
    <row r="6" spans="1:17" s="56" customFormat="1" ht="18" customHeight="1" thickTop="1" thickBot="1">
      <c r="A6" s="79" t="s">
        <v>58</v>
      </c>
      <c r="B6" s="80" t="s">
        <v>412</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435</v>
      </c>
      <c r="C8" s="193"/>
      <c r="D8" s="193"/>
      <c r="E8" s="19"/>
      <c r="F8" s="90" t="str">
        <f t="shared" si="1"/>
        <v>Kurzbeschreibung</v>
      </c>
      <c r="G8" s="239"/>
      <c r="H8" s="239"/>
      <c r="I8" s="239"/>
      <c r="Q8" s="58">
        <f>E38/E32-1</f>
        <v>-1</v>
      </c>
    </row>
    <row r="9" spans="1:17" s="59" customFormat="1" ht="72" customHeight="1" thickTop="1" thickBot="1">
      <c r="A9" s="79" t="s">
        <v>132</v>
      </c>
      <c r="B9" s="193" t="s">
        <v>436</v>
      </c>
      <c r="C9" s="193"/>
      <c r="D9" s="193"/>
      <c r="E9" s="19"/>
      <c r="F9" s="90" t="str">
        <f t="shared" si="1"/>
        <v>Aussagekraft/Relevanz</v>
      </c>
      <c r="G9" s="239" t="s">
        <v>437</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416</v>
      </c>
      <c r="C11" s="195"/>
      <c r="D11" s="195"/>
      <c r="E11" s="19"/>
      <c r="F11" s="90" t="str">
        <f t="shared" ref="F11:H17" si="2">A11</f>
        <v>Datenquelle</v>
      </c>
      <c r="G11" s="239"/>
      <c r="H11" s="239"/>
      <c r="I11" s="239"/>
    </row>
    <row r="12" spans="1:17" s="56" customFormat="1" ht="42" customHeight="1" thickTop="1" thickBot="1">
      <c r="A12" s="79" t="s">
        <v>134</v>
      </c>
      <c r="B12" s="195" t="s">
        <v>418</v>
      </c>
      <c r="C12" s="195"/>
      <c r="D12" s="195"/>
      <c r="E12" s="19"/>
      <c r="F12" s="90" t="str">
        <f t="shared" si="2"/>
        <v>Internetadresse</v>
      </c>
      <c r="G12" s="239"/>
      <c r="H12" s="239"/>
      <c r="I12" s="239"/>
    </row>
    <row r="13" spans="1:17" s="56" customFormat="1" ht="42" customHeight="1" thickTop="1" thickBot="1">
      <c r="A13" s="79" t="s">
        <v>127</v>
      </c>
      <c r="B13" s="195" t="s">
        <v>420</v>
      </c>
      <c r="C13" s="195"/>
      <c r="D13" s="195"/>
      <c r="E13" s="19"/>
      <c r="F13" s="90" t="str">
        <f t="shared" si="2"/>
        <v>Kontaktperson</v>
      </c>
      <c r="G13" s="239"/>
      <c r="H13" s="239"/>
      <c r="I13" s="239"/>
    </row>
    <row r="14" spans="1:17" s="56" customFormat="1" ht="13.5" thickTop="1" thickBot="1">
      <c r="A14" s="79" t="s">
        <v>135</v>
      </c>
      <c r="B14" s="202" t="s">
        <v>421</v>
      </c>
      <c r="C14" s="203"/>
      <c r="D14" s="204"/>
      <c r="E14" s="19"/>
      <c r="F14" s="90" t="str">
        <f>A14</f>
        <v>Nr. der Statisitik</v>
      </c>
      <c r="G14" s="240"/>
      <c r="H14" s="241"/>
      <c r="I14" s="242"/>
    </row>
    <row r="15" spans="1:17" s="56" customFormat="1" ht="18.600000000000001" customHeight="1" thickTop="1" thickBot="1">
      <c r="A15" s="79" t="s">
        <v>136</v>
      </c>
      <c r="B15" s="105" t="s">
        <v>320</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423</v>
      </c>
      <c r="E16" s="19"/>
      <c r="F16" s="90" t="str">
        <f t="shared" si="2"/>
        <v>Erhebungsintervall</v>
      </c>
      <c r="G16" s="91"/>
      <c r="H16" s="90" t="str">
        <f t="shared" si="2"/>
        <v>Aktualisierung jeweils</v>
      </c>
      <c r="I16" s="91"/>
    </row>
    <row r="17" spans="1:17" s="59" customFormat="1" ht="18.600000000000001" customHeight="1" thickTop="1" thickBot="1">
      <c r="A17" s="79" t="s">
        <v>140</v>
      </c>
      <c r="B17" s="193" t="s">
        <v>164</v>
      </c>
      <c r="C17" s="193"/>
      <c r="D17" s="193"/>
      <c r="E17" s="19"/>
      <c r="F17" s="90" t="str">
        <f t="shared" si="2"/>
        <v>Einschränkungen</v>
      </c>
      <c r="G17" s="239"/>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6" t="s">
        <v>438</v>
      </c>
      <c r="C21" s="197"/>
      <c r="D21" s="198"/>
      <c r="E21" s="19"/>
      <c r="F21" s="90" t="str">
        <f>A21</f>
        <v>Hinweise zu Datenauswahl und -aufbereitung</v>
      </c>
      <c r="G21" s="199"/>
      <c r="H21" s="200"/>
      <c r="I21" s="201"/>
    </row>
    <row r="22" spans="1:17" s="59" customFormat="1" ht="36.6" customHeight="1" thickTop="1" thickBot="1">
      <c r="A22" s="79" t="s">
        <v>146</v>
      </c>
      <c r="B22" s="196" t="s">
        <v>439</v>
      </c>
      <c r="C22" s="197"/>
      <c r="D22" s="198"/>
      <c r="E22" s="19"/>
      <c r="F22" s="90" t="str">
        <f>A22</f>
        <v>Berechnung Indikator</v>
      </c>
      <c r="G22" s="199"/>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429</v>
      </c>
      <c r="C25" s="193"/>
      <c r="D25" s="193"/>
      <c r="E25" s="19"/>
      <c r="F25" s="90" t="str">
        <f t="shared" ref="F25:F27" si="5">A25</f>
        <v>Datenqualität</v>
      </c>
      <c r="G25" s="239"/>
      <c r="H25" s="239"/>
      <c r="I25" s="239"/>
    </row>
    <row r="26" spans="1:17" s="59" customFormat="1" ht="33" customHeight="1" thickTop="1" thickBot="1">
      <c r="A26" s="79" t="s">
        <v>149</v>
      </c>
      <c r="B26" s="206" t="s">
        <v>430</v>
      </c>
      <c r="C26" s="206"/>
      <c r="D26" s="206"/>
      <c r="E26" s="19"/>
      <c r="F26" s="90" t="str">
        <f t="shared" si="5"/>
        <v>Plausiblisierung / Verifizierung</v>
      </c>
      <c r="G26" s="239"/>
      <c r="H26" s="239"/>
      <c r="I26" s="239"/>
    </row>
    <row r="27" spans="1:17" s="59" customFormat="1" ht="37.35" customHeight="1" thickTop="1" thickBot="1">
      <c r="A27" s="79" t="s">
        <v>150</v>
      </c>
      <c r="B27" s="193" t="s">
        <v>440</v>
      </c>
      <c r="C27" s="193"/>
      <c r="D27" s="193"/>
      <c r="E27" s="19"/>
      <c r="F27" s="90" t="str">
        <f t="shared" si="5"/>
        <v>Bemerkungen</v>
      </c>
      <c r="G27" s="239"/>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26" priority="2">
      <formula>ISERROR(A21)</formula>
    </cfRule>
  </conditionalFormatting>
  <conditionalFormatting sqref="A2:L12 A13:A14 E14:G14 J14:L14 A26:J27 N28:O29 A28:L30 A31:M67 A68:L72 A73:J74 A75:L104 E21:G22 J21:L22 A23:L25">
    <cfRule type="containsErrors" dxfId="425" priority="16">
      <formula>ISERROR(A2)</formula>
    </cfRule>
  </conditionalFormatting>
  <conditionalFormatting sqref="A15:L20">
    <cfRule type="containsErrors" dxfId="424" priority="4">
      <formula>ISERROR(A15)</formula>
    </cfRule>
  </conditionalFormatting>
  <conditionalFormatting sqref="A1:Z12 A13:A14 E14:G14 J14:Z14 A26:J27 N26:Z27 A28:Z30 A31:AA67 A68:Z72 A73:J74 N73:Z74 A75:Z1048576">
    <cfRule type="cellIs" dxfId="421" priority="13" operator="equal">
      <formula>0</formula>
    </cfRule>
  </conditionalFormatting>
  <conditionalFormatting sqref="A15:Z25">
    <cfRule type="cellIs" dxfId="420" priority="1" operator="equal">
      <formula>0</formula>
    </cfRule>
  </conditionalFormatting>
  <conditionalFormatting sqref="B14">
    <cfRule type="cellIs" dxfId="419" priority="9" operator="equal">
      <formula>0</formula>
    </cfRule>
    <cfRule type="containsErrors" dxfId="418" priority="10">
      <formula>ISERROR(B14)</formula>
    </cfRule>
  </conditionalFormatting>
  <conditionalFormatting sqref="B13:L13">
    <cfRule type="containsErrors" dxfId="417" priority="12">
      <formula>ISERROR(B13)</formula>
    </cfRule>
  </conditionalFormatting>
  <conditionalFormatting sqref="B13:Z13">
    <cfRule type="cellIs" dxfId="416"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7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4" t="s">
        <v>441</v>
      </c>
      <c r="B1" s="215"/>
      <c r="C1" s="215"/>
      <c r="D1" s="215"/>
      <c r="E1" s="93" t="e">
        <f>Basisjahr&amp;"-"&amp;Betrachtungsjahr&amp;": "&amp;ROUND(_xlfn.XLOOKUP(Betrachtungsjahr,Daten_G262[Jahr],Daten_G262[Veränderung ZH])*100,1)&amp;" %"</f>
        <v>#N/A</v>
      </c>
      <c r="F1" s="192" t="s">
        <v>122</v>
      </c>
      <c r="G1" s="192"/>
      <c r="H1" s="192"/>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7" t="s">
        <v>442</v>
      </c>
      <c r="C8" s="193"/>
      <c r="D8" s="193"/>
      <c r="E8" s="19"/>
      <c r="F8" s="90" t="str">
        <f t="shared" si="1"/>
        <v>Kurzbeschreibung</v>
      </c>
      <c r="G8" s="239"/>
      <c r="H8" s="239"/>
      <c r="I8" s="239"/>
      <c r="Q8" s="58" t="e">
        <f>E38/E32-1</f>
        <v>#DIV/0!</v>
      </c>
    </row>
    <row r="9" spans="1:17" s="59" customFormat="1" ht="72" customHeight="1">
      <c r="A9" s="79" t="s">
        <v>132</v>
      </c>
      <c r="B9" s="193" t="s">
        <v>436</v>
      </c>
      <c r="C9" s="193"/>
      <c r="D9" s="193"/>
      <c r="E9" s="19"/>
      <c r="F9" s="90" t="str">
        <f t="shared" si="1"/>
        <v>Aussagekraft/Relevanz</v>
      </c>
      <c r="G9" s="239"/>
      <c r="H9" s="239"/>
      <c r="I9" s="239"/>
    </row>
    <row r="10" spans="1:17" s="78" customFormat="1" ht="11.85" customHeight="1">
      <c r="A10" s="86"/>
      <c r="B10" s="87"/>
      <c r="C10" s="87"/>
      <c r="D10" s="87"/>
      <c r="E10" s="77"/>
      <c r="F10" s="89"/>
      <c r="G10" s="89"/>
      <c r="H10" s="89"/>
      <c r="I10" s="89"/>
    </row>
    <row r="11" spans="1:17" s="56" customFormat="1" ht="64.349999999999994" customHeight="1">
      <c r="A11" s="79" t="s">
        <v>133</v>
      </c>
      <c r="B11" s="195" t="s">
        <v>443</v>
      </c>
      <c r="C11" s="195"/>
      <c r="D11" s="195"/>
      <c r="E11" s="19"/>
      <c r="F11" s="90" t="str">
        <f t="shared" ref="F11:I17" si="2">A11</f>
        <v>Datenquelle</v>
      </c>
      <c r="G11" s="239"/>
      <c r="H11" s="239"/>
      <c r="I11" s="239"/>
    </row>
    <row r="12" spans="1:17" s="56" customFormat="1" ht="42" customHeight="1">
      <c r="A12" s="79" t="s">
        <v>134</v>
      </c>
      <c r="B12" s="216" t="s">
        <v>444</v>
      </c>
      <c r="C12" s="216"/>
      <c r="D12" s="216"/>
      <c r="E12" s="19"/>
      <c r="F12" s="90" t="str">
        <f t="shared" si="2"/>
        <v>Internetadresse</v>
      </c>
      <c r="G12" s="239" t="str">
        <f t="shared" si="2"/>
        <v>https://www.web.statistik.zh.ch/ogd/datenkatalog/app/#/datasets/1661@awel-kanton-zuerich
https://www.web.statistik.zh.ch/ogd/datenkatalog/app/#/datasets/1681@awel-kanton-zuerich</v>
      </c>
      <c r="H12" s="239"/>
      <c r="I12" s="239"/>
    </row>
    <row r="13" spans="1:17" s="56" customFormat="1" ht="42" customHeight="1">
      <c r="A13" s="79" t="s">
        <v>127</v>
      </c>
      <c r="B13" s="195" t="s">
        <v>232</v>
      </c>
      <c r="C13" s="195"/>
      <c r="D13" s="195"/>
      <c r="E13" s="19"/>
      <c r="F13" s="90" t="str">
        <f t="shared" si="2"/>
        <v>Kontaktperson</v>
      </c>
      <c r="G13" s="239"/>
      <c r="H13" s="239"/>
      <c r="I13" s="239"/>
    </row>
    <row r="14" spans="1:17" s="56" customFormat="1">
      <c r="A14" s="79" t="s">
        <v>135</v>
      </c>
      <c r="B14" s="202"/>
      <c r="C14" s="203"/>
      <c r="D14" s="204"/>
      <c r="E14" s="19"/>
      <c r="F14" s="90" t="str">
        <f>A14</f>
        <v>Nr. der Statisitik</v>
      </c>
      <c r="G14" s="240">
        <f>B14</f>
        <v>0</v>
      </c>
      <c r="H14" s="241"/>
      <c r="I14" s="242"/>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3"/>
      <c r="C17" s="193"/>
      <c r="D17" s="193"/>
      <c r="E17" s="19"/>
      <c r="F17" s="90" t="str">
        <f t="shared" si="2"/>
        <v>Einschränkungen</v>
      </c>
      <c r="G17" s="239">
        <f t="shared" si="2"/>
        <v>0</v>
      </c>
      <c r="H17" s="239"/>
      <c r="I17" s="239"/>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211" t="s">
        <v>222</v>
      </c>
      <c r="C22" s="212"/>
      <c r="D22" s="213"/>
      <c r="E22" s="19"/>
      <c r="F22" s="90" t="str">
        <f>A22</f>
        <v>Berechnung Indikator</v>
      </c>
      <c r="G22" s="199" t="str">
        <f>B22</f>
        <v>Summe der Spalten "Energiequellen für Wärmepumpen", "Holz", "Elektrizität", "Solarthermie" und Fernwärme"</v>
      </c>
      <c r="H22" s="200"/>
      <c r="I22" s="201"/>
    </row>
    <row r="23" spans="1:17" s="56" customFormat="1" ht="12.6" customHeigh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224</v>
      </c>
      <c r="C25" s="193"/>
      <c r="D25" s="193"/>
      <c r="E25" s="19"/>
      <c r="F25" s="90" t="str">
        <f t="shared" ref="F25:F27" si="5">A25</f>
        <v>Datenqualität</v>
      </c>
      <c r="G25" s="239" t="str">
        <f>B25</f>
        <v>Vermutlich fehlerbehaftet</v>
      </c>
      <c r="H25" s="239"/>
      <c r="I25" s="239"/>
    </row>
    <row r="26" spans="1:17" s="59" customFormat="1" ht="33" customHeight="1">
      <c r="A26" s="79" t="s">
        <v>149</v>
      </c>
      <c r="B26" s="206"/>
      <c r="C26" s="206"/>
      <c r="D26" s="206"/>
      <c r="E26" s="19"/>
      <c r="F26" s="90" t="str">
        <f t="shared" si="5"/>
        <v>Plausiblisierung / Verifizierung</v>
      </c>
      <c r="G26" s="239">
        <f>B26</f>
        <v>0</v>
      </c>
      <c r="H26" s="239"/>
      <c r="I26" s="239"/>
    </row>
    <row r="27" spans="1:17" s="59" customFormat="1" ht="37.35" customHeight="1">
      <c r="A27" s="79" t="s">
        <v>150</v>
      </c>
      <c r="B27" s="193"/>
      <c r="C27" s="193"/>
      <c r="D27" s="193"/>
      <c r="E27" s="19"/>
      <c r="F27" s="90" t="str">
        <f t="shared" si="5"/>
        <v>Bemerkungen</v>
      </c>
      <c r="G27" s="239">
        <f>B27</f>
        <v>0</v>
      </c>
      <c r="H27" s="239"/>
      <c r="I27" s="239"/>
    </row>
    <row r="28" spans="1:17" s="59" customFormat="1" ht="27.6" customHeight="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00" priority="19">
      <formula>ISERROR(A2)</formula>
    </cfRule>
  </conditionalFormatting>
  <conditionalFormatting sqref="A16:B16">
    <cfRule type="cellIs" dxfId="399" priority="1" operator="equal">
      <formula>0</formula>
    </cfRule>
    <cfRule type="containsErrors" dxfId="398" priority="2">
      <formula>ISERROR(A16)</formula>
    </cfRule>
  </conditionalFormatting>
  <conditionalFormatting sqref="A22:B22">
    <cfRule type="cellIs" dxfId="397" priority="3" operator="equal">
      <formula>0</formula>
    </cfRule>
    <cfRule type="containsErrors" dxfId="396" priority="4">
      <formula>ISERROR(A22)</formula>
    </cfRule>
  </conditionalFormatting>
  <conditionalFormatting sqref="A17:L20">
    <cfRule type="containsErrors" dxfId="395" priority="8">
      <formula>ISERROR(A17)</formula>
    </cfRule>
  </conditionalFormatting>
  <conditionalFormatting sqref="A1:Z7">
    <cfRule type="cellIs" dxfId="392"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1" priority="16" operator="equal">
      <formula>0</formula>
    </cfRule>
  </conditionalFormatting>
  <conditionalFormatting sqref="A17:Z20">
    <cfRule type="cellIs" dxfId="390" priority="7" operator="equal">
      <formula>0</formula>
    </cfRule>
  </conditionalFormatting>
  <conditionalFormatting sqref="B8:D25">
    <cfRule type="cellIs" dxfId="389" priority="5" operator="equal">
      <formula>0</formula>
    </cfRule>
    <cfRule type="containsErrors" dxfId="388"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3" activePane="bottomRight" state="frozen"/>
      <selection pane="bottomRight" activeCell="A3" sqref="A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445</v>
      </c>
      <c r="B1" s="191"/>
      <c r="C1" s="191"/>
      <c r="D1" s="191"/>
      <c r="E1" s="93" t="str">
        <f>Basisjahr&amp;"-"&amp;Betrachtungsjahr&amp;": "&amp;ROUND(_xlfn.XLOOKUP(Betrachtungsjahr,Daten_EV4[Jahr],Daten_EV4[Veränderung ZH])*100,1)&amp;" %"</f>
        <v>2015-2019: -1,1 %</v>
      </c>
      <c r="F1" s="192" t="s">
        <v>122</v>
      </c>
      <c r="G1" s="192"/>
      <c r="H1" s="192"/>
      <c r="J1" s="94" t="str">
        <f>Basisjahr&amp;"-"&amp;Betrachtungsjahr&amp;": "&amp;ROUND(_xlfn.XLOOKUP(Betrachtungsjahr,Daten_EV4[Jahr],Daten_EV4[Veränderung CH])*100,1)&amp;" %"</f>
        <v>2015-2019: -1,8 %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411</v>
      </c>
      <c r="E5" s="19"/>
      <c r="F5" s="90" t="str">
        <f>A5</f>
        <v>Zuständig</v>
      </c>
      <c r="G5" s="91" t="s">
        <v>411</v>
      </c>
      <c r="H5" s="90" t="str">
        <f t="shared" si="0"/>
        <v>Kontaktperson</v>
      </c>
      <c r="I5" s="100" t="s">
        <v>411</v>
      </c>
    </row>
    <row r="6" spans="1:17" s="56" customFormat="1" ht="18" customHeight="1" thickTop="1" thickBo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3" t="s">
        <v>446</v>
      </c>
      <c r="C8" s="193"/>
      <c r="D8" s="193"/>
      <c r="E8" s="19"/>
      <c r="F8" s="90" t="str">
        <f t="shared" si="1"/>
        <v>Kurzbeschreibung</v>
      </c>
      <c r="G8" s="239" t="s">
        <v>447</v>
      </c>
      <c r="H8" s="239"/>
      <c r="I8" s="239"/>
      <c r="Q8" s="58">
        <f>E38/E32-1</f>
        <v>-1</v>
      </c>
    </row>
    <row r="9" spans="1:17" s="59" customFormat="1" ht="72" customHeight="1" thickTop="1" thickBot="1">
      <c r="A9" s="79" t="s">
        <v>132</v>
      </c>
      <c r="B9" s="193" t="s">
        <v>448</v>
      </c>
      <c r="C9" s="193"/>
      <c r="D9" s="193"/>
      <c r="E9" s="19"/>
      <c r="F9" s="90" t="str">
        <f t="shared" si="1"/>
        <v>Aussagekraft/Relevanz</v>
      </c>
      <c r="G9" s="239" t="str">
        <f>B9</f>
        <v>Kann Hinweise für die Elektrifizierung der Stromversorgung geben</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449</v>
      </c>
      <c r="C11" s="195"/>
      <c r="D11" s="195"/>
      <c r="E11" s="19"/>
      <c r="F11" s="90" t="str">
        <f t="shared" ref="F11:H17" si="2">A11</f>
        <v>Datenquelle</v>
      </c>
      <c r="G11" s="239" t="s">
        <v>450</v>
      </c>
      <c r="H11" s="239"/>
      <c r="I11" s="239"/>
    </row>
    <row r="12" spans="1:17" s="56" customFormat="1" ht="42" customHeight="1" thickTop="1" thickBot="1">
      <c r="A12" s="79" t="s">
        <v>134</v>
      </c>
      <c r="B12" s="195" t="s">
        <v>451</v>
      </c>
      <c r="C12" s="195"/>
      <c r="D12" s="195"/>
      <c r="E12" s="19"/>
      <c r="F12" s="90" t="str">
        <f t="shared" si="2"/>
        <v>Internetadresse</v>
      </c>
      <c r="G12" s="239" t="s">
        <v>452</v>
      </c>
      <c r="H12" s="239"/>
      <c r="I12" s="239"/>
    </row>
    <row r="13" spans="1:17" s="56" customFormat="1" ht="42" customHeight="1" thickTop="1" thickBot="1">
      <c r="A13" s="79" t="s">
        <v>127</v>
      </c>
      <c r="B13" s="195" t="s">
        <v>420</v>
      </c>
      <c r="C13" s="195"/>
      <c r="D13" s="195"/>
      <c r="E13" s="19"/>
      <c r="F13" s="90" t="str">
        <f t="shared" si="2"/>
        <v>Kontaktperson</v>
      </c>
      <c r="G13" s="239" t="s">
        <v>417</v>
      </c>
      <c r="H13" s="239"/>
      <c r="I13" s="239"/>
    </row>
    <row r="14" spans="1:17" s="56" customFormat="1" ht="14.25" customHeight="1" thickTop="1" thickBot="1">
      <c r="A14" s="79" t="s">
        <v>135</v>
      </c>
      <c r="B14" s="202" t="s">
        <v>453</v>
      </c>
      <c r="C14" s="203"/>
      <c r="D14" s="204"/>
      <c r="E14" s="19"/>
      <c r="F14" s="90" t="str">
        <f>A14</f>
        <v>Nr. der Statisitik</v>
      </c>
      <c r="G14" s="239" t="s">
        <v>454</v>
      </c>
      <c r="H14" s="239"/>
      <c r="I14" s="239"/>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411</v>
      </c>
      <c r="E16" s="19"/>
      <c r="F16" s="90" t="str">
        <f t="shared" si="2"/>
        <v>Erhebungsintervall</v>
      </c>
      <c r="G16" s="91" t="str">
        <f t="shared" si="2"/>
        <v>jährlich</v>
      </c>
      <c r="H16" s="90" t="str">
        <f t="shared" si="2"/>
        <v>Aktualisierung jeweils</v>
      </c>
      <c r="I16" s="91" t="s">
        <v>455</v>
      </c>
    </row>
    <row r="17" spans="1:22" s="59" customFormat="1" ht="18.600000000000001" customHeight="1" thickTop="1" thickBot="1">
      <c r="A17" s="79" t="s">
        <v>140</v>
      </c>
      <c r="B17" s="193" t="s">
        <v>164</v>
      </c>
      <c r="C17" s="193"/>
      <c r="D17" s="193"/>
      <c r="E17" s="19"/>
      <c r="F17" s="90" t="str">
        <f t="shared" si="2"/>
        <v>Einschränkungen</v>
      </c>
      <c r="G17" s="239" t="str">
        <f t="shared" si="2"/>
        <v>keine</v>
      </c>
      <c r="H17" s="239"/>
      <c r="I17" s="239"/>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6"/>
      <c r="C21" s="197"/>
      <c r="D21" s="198"/>
      <c r="E21" s="19"/>
      <c r="F21" s="90" t="str">
        <f>A21</f>
        <v>Hinweise zu Datenauswahl und -aufbereitung</v>
      </c>
      <c r="G21" s="199" t="s">
        <v>456</v>
      </c>
      <c r="H21" s="200"/>
      <c r="I21" s="201"/>
    </row>
    <row r="22" spans="1:22" s="59" customFormat="1" ht="36.6" customHeight="1" thickTop="1" thickBot="1">
      <c r="A22" s="79" t="s">
        <v>146</v>
      </c>
      <c r="B22" s="196"/>
      <c r="C22" s="197"/>
      <c r="D22" s="198"/>
      <c r="E22" s="19"/>
      <c r="F22" s="90" t="str">
        <f>A22</f>
        <v>Berechnung Indikator</v>
      </c>
      <c r="G22" s="199">
        <f>B22</f>
        <v>0</v>
      </c>
      <c r="H22" s="200"/>
      <c r="I22" s="201"/>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3" t="s">
        <v>178</v>
      </c>
      <c r="C24" s="193"/>
      <c r="D24" s="193"/>
      <c r="E24" s="19"/>
      <c r="F24" s="89"/>
      <c r="G24" s="194"/>
      <c r="H24" s="194"/>
      <c r="I24" s="194"/>
    </row>
    <row r="25" spans="1:22" s="59" customFormat="1" ht="42.6" customHeight="1" thickTop="1" thickBot="1">
      <c r="A25" s="79" t="s">
        <v>148</v>
      </c>
      <c r="B25" s="193" t="s">
        <v>429</v>
      </c>
      <c r="C25" s="193"/>
      <c r="D25" s="193"/>
      <c r="E25" s="19"/>
      <c r="F25" s="90" t="str">
        <f t="shared" ref="F25:F27" si="5">A25</f>
        <v>Datenqualität</v>
      </c>
      <c r="G25" s="239" t="str">
        <f>B25</f>
        <v>Gut</v>
      </c>
      <c r="H25" s="239"/>
      <c r="I25" s="239"/>
    </row>
    <row r="26" spans="1:22" s="59" customFormat="1" ht="33" customHeight="1" thickTop="1" thickBot="1">
      <c r="A26" s="79" t="s">
        <v>149</v>
      </c>
      <c r="B26" s="206"/>
      <c r="C26" s="206"/>
      <c r="D26" s="206"/>
      <c r="E26" s="19"/>
      <c r="F26" s="90" t="str">
        <f t="shared" si="5"/>
        <v>Plausiblisierung / Verifizierung</v>
      </c>
      <c r="G26" s="239" t="s">
        <v>457</v>
      </c>
      <c r="H26" s="239"/>
      <c r="I26" s="239"/>
    </row>
    <row r="27" spans="1:22" s="59" customFormat="1" ht="37.35" customHeight="1" thickTop="1" thickBot="1">
      <c r="A27" s="79" t="s">
        <v>150</v>
      </c>
      <c r="B27" s="193"/>
      <c r="C27" s="193"/>
      <c r="D27" s="193"/>
      <c r="E27" s="19"/>
      <c r="F27" s="90" t="str">
        <f t="shared" si="5"/>
        <v>Bemerkungen</v>
      </c>
      <c r="G27" s="239">
        <f>B27</f>
        <v>0</v>
      </c>
      <c r="H27" s="239"/>
      <c r="I27" s="239"/>
    </row>
    <row r="28" spans="1:22" s="59" customFormat="1" ht="27.6" customHeight="1" thickTop="1">
      <c r="A28" s="60"/>
      <c r="B28" s="60"/>
      <c r="C28" s="60"/>
      <c r="D28" s="60"/>
      <c r="E28" s="60"/>
      <c r="F28" s="61"/>
      <c r="G28" s="61"/>
      <c r="H28" s="61"/>
      <c r="I28" s="61"/>
      <c r="J28" s="61"/>
      <c r="N28" s="243" t="s">
        <v>151</v>
      </c>
      <c r="O28" s="243"/>
      <c r="P28" s="112" t="s">
        <v>458</v>
      </c>
    </row>
    <row r="29" spans="1:22"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72" priority="14">
      <formula>ISERROR(A14)</formula>
    </cfRule>
  </conditionalFormatting>
  <conditionalFormatting sqref="A14:B14 E14:Z14 A21:B22 E21:G22 J21:Z22 A23:Z25 A26:J27 N26:Z27 A28:Z30 A31:AA31 V32:V38 A32:U41 W32:AA41 A42:AA67 A68:Z72 A73:J74 N73:Z74 A75:Z1048576">
    <cfRule type="cellIs" dxfId="371" priority="11" operator="equal">
      <formula>0</formula>
    </cfRule>
  </conditionalFormatting>
  <conditionalFormatting sqref="A2:L20">
    <cfRule type="containsErrors" dxfId="370" priority="4">
      <formula>ISERROR(A2)</formula>
    </cfRule>
  </conditionalFormatting>
  <conditionalFormatting sqref="A11:L12">
    <cfRule type="containsErrors" dxfId="369" priority="2">
      <formula>ISERROR(A11)</formula>
    </cfRule>
  </conditionalFormatting>
  <conditionalFormatting sqref="A1:Z13">
    <cfRule type="cellIs" dxfId="366" priority="1" operator="equal">
      <formula>0</formula>
    </cfRule>
  </conditionalFormatting>
  <conditionalFormatting sqref="A15:Z20">
    <cfRule type="cellIs" dxfId="365"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5" activePane="bottomRight" state="frozen"/>
      <selection pane="bottomRight" activeCell="B25" sqref="B25:D25"/>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459</v>
      </c>
      <c r="B1" s="191"/>
      <c r="C1" s="191"/>
      <c r="D1" s="191"/>
      <c r="E1" s="93" t="e">
        <f>Basisjahr&amp;"-"&amp;Betrachtungsjahr&amp;": "&amp;ROUND(_xlfn.XLOOKUP(Betrachtungsjahr,Daten_KG1[Jahr],Daten_KG1[Veränderung ZH])*100,1)&amp;" %"</f>
        <v>#N/A</v>
      </c>
      <c r="F1" s="192" t="s">
        <v>122</v>
      </c>
      <c r="G1" s="192"/>
      <c r="H1" s="192"/>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460</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3" t="s">
        <v>461</v>
      </c>
      <c r="C8" s="193"/>
      <c r="D8" s="193"/>
      <c r="E8" s="19"/>
      <c r="F8" s="90" t="str">
        <f t="shared" si="1"/>
        <v>Kurzbeschreibung</v>
      </c>
      <c r="G8" s="239" t="str">
        <f>B8</f>
        <v>Entwicklung Fleischkonsum in der Schweiz bzw. im Kanton Zürich. Die Zahlen stammen aus der Haushaltserhebung des BFS und werden alle 2-3 Jahre nachgeführt.</v>
      </c>
      <c r="H8" s="239"/>
      <c r="I8" s="239"/>
      <c r="Q8" s="58" t="e">
        <f>E38/E32-1</f>
        <v>#DIV/0!</v>
      </c>
    </row>
    <row r="9" spans="1:17" s="59" customFormat="1" ht="72" customHeight="1">
      <c r="A9" s="79" t="s">
        <v>132</v>
      </c>
      <c r="B9" s="193" t="s">
        <v>462</v>
      </c>
      <c r="C9" s="193"/>
      <c r="D9" s="193"/>
      <c r="E9" s="19"/>
      <c r="F9" s="90" t="str">
        <f t="shared" si="1"/>
        <v>Aussagekraft/Relevanz</v>
      </c>
      <c r="G9" s="239" t="str">
        <f>B9</f>
        <v>Im Bereich der Ernährung ist die Verminderung des Fleischkonsums eine wichtige Einflussgrösse für eine reduzierte THG-Bilanz.</v>
      </c>
      <c r="H9" s="239"/>
      <c r="I9" s="239"/>
    </row>
    <row r="10" spans="1:17" s="78" customFormat="1" ht="11.85" customHeight="1">
      <c r="A10" s="86"/>
      <c r="B10" s="87"/>
      <c r="C10" s="87"/>
      <c r="D10" s="87"/>
      <c r="E10" s="77"/>
      <c r="F10" s="89"/>
      <c r="G10" s="89"/>
      <c r="H10" s="89"/>
      <c r="I10" s="89"/>
    </row>
    <row r="11" spans="1:17" s="56" customFormat="1" ht="64.349999999999994" customHeight="1">
      <c r="A11" s="79" t="s">
        <v>133</v>
      </c>
      <c r="B11" s="195" t="s">
        <v>463</v>
      </c>
      <c r="C11" s="195"/>
      <c r="D11" s="195"/>
      <c r="E11" s="19"/>
      <c r="F11" s="90" t="str">
        <f t="shared" ref="F11:I17" si="2">A11</f>
        <v>Datenquelle</v>
      </c>
      <c r="G11" s="239" t="str">
        <f t="shared" si="2"/>
        <v>Bundesamt für Statistik, Haushaltsbudgeterhebung (HABE)</v>
      </c>
      <c r="H11" s="239"/>
      <c r="I11" s="239"/>
    </row>
    <row r="12" spans="1:17" s="56" customFormat="1" ht="42" customHeight="1">
      <c r="A12" s="79" t="s">
        <v>134</v>
      </c>
      <c r="B12" s="216" t="s">
        <v>464</v>
      </c>
      <c r="C12" s="195"/>
      <c r="D12" s="195"/>
      <c r="E12" s="19"/>
      <c r="F12" s="90" t="str">
        <f t="shared" si="2"/>
        <v>Internetadresse</v>
      </c>
      <c r="G12" s="239" t="str">
        <f t="shared" si="2"/>
        <v>Verbrauchsmengen nach Grossregion - 2006-2008, 2009-2011, 2012-2014, 2015-2017 | Tabelle | Bundesamt für Statistik (admin.ch)</v>
      </c>
      <c r="H12" s="239"/>
      <c r="I12" s="239"/>
    </row>
    <row r="13" spans="1:17" s="56" customFormat="1" ht="42" customHeight="1">
      <c r="A13" s="79" t="s">
        <v>127</v>
      </c>
      <c r="B13" s="195" t="s">
        <v>463</v>
      </c>
      <c r="C13" s="195"/>
      <c r="D13" s="195"/>
      <c r="E13" s="19"/>
      <c r="F13" s="90" t="str">
        <f t="shared" si="2"/>
        <v>Kontaktperson</v>
      </c>
      <c r="G13" s="239" t="str">
        <f t="shared" si="2"/>
        <v>Bundesamt für Statistik, Haushaltsbudgeterhebung (HABE)</v>
      </c>
      <c r="H13" s="239"/>
      <c r="I13" s="239"/>
    </row>
    <row r="14" spans="1:17" s="56" customFormat="1" ht="12.75">
      <c r="A14" s="79" t="s">
        <v>135</v>
      </c>
      <c r="B14" s="202" t="s">
        <v>465</v>
      </c>
      <c r="C14" s="203"/>
      <c r="D14" s="204"/>
      <c r="E14" s="19"/>
      <c r="F14" s="90" t="str">
        <f>A14</f>
        <v>Nr. der Statisitik</v>
      </c>
      <c r="G14" s="240" t="str">
        <f>B14</f>
        <v xml:space="preserve">  T20.02.01.11.02</v>
      </c>
      <c r="H14" s="241"/>
      <c r="I14" s="242"/>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466</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c r="A19" s="79" t="s">
        <v>141</v>
      </c>
      <c r="B19" s="85" t="s">
        <v>467</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7" t="s">
        <v>468</v>
      </c>
      <c r="C21" s="197"/>
      <c r="D21" s="198"/>
      <c r="E21" s="19"/>
      <c r="F21" s="90" t="str">
        <f>A21</f>
        <v>Hinweise zu Datenauswahl und -aufbereitung</v>
      </c>
      <c r="G21" s="199" t="str">
        <f>B21</f>
        <v xml:space="preserve">Verbrauchsmengen in Kilogramm (kg) oder Liter (lt) pro Monat pro Haushalt (Mittelwert)
</v>
      </c>
      <c r="H21" s="200"/>
      <c r="I21" s="201"/>
    </row>
    <row r="22" spans="1:17" s="59" customFormat="1" ht="36.6" customHeight="1">
      <c r="A22" s="79" t="s">
        <v>146</v>
      </c>
      <c r="B22" s="196" t="s">
        <v>469</v>
      </c>
      <c r="C22" s="197"/>
      <c r="D22" s="198"/>
      <c r="E22" s="19"/>
      <c r="F22" s="90" t="str">
        <f>A22</f>
        <v>Berechnung Indikator</v>
      </c>
      <c r="G22" s="199" t="str">
        <f>B22</f>
        <v>Menge Fleisch (5112) * 12 / Anzahl Personen pro Haushalt (Mittelwert)
Berechnung für gesamte CH und Grossregion Zürich -&gt; Kanton Zürich</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324</v>
      </c>
      <c r="C24" s="193"/>
      <c r="D24" s="193"/>
      <c r="E24" s="19"/>
      <c r="F24" s="89"/>
      <c r="G24" s="194"/>
      <c r="H24" s="194"/>
      <c r="I24" s="194"/>
    </row>
    <row r="25" spans="1:17" s="59" customFormat="1" ht="42.6" customHeight="1">
      <c r="A25" s="79" t="s">
        <v>148</v>
      </c>
      <c r="B25" s="193" t="s">
        <v>470</v>
      </c>
      <c r="C25" s="193"/>
      <c r="D25" s="193"/>
      <c r="E25" s="19"/>
      <c r="F25" s="90" t="str">
        <f t="shared" ref="F25:F27" si="5">A25</f>
        <v>Datenqualität</v>
      </c>
      <c r="G25" s="239" t="str">
        <f>B25</f>
        <v>gut, allerdings nur Subset des gesamten Fleischkonsums, da Haushaltsbudgeterhebung</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49" priority="4">
      <formula>ISERROR(A2)</formula>
    </cfRule>
  </conditionalFormatting>
  <conditionalFormatting sqref="A1:Z13 A14:B14 E14:G14 J14:Z14 A15:Z20 A21:B22 E21:G22 J21:Z22 A23:Z25 A26:J27 N26:Z27 A28:Z30 A31:AA67 A68:Z72 A73:J74 N73:Z74 A75:Z1048576">
    <cfRule type="cellIs" dxfId="346"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10" activePane="bottomRight" state="frozen"/>
      <selection pane="bottomRight" activeCell="B10" sqref="B10"/>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4" t="s">
        <v>471</v>
      </c>
      <c r="B1" s="215"/>
      <c r="C1" s="215"/>
      <c r="D1" s="215"/>
      <c r="E1" s="93" t="e">
        <f>Basisjahr&amp;"-"&amp;Betrachtungsjahr&amp;": "&amp;ROUND(_xlfn.XLOOKUP(Betrachtungsjahr,Daten_KG2[Jahr],Daten_KG2[Veränderung ZH])*100,1)&amp;" %"</f>
        <v>#N/A</v>
      </c>
      <c r="F1" s="192" t="s">
        <v>122</v>
      </c>
      <c r="G1" s="192"/>
      <c r="H1" s="192"/>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472</v>
      </c>
      <c r="C11" s="195"/>
      <c r="D11" s="195"/>
      <c r="E11" s="19"/>
      <c r="F11" s="90" t="str">
        <f t="shared" ref="F11:I17" si="2">A11</f>
        <v>Datenquelle</v>
      </c>
      <c r="G11" s="239" t="str">
        <f t="shared" si="2"/>
        <v>BAZL</v>
      </c>
      <c r="H11" s="239"/>
      <c r="I11" s="239"/>
    </row>
    <row r="12" spans="1:17" s="56" customFormat="1" ht="42" customHeight="1">
      <c r="A12" s="79" t="s">
        <v>134</v>
      </c>
      <c r="B12" s="195" t="s">
        <v>473</v>
      </c>
      <c r="C12" s="195"/>
      <c r="D12" s="195"/>
      <c r="E12" s="19"/>
      <c r="F12" s="90" t="str">
        <f t="shared" si="2"/>
        <v>Internetadresse</v>
      </c>
      <c r="G12" s="239" t="str">
        <f t="shared" si="2"/>
        <v xml:space="preserve">- </v>
      </c>
      <c r="H12" s="239"/>
      <c r="I12" s="239"/>
    </row>
    <row r="13" spans="1:17" s="56" customFormat="1" ht="42" customHeight="1">
      <c r="A13" s="79" t="s">
        <v>127</v>
      </c>
      <c r="B13" s="195" t="s">
        <v>474</v>
      </c>
      <c r="C13" s="195"/>
      <c r="D13" s="195"/>
      <c r="E13" s="19"/>
      <c r="F13" s="90" t="str">
        <f t="shared" si="2"/>
        <v>Kontaktperson</v>
      </c>
      <c r="G13" s="239" t="str">
        <f t="shared" si="2"/>
        <v>Theo Rindlisbacher, BAZL</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0" priority="4">
      <formula>ISERROR(A2)</formula>
    </cfRule>
  </conditionalFormatting>
  <conditionalFormatting sqref="A1:Z13 A14:B14 E14:G14 J14:Z14 A15:Z20 A21:B22 E21:G22 J21:Z22 A23:Z25 A26:J27 N26:Z27 A28:Z30 A31:AA67 A68:Z72 A73:J74 N73:Z74 A75:Z1048576">
    <cfRule type="cellIs" dxfId="327"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"&amp;ROUND(_xlfn.XLOOKUP(Betrachtungsjahr,Daten_KG3[Jahr],Daten_KG3[Veränderung ZH])*100,1)&amp;" %"</f>
        <v>#N/A</v>
      </c>
      <c r="F1" s="192" t="s">
        <v>122</v>
      </c>
      <c r="G1" s="192"/>
      <c r="H1" s="192"/>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11" priority="4">
      <formula>ISERROR(A2)</formula>
    </cfRule>
  </conditionalFormatting>
  <conditionalFormatting sqref="A1:Z13 A14:B14 E14:G14 J14:Z14 A15:Z20 A21:B22 E21:G22 J21:Z22 A23:Z25 A26:J27 N26:Z27 A28:Z30 A31:AA67 A68:Z72 A73:J74 N73:Z74 A75:Z1048576">
    <cfRule type="cellIs" dxfId="308"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73"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475</v>
      </c>
      <c r="B1" s="191"/>
      <c r="C1" s="191"/>
      <c r="D1" s="191"/>
      <c r="E1" s="93" t="e">
        <f>Basisjahr&amp;"-"&amp;Betrachtungsjahr&amp;": "&amp;ROUND(_xlfn.XLOOKUP(Betrachtungsjahr,Daten_KG6[Jahr],Daten_KG6[Veränderung ZH])*100,1)&amp;" %"</f>
        <v>#N/A</v>
      </c>
      <c r="F1" s="192" t="s">
        <v>122</v>
      </c>
      <c r="G1" s="192"/>
      <c r="H1" s="192"/>
      <c r="J1" s="94" t="str">
        <f>Basisjahr&amp;"-"&amp;Betrachtungsjahr&amp;": "&amp;ROUND(_xlfn.XLOOKUP(Betrachtungsjahr,Daten_KG6[Jahr],Daten_KG6[Veränderung CH])*100,1)&amp;" %"</f>
        <v>2015-2019: -4,4 %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476</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3" t="s">
        <v>477</v>
      </c>
      <c r="C8" s="193"/>
      <c r="D8" s="193"/>
      <c r="E8" s="19"/>
      <c r="F8" s="90" t="str">
        <f t="shared" si="1"/>
        <v>Kurzbeschreibung</v>
      </c>
      <c r="G8" s="239" t="str">
        <f>B8</f>
        <v xml:space="preserve">Treibhausgasemissionen, die durch den Konsum von Gütern und Dienstleistungen in der Schweiz verursacht werden </v>
      </c>
      <c r="H8" s="239"/>
      <c r="I8" s="239"/>
      <c r="Q8" s="58" t="e">
        <f>E38/E32-1</f>
        <v>#DIV/0!</v>
      </c>
    </row>
    <row r="9" spans="1:17" s="59" customFormat="1" ht="72" customHeight="1" thickTop="1" thickBot="1">
      <c r="A9" s="79" t="s">
        <v>132</v>
      </c>
      <c r="B9" s="207" t="s">
        <v>478</v>
      </c>
      <c r="C9" s="207"/>
      <c r="D9" s="207"/>
      <c r="E9" s="19"/>
      <c r="F9" s="90" t="str">
        <f t="shared" si="1"/>
        <v>Aussagekraft/Relevanz</v>
      </c>
      <c r="G9" s="239" t="str">
        <f>B9</f>
        <v xml:space="preserve">Gibt Hinweise auf den Fortschritt bei der Dekarbonisierung im Konsum </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8" t="s">
        <v>479</v>
      </c>
      <c r="C11" s="195"/>
      <c r="D11" s="195"/>
      <c r="E11" s="19"/>
      <c r="F11" s="90" t="str">
        <f t="shared" ref="F11:I17" si="2">A11</f>
        <v>Datenquelle</v>
      </c>
      <c r="G11" s="239" t="str">
        <f t="shared" si="2"/>
        <v xml:space="preserve">Bundesamt für Statistik; Treibhausgas-Fussabdruck pro Person - Treibhausgasemissionen, die durch den Konsum von Gütern und Dienstleistungen in der Schweiz verursacht werden </v>
      </c>
      <c r="H11" s="239"/>
      <c r="I11" s="239"/>
    </row>
    <row r="12" spans="1:17" s="56" customFormat="1" ht="42" customHeight="1" thickTop="1" thickBot="1">
      <c r="A12" s="79" t="s">
        <v>134</v>
      </c>
      <c r="B12" s="208" t="s">
        <v>480</v>
      </c>
      <c r="C12" s="195"/>
      <c r="D12" s="195"/>
      <c r="E12" s="19"/>
      <c r="F12" s="90" t="str">
        <f t="shared" si="2"/>
        <v>Internetadresse</v>
      </c>
      <c r="G12" s="239" t="str">
        <f t="shared" si="2"/>
        <v>https://www.bfs.admin.ch/bfs/de/home/statistiken/nachhaltige-entwicklung/monet-2030/alle-nach-themen/12-konsum-produktion/treibhausgas-fussabdruck.assetdetail.23567513.html</v>
      </c>
      <c r="H12" s="239"/>
      <c r="I12" s="239"/>
    </row>
    <row r="13" spans="1:17" s="56" customFormat="1" ht="42" customHeight="1" thickTop="1" thickBot="1">
      <c r="A13" s="79" t="s">
        <v>127</v>
      </c>
      <c r="B13" s="195" t="s">
        <v>164</v>
      </c>
      <c r="C13" s="195"/>
      <c r="D13" s="195"/>
      <c r="E13" s="19"/>
      <c r="F13" s="90" t="str">
        <f t="shared" si="2"/>
        <v>Kontaktperson</v>
      </c>
      <c r="G13" s="239" t="str">
        <f t="shared" si="2"/>
        <v>keine</v>
      </c>
      <c r="H13" s="239"/>
      <c r="I13" s="239"/>
    </row>
    <row r="14" spans="1:17" s="56" customFormat="1" ht="13.5" thickTop="1" thickBot="1">
      <c r="A14" s="79" t="s">
        <v>135</v>
      </c>
      <c r="B14" s="202" t="s">
        <v>481</v>
      </c>
      <c r="C14" s="203"/>
      <c r="D14" s="204"/>
      <c r="E14" s="19"/>
      <c r="F14" s="90" t="str">
        <f>A14</f>
        <v>Nr. der Statisitik</v>
      </c>
      <c r="G14" s="240" t="str">
        <f>B14</f>
        <v xml:space="preserve">	ind-d-21.02.30.1202.02.02</v>
      </c>
      <c r="H14" s="241"/>
      <c r="I14" s="242"/>
    </row>
    <row r="15" spans="1:17" s="56" customFormat="1" ht="18.600000000000001" customHeight="1" thickTop="1" thickBot="1">
      <c r="A15" s="79" t="s">
        <v>136</v>
      </c>
      <c r="B15" s="133" t="s">
        <v>258</v>
      </c>
      <c r="C15" s="79" t="s">
        <v>137</v>
      </c>
      <c r="D15" s="106" t="s">
        <v>482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483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324</v>
      </c>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t="s">
        <v>484</v>
      </c>
      <c r="C27" s="193"/>
      <c r="D27" s="193"/>
      <c r="E27" s="19"/>
      <c r="F27" s="90" t="str">
        <f t="shared" si="5"/>
        <v>Bemerkungen</v>
      </c>
      <c r="G27" s="239" t="str">
        <f>B27</f>
        <v>Keine Auflösung auf die Kantone</v>
      </c>
      <c r="H27" s="239"/>
      <c r="I27" s="239"/>
    </row>
    <row r="28" spans="1:17" s="59" customFormat="1" ht="27.6" customHeight="1" thickTop="1">
      <c r="A28" s="60"/>
      <c r="B28" s="60"/>
      <c r="C28" s="60"/>
      <c r="D28" s="60"/>
      <c r="E28" s="60"/>
      <c r="F28" s="61"/>
      <c r="G28" s="61"/>
      <c r="H28" s="61"/>
      <c r="I28" s="61"/>
      <c r="J28" s="61"/>
      <c r="N28" s="243" t="s">
        <v>151</v>
      </c>
      <c r="O28" s="243"/>
      <c r="P28" s="112" t="s">
        <v>485</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486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92" priority="6">
      <formula>ISERROR(A14)</formula>
    </cfRule>
  </conditionalFormatting>
  <conditionalFormatting sqref="A14:B14 E14:G14 J14:Z14 A15:Z20 A21:B22 E21:G22 J21:Z22 A23:Z25 A26:J27 N26:Z27 A28:Z30 A31:AA67 A68:Z72 A73:J74 N73:Z74 A75:Z1048576">
    <cfRule type="cellIs" dxfId="291" priority="3" operator="equal">
      <formula>0</formula>
    </cfRule>
  </conditionalFormatting>
  <conditionalFormatting sqref="A2:L13">
    <cfRule type="containsErrors" dxfId="290" priority="2">
      <formula>ISERROR(A2)</formula>
    </cfRule>
  </conditionalFormatting>
  <conditionalFormatting sqref="A1:Z13">
    <cfRule type="cellIs" dxfId="287"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"&amp;ROUND(_xlfn.XLOOKUP(Betrachtungsjahr,Daten_KG5[Jahr],Daten_KG5[Veränderung ZH])*100,1)&amp;" %"</f>
        <v>#N/A</v>
      </c>
      <c r="F1" s="192" t="s">
        <v>122</v>
      </c>
      <c r="G1" s="192"/>
      <c r="H1" s="192"/>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1" priority="4">
      <formula>ISERROR(A2)</formula>
    </cfRule>
  </conditionalFormatting>
  <conditionalFormatting sqref="A1:Z13 A14:B14 E14:G14 J14:Z14 A15:Z20 A21:B22 E21:G22 J21:Z22 A23:Z25 A26:J27 N26:Z27 A28:Z30 A31:AA67 A68:Z72 A73:J74 N73:Z74 A75:Z1048576">
    <cfRule type="cellIs" dxfId="268"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"&amp;ROUND(_xlfn.XLOOKUP(Betrachtungsjahr,Daten_NE1[Jahr],Daten_NE1[Veränderung ZH])*100,1)&amp;" %"</f>
        <v>#N/A</v>
      </c>
      <c r="F1" s="192" t="s">
        <v>122</v>
      </c>
      <c r="G1" s="192"/>
      <c r="H1" s="192"/>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2" priority="4">
      <formula>ISERROR(A2)</formula>
    </cfRule>
  </conditionalFormatting>
  <conditionalFormatting sqref="A1:Z13 A14:B14 E14:G14 J14:Z14 A15:Z20 A21:B22 E21:G22 J21:Z22 A23:Z25 A26:J27 N26:Z27 A28:Z30 A31:AA67 A68:Z72 A73:J74 N73:Z74 A75:Z1048576">
    <cfRule type="cellIs" dxfId="249"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"&amp;ROUND(_xlfn.XLOOKUP(Betrachtungsjahr,Daten_NE2[Jahr],Daten_NE2[Veränderung ZH])*100,1)&amp;" %"</f>
        <v>#N/A</v>
      </c>
      <c r="F1" s="192" t="s">
        <v>122</v>
      </c>
      <c r="G1" s="192"/>
      <c r="H1" s="192"/>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33" priority="4">
      <formula>ISERROR(A2)</formula>
    </cfRule>
  </conditionalFormatting>
  <conditionalFormatting sqref="A1:Z13 A14:B14 E14:G14 J14:Z14 A15:Z20 A21:B22 E21:G22 J21:Z22 A23:Z25 A26:J27 N26:Z27 A28:Z30 A31:AA67 A68:Z72 A73:J74 N73:Z74 A75:Z1048576">
    <cfRule type="cellIs" dxfId="230"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L11" activePane="bottomRight" state="frozen"/>
      <selection pane="bottomRight" activeCell="L11" sqref="L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487</v>
      </c>
      <c r="B1" s="191"/>
      <c r="C1" s="191"/>
      <c r="D1" s="191"/>
      <c r="E1" s="93" t="e">
        <f>Basisjahr&amp;"-"&amp;Betrachtungsjahr&amp;": "&amp;ROUND(_xlfn.XLOOKUP(Betrachtungsjahr,Daten_NE3[Jahr],Daten_NE3[Veränderung ZH])*100,1)&amp;" %"</f>
        <v>#N/A</v>
      </c>
      <c r="F1" s="192" t="s">
        <v>122</v>
      </c>
      <c r="G1" s="192"/>
      <c r="H1" s="192"/>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365</v>
      </c>
      <c r="E5" s="19"/>
      <c r="F5" s="90" t="str">
        <f>A5</f>
        <v>Zuständig</v>
      </c>
      <c r="G5" s="91"/>
      <c r="H5" s="90" t="str">
        <f t="shared" si="0"/>
        <v>Kontaktperson</v>
      </c>
      <c r="I5" s="100" t="s">
        <v>488</v>
      </c>
    </row>
    <row r="6" spans="1:17" s="56" customFormat="1" ht="18" customHeight="1">
      <c r="A6" s="79" t="s">
        <v>58</v>
      </c>
      <c r="B6" s="102" t="s">
        <v>489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7" t="s">
        <v>490</v>
      </c>
      <c r="C8" s="193"/>
      <c r="D8" s="193"/>
      <c r="E8" s="19"/>
      <c r="F8" s="90" t="str">
        <f t="shared" si="1"/>
        <v>Kurzbeschreibung</v>
      </c>
      <c r="G8" s="239" t="str">
        <f>B8</f>
        <v>Menge Holz, welches als Bau- und Werkstoff in  Gebäuden im Kanton Zürich verwendet wird</v>
      </c>
      <c r="H8" s="239"/>
      <c r="I8" s="239"/>
      <c r="Q8" s="58" t="e">
        <f>E38/E32-1</f>
        <v>#DIV/0!</v>
      </c>
    </row>
    <row r="9" spans="1:17" s="59" customFormat="1" ht="72" customHeight="1">
      <c r="A9" s="79" t="s">
        <v>132</v>
      </c>
      <c r="B9" s="207" t="s">
        <v>491</v>
      </c>
      <c r="C9" s="193"/>
      <c r="D9" s="193"/>
      <c r="E9" s="19"/>
      <c r="F9" s="90" t="str">
        <f t="shared" si="1"/>
        <v>Aussagekraft/Relevanz</v>
      </c>
      <c r="G9" s="239" t="str">
        <f>B9</f>
        <v xml:space="preserve">Der zunehmende Einsatz von Holz als Baumaterial substitutiert andere Baumaterialien mit grösserem Treibhausgasfussabdruck. Zudem dient das Holz als temporäre CO2-Senke. </v>
      </c>
      <c r="H9" s="239"/>
      <c r="I9" s="239"/>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0" t="s">
        <v>492</v>
      </c>
      <c r="C11" s="195"/>
      <c r="D11" s="195"/>
      <c r="E11" s="19"/>
      <c r="F11" s="90" t="str">
        <f t="shared" ref="F11:I17" si="2">A11</f>
        <v>Datenquelle</v>
      </c>
      <c r="G11" s="239" t="str">
        <f t="shared" si="2"/>
        <v>noch keine
wird voraussichtlich ab Sommer 2023 von der Berner Fachhochschule Departement Architektur, Holz, Bau erhoben</v>
      </c>
      <c r="H11" s="239"/>
      <c r="I11" s="239"/>
    </row>
    <row r="12" spans="1:17" s="56" customFormat="1" ht="42" customHeight="1" thickTop="1" thickBot="1">
      <c r="A12" s="79" t="s">
        <v>134</v>
      </c>
      <c r="B12" s="220" t="s">
        <v>493</v>
      </c>
      <c r="C12" s="195"/>
      <c r="D12" s="195"/>
      <c r="E12" s="19"/>
      <c r="F12" s="90" t="str">
        <f t="shared" si="2"/>
        <v>Internetadresse</v>
      </c>
      <c r="G12" s="221" t="s">
        <v>494</v>
      </c>
      <c r="H12" s="239"/>
      <c r="I12" s="239"/>
    </row>
    <row r="13" spans="1:17" s="56" customFormat="1" ht="42" customHeight="1" thickTop="1" thickBot="1">
      <c r="A13" s="79" t="s">
        <v>127</v>
      </c>
      <c r="B13" s="220" t="s">
        <v>493</v>
      </c>
      <c r="C13" s="195"/>
      <c r="D13" s="195"/>
      <c r="E13" s="19"/>
      <c r="F13" s="90" t="str">
        <f t="shared" si="2"/>
        <v>Kontaktperson</v>
      </c>
      <c r="G13" s="221" t="s">
        <v>495</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496</v>
      </c>
      <c r="H16" s="90" t="str">
        <f t="shared" si="2"/>
        <v>Aktualisierung jeweils</v>
      </c>
      <c r="I16" s="91" t="s">
        <v>497</v>
      </c>
    </row>
    <row r="17" spans="1:17" s="59" customFormat="1" ht="18.600000000000001" customHeight="1" thickTop="1" thickBot="1">
      <c r="A17" s="79" t="s">
        <v>140</v>
      </c>
      <c r="B17" s="193"/>
      <c r="C17" s="193"/>
      <c r="D17" s="193"/>
      <c r="E17" s="19"/>
      <c r="F17" s="90" t="str">
        <f t="shared" si="2"/>
        <v>Einschränkungen</v>
      </c>
      <c r="G17" s="239" t="s">
        <v>498</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14" priority="6">
      <formula>ISERROR(A14)</formula>
    </cfRule>
  </conditionalFormatting>
  <conditionalFormatting sqref="A14:B14 E14:G14 J14:Z14 A15:Z20 A21:B22 E21:G22 J21:Z22 A23:Z25 A26:J27 N26:Z27 A28:Z30 A31:AA67 A68:Z72 A73:J74 N73:Z74 A75:Z1048576">
    <cfRule type="cellIs" dxfId="213" priority="3" operator="equal">
      <formula>0</formula>
    </cfRule>
  </conditionalFormatting>
  <conditionalFormatting sqref="A2:L13">
    <cfRule type="containsErrors" dxfId="212" priority="2">
      <formula>ISERROR(A2)</formula>
    </cfRule>
  </conditionalFormatting>
  <conditionalFormatting sqref="A1:Z13">
    <cfRule type="cellIs" dxfId="209"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"&amp;ROUND(_xlfn.XLOOKUP(Betrachtungsjahr,Daten_NE4[Jahr],Daten_NE4[Veränderung ZH])*100,1)&amp;" %"</f>
        <v>#N/A</v>
      </c>
      <c r="F1" s="192" t="s">
        <v>122</v>
      </c>
      <c r="G1" s="192"/>
      <c r="H1" s="192"/>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9">
        <f>B8</f>
        <v>0</v>
      </c>
      <c r="H8" s="239"/>
      <c r="I8" s="239"/>
      <c r="Q8" s="58" t="e">
        <f>E38/E32-1</f>
        <v>#DIV/0!</v>
      </c>
    </row>
    <row r="9" spans="1:17" s="59" customFormat="1" ht="72" customHeight="1" thickTop="1" thickBot="1">
      <c r="A9" s="79" t="s">
        <v>132</v>
      </c>
      <c r="B9" s="193"/>
      <c r="C9" s="193"/>
      <c r="D9" s="193"/>
      <c r="E9" s="19"/>
      <c r="F9" s="90" t="str">
        <f t="shared" si="1"/>
        <v>Aussagekraft/Relevanz</v>
      </c>
      <c r="G9" s="239">
        <f>B9</f>
        <v>0</v>
      </c>
      <c r="H9" s="239"/>
      <c r="I9" s="239"/>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9">
        <f t="shared" si="2"/>
        <v>0</v>
      </c>
      <c r="H11" s="239"/>
      <c r="I11" s="239"/>
    </row>
    <row r="12" spans="1:17" s="56" customFormat="1" ht="42" customHeight="1" thickTop="1" thickBot="1">
      <c r="A12" s="79" t="s">
        <v>134</v>
      </c>
      <c r="B12" s="195"/>
      <c r="C12" s="195"/>
      <c r="D12" s="195"/>
      <c r="E12" s="19"/>
      <c r="F12" s="90" t="str">
        <f t="shared" si="2"/>
        <v>Internetadresse</v>
      </c>
      <c r="G12" s="239">
        <f t="shared" si="2"/>
        <v>0</v>
      </c>
      <c r="H12" s="239"/>
      <c r="I12" s="239"/>
    </row>
    <row r="13" spans="1:17" s="56" customFormat="1" ht="42" customHeight="1" thickTop="1" thickBot="1">
      <c r="A13" s="79" t="s">
        <v>127</v>
      </c>
      <c r="B13" s="195"/>
      <c r="C13" s="195"/>
      <c r="D13" s="195"/>
      <c r="E13" s="19"/>
      <c r="F13" s="90" t="str">
        <f t="shared" si="2"/>
        <v>Kontaktperson</v>
      </c>
      <c r="G13" s="239">
        <f t="shared" si="2"/>
        <v>0</v>
      </c>
      <c r="H13" s="239"/>
      <c r="I13" s="239"/>
    </row>
    <row r="14" spans="1:17" s="56" customFormat="1" ht="13.5" thickTop="1" thickBot="1">
      <c r="A14" s="79" t="s">
        <v>135</v>
      </c>
      <c r="B14" s="202"/>
      <c r="C14" s="203"/>
      <c r="D14" s="204"/>
      <c r="E14" s="19"/>
      <c r="F14" s="90" t="str">
        <f>A14</f>
        <v>Nr. der Statisitik</v>
      </c>
      <c r="G14" s="240">
        <f>B14</f>
        <v>0</v>
      </c>
      <c r="H14" s="241"/>
      <c r="I14" s="242"/>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9">
        <f t="shared" si="2"/>
        <v>0</v>
      </c>
      <c r="H17" s="239"/>
      <c r="I17" s="239"/>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9">
        <f>B25</f>
        <v>0</v>
      </c>
      <c r="H25" s="239"/>
      <c r="I25" s="239"/>
    </row>
    <row r="26" spans="1:17" s="59" customFormat="1" ht="33" customHeight="1" thickTop="1" thickBot="1">
      <c r="A26" s="79" t="s">
        <v>149</v>
      </c>
      <c r="B26" s="206"/>
      <c r="C26" s="206"/>
      <c r="D26" s="206"/>
      <c r="E26" s="19"/>
      <c r="F26" s="90" t="str">
        <f t="shared" si="5"/>
        <v>Plausiblisierung / Verifizierung</v>
      </c>
      <c r="G26" s="239">
        <f>B26</f>
        <v>0</v>
      </c>
      <c r="H26" s="239"/>
      <c r="I26" s="239"/>
    </row>
    <row r="27" spans="1:17" s="59" customFormat="1" ht="37.35" customHeight="1" thickTop="1" thickBot="1">
      <c r="A27" s="79" t="s">
        <v>150</v>
      </c>
      <c r="B27" s="193"/>
      <c r="C27" s="193"/>
      <c r="D27" s="193"/>
      <c r="E27" s="19"/>
      <c r="F27" s="90" t="str">
        <f t="shared" si="5"/>
        <v>Bemerkungen</v>
      </c>
      <c r="G27" s="239">
        <f>B27</f>
        <v>0</v>
      </c>
      <c r="H27" s="239"/>
      <c r="I27" s="239"/>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3" priority="4">
      <formula>ISERROR(A2)</formula>
    </cfRule>
  </conditionalFormatting>
  <conditionalFormatting sqref="A1:Z13 A14:B14 E14:G14 J14:Z14 A15:Z20 A21:B22 E21:G22 J21:Z22 A23:Z25 A26:J27 N26:Z27 A28:Z30 A31:AA67 A68:Z72 A73:J74 N73:Z74 A75:Z1048576">
    <cfRule type="cellIs" dxfId="190"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499</v>
      </c>
      <c r="B1" s="191"/>
      <c r="C1" s="191"/>
      <c r="D1" s="191"/>
      <c r="E1" s="93" t="e">
        <f>Basisjahr&amp;"-"&amp;Betrachtungsjahr&amp;": "&amp;ROUND(_xlfn.XLOOKUP(Betrachtungsjahr,Daten_KV1[Jahr],Daten_KV1[Veränderung ZH])*100,1)&amp;" %"</f>
        <v>#N/A</v>
      </c>
      <c r="F1" s="192" t="s">
        <v>122</v>
      </c>
      <c r="G1" s="192"/>
      <c r="H1" s="192"/>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I6" si="0">C4</f>
        <v>Verfügbar ab</v>
      </c>
      <c r="I4" s="109"/>
    </row>
    <row r="5" spans="1:17" s="56" customFormat="1" ht="18" customHeight="1">
      <c r="A5" s="79" t="s">
        <v>59</v>
      </c>
      <c r="B5" s="102" t="s">
        <v>166</v>
      </c>
      <c r="C5" s="79" t="s">
        <v>127</v>
      </c>
      <c r="D5" s="128" t="s">
        <v>365</v>
      </c>
      <c r="E5" s="19"/>
      <c r="F5" s="90" t="str">
        <f>A5</f>
        <v>Zuständig</v>
      </c>
      <c r="G5" s="108"/>
      <c r="H5" s="90" t="str">
        <f t="shared" si="0"/>
        <v>Kontaktperson</v>
      </c>
      <c r="I5" s="129"/>
    </row>
    <row r="6" spans="1:17" s="56" customFormat="1" ht="18" customHeight="1">
      <c r="A6" s="79" t="s">
        <v>58</v>
      </c>
      <c r="B6" s="102" t="s">
        <v>500</v>
      </c>
      <c r="C6" s="79" t="s">
        <v>128</v>
      </c>
      <c r="D6" s="102" t="s">
        <v>400</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501</v>
      </c>
      <c r="C8" s="207"/>
      <c r="D8" s="207"/>
      <c r="E8" s="19"/>
      <c r="F8" s="90" t="str">
        <f>A8</f>
        <v>Kurzbeschreibung</v>
      </c>
      <c r="G8" s="244"/>
      <c r="H8" s="244"/>
      <c r="I8" s="244"/>
      <c r="Q8" s="58" t="e">
        <f>E38/E32-1</f>
        <v>#DIV/0!</v>
      </c>
    </row>
    <row r="9" spans="1:17" s="59" customFormat="1" ht="72" customHeight="1">
      <c r="A9" s="79" t="s">
        <v>132</v>
      </c>
      <c r="B9" s="207" t="s">
        <v>502</v>
      </c>
      <c r="C9" s="207"/>
      <c r="D9" s="207"/>
      <c r="E9" s="19"/>
      <c r="F9" s="90" t="str">
        <f>A9</f>
        <v>Aussagekraft/Relevanz</v>
      </c>
      <c r="G9" s="244"/>
      <c r="H9" s="244"/>
      <c r="I9" s="244"/>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503</v>
      </c>
      <c r="C11" s="220"/>
      <c r="D11" s="220"/>
      <c r="E11" s="19"/>
      <c r="F11" s="90" t="str">
        <f t="shared" ref="F11:G17" si="1">A11</f>
        <v>Datenquelle</v>
      </c>
      <c r="G11" s="244"/>
      <c r="H11" s="244"/>
      <c r="I11" s="244"/>
    </row>
    <row r="12" spans="1:17" s="56" customFormat="1" ht="42" customHeight="1" thickTop="1" thickBot="1">
      <c r="A12" s="79" t="s">
        <v>134</v>
      </c>
      <c r="B12" s="220"/>
      <c r="C12" s="220"/>
      <c r="D12" s="220"/>
      <c r="E12" s="19"/>
      <c r="F12" s="90" t="str">
        <f t="shared" si="1"/>
        <v>Internetadresse</v>
      </c>
      <c r="G12" s="244">
        <f t="shared" si="1"/>
        <v>0</v>
      </c>
      <c r="H12" s="244"/>
      <c r="I12" s="244"/>
    </row>
    <row r="13" spans="1:17" s="56" customFormat="1" ht="42" customHeight="1">
      <c r="A13" s="79" t="s">
        <v>127</v>
      </c>
      <c r="B13" s="220" t="s">
        <v>504</v>
      </c>
      <c r="C13" s="220"/>
      <c r="D13" s="220"/>
      <c r="E13" s="19"/>
      <c r="F13" s="90" t="str">
        <f t="shared" si="1"/>
        <v>Kontaktperson</v>
      </c>
      <c r="G13" s="244"/>
      <c r="H13" s="244"/>
      <c r="I13" s="244"/>
    </row>
    <row r="14" spans="1:17" s="56" customFormat="1" ht="13.5" thickTop="1" thickBot="1">
      <c r="A14" s="79" t="s">
        <v>135</v>
      </c>
      <c r="B14" s="232"/>
      <c r="C14" s="233"/>
      <c r="D14" s="234"/>
      <c r="E14" s="19"/>
      <c r="F14" s="90" t="str">
        <f t="shared" si="1"/>
        <v>Nr. der Statisitik</v>
      </c>
      <c r="G14" s="245">
        <f t="shared" si="1"/>
        <v>0</v>
      </c>
      <c r="H14" s="246"/>
      <c r="I14" s="247"/>
    </row>
    <row r="15" spans="1:17" s="56" customFormat="1" ht="18.600000000000001" customHeight="1">
      <c r="A15" s="79" t="s">
        <v>136</v>
      </c>
      <c r="B15" s="174" t="s">
        <v>372</v>
      </c>
      <c r="C15" s="79" t="s">
        <v>137</v>
      </c>
      <c r="D15" s="134" t="s">
        <v>505</v>
      </c>
      <c r="E15" s="19"/>
      <c r="F15" s="90" t="str">
        <f t="shared" si="1"/>
        <v>Lizenz</v>
      </c>
      <c r="G15" s="135"/>
      <c r="H15" s="90" t="str">
        <f>C15</f>
        <v>Dateiformat</v>
      </c>
      <c r="I15" s="135"/>
    </row>
    <row r="16" spans="1:17" s="59" customFormat="1" ht="18.600000000000001" customHeight="1">
      <c r="A16" s="79" t="s">
        <v>138</v>
      </c>
      <c r="B16" s="102" t="s">
        <v>175</v>
      </c>
      <c r="C16" s="79" t="s">
        <v>139</v>
      </c>
      <c r="D16" s="136" t="s">
        <v>506</v>
      </c>
      <c r="E16" s="19"/>
      <c r="F16" s="90" t="str">
        <f t="shared" si="1"/>
        <v>Erhebungsintervall</v>
      </c>
      <c r="G16" s="108"/>
      <c r="H16" s="90" t="str">
        <f>C16</f>
        <v>Aktualisierung jeweils</v>
      </c>
      <c r="I16" s="108"/>
    </row>
    <row r="17" spans="1:17" s="59" customFormat="1" ht="18.600000000000001" customHeight="1" thickTop="1" thickBot="1">
      <c r="A17" s="79" t="s">
        <v>140</v>
      </c>
      <c r="B17" s="207"/>
      <c r="C17" s="207"/>
      <c r="D17" s="207"/>
      <c r="E17" s="19"/>
      <c r="F17" s="90" t="str">
        <f t="shared" si="1"/>
        <v>Einschränkungen</v>
      </c>
      <c r="G17" s="244">
        <f t="shared" si="1"/>
        <v>0</v>
      </c>
      <c r="H17" s="244"/>
      <c r="I17" s="244"/>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c r="A24" s="79" t="s">
        <v>147</v>
      </c>
      <c r="B24" s="207" t="s">
        <v>223</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4"/>
      <c r="H25" s="244"/>
      <c r="I25" s="244"/>
    </row>
    <row r="26" spans="1:17" s="59" customFormat="1" ht="33" customHeight="1" thickTop="1" thickBot="1">
      <c r="A26" s="79" t="s">
        <v>149</v>
      </c>
      <c r="B26" s="210"/>
      <c r="C26" s="210"/>
      <c r="D26" s="210"/>
      <c r="E26" s="19"/>
      <c r="F26" s="90" t="str">
        <f t="shared" si="3"/>
        <v>Plausiblisierung / Verifizierung</v>
      </c>
      <c r="G26" s="244">
        <f t="shared" si="3"/>
        <v>0</v>
      </c>
      <c r="H26" s="244"/>
      <c r="I26" s="244"/>
    </row>
    <row r="27" spans="1:17" s="59" customFormat="1" ht="37.35" customHeight="1">
      <c r="A27" s="79" t="s">
        <v>150</v>
      </c>
      <c r="B27" s="207" t="s">
        <v>507</v>
      </c>
      <c r="C27" s="207"/>
      <c r="D27" s="207"/>
      <c r="E27" s="19"/>
      <c r="F27" s="90" t="str">
        <f t="shared" si="3"/>
        <v>Bemerkungen</v>
      </c>
      <c r="G27" s="244"/>
      <c r="H27" s="244"/>
      <c r="I27" s="244"/>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4" priority="4">
      <formula>ISERROR(A2)</formula>
    </cfRule>
  </conditionalFormatting>
  <conditionalFormatting sqref="A1:Z13 A14:B14 E14:G14 J14:Z14 A15:Z20 A21:B22 E21:G22 J21:Z22 A23:Z25 A26:J27 N26:Z27 A28:Z30 A31:AA67 A68:Z72 A73:J74 N73:Z74 A75:Z1048576">
    <cfRule type="cellIs" dxfId="171"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508</v>
      </c>
      <c r="B1" s="191"/>
      <c r="C1" s="191"/>
      <c r="D1" s="191"/>
      <c r="E1" s="93" t="e">
        <f>Basisjahr&amp;"-"&amp;Betrachtungsjahr&amp;": "&amp;ROUND(_xlfn.XLOOKUP(Betrachtungsjahr,Daten_KV2[Jahr],Daten_KV2[Veränderung ZH])*100,1)&amp;" %"</f>
        <v>#N/A</v>
      </c>
      <c r="F1" s="192" t="s">
        <v>122</v>
      </c>
      <c r="G1" s="192"/>
      <c r="H1" s="192"/>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509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510</v>
      </c>
      <c r="C8" s="207"/>
      <c r="D8" s="207"/>
      <c r="E8" s="19"/>
      <c r="F8" s="90" t="str">
        <f>A8</f>
        <v>Kurzbeschreibung</v>
      </c>
      <c r="G8" s="244" t="str">
        <f>B8</f>
        <v>Der Indikator zeigt die durchschnittlichen Treibhausgasemissionen pro Kilometer der kantonalen  Fahrzeugflotte</v>
      </c>
      <c r="H8" s="244"/>
      <c r="I8" s="244"/>
      <c r="Q8" s="58" t="e">
        <f>E38/E32-1</f>
        <v>#DIV/0!</v>
      </c>
    </row>
    <row r="9" spans="1:17" s="59" customFormat="1" ht="72" customHeight="1">
      <c r="A9" s="79" t="s">
        <v>132</v>
      </c>
      <c r="B9" s="207" t="s">
        <v>511</v>
      </c>
      <c r="C9" s="207"/>
      <c r="D9" s="207"/>
      <c r="E9" s="19"/>
      <c r="F9" s="90" t="str">
        <f>A9</f>
        <v>Aussagekraft/Relevanz</v>
      </c>
      <c r="G9" s="244" t="str">
        <f>B9</f>
        <v xml:space="preserve">Der Indikator zeigt sehr direkt die Dekarbonsierung der kantonalen Fahrzeugflotte auf.  </v>
      </c>
      <c r="H9" s="244"/>
      <c r="I9" s="244"/>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512</v>
      </c>
      <c r="C11" s="220"/>
      <c r="D11" s="220"/>
      <c r="E11" s="19"/>
      <c r="F11" s="90" t="str">
        <f t="shared" ref="F11:G17" si="1">A11</f>
        <v>Datenquelle</v>
      </c>
      <c r="G11" s="244" t="str">
        <f t="shared" si="1"/>
        <v>Monitoringbericht zur Emissionsminderung von Fahrzeugen bei der Beschaffung und dem Betrieb durch die kantonale Verwaltung. Jährliche Erhebung durch das AWEL</v>
      </c>
      <c r="H11" s="244"/>
      <c r="I11" s="244"/>
    </row>
    <row r="12" spans="1:17" s="56" customFormat="1" ht="42" customHeight="1">
      <c r="A12" s="79" t="s">
        <v>134</v>
      </c>
      <c r="B12" s="220" t="s">
        <v>513</v>
      </c>
      <c r="C12" s="220"/>
      <c r="D12" s="220"/>
      <c r="E12" s="19"/>
      <c r="F12" s="90" t="str">
        <f t="shared" si="1"/>
        <v>Internetadresse</v>
      </c>
      <c r="G12" s="244" t="str">
        <f t="shared" si="1"/>
        <v>G:\LKS\05_Klima_und_Mobilitaet\03_Projekte\Monitoring Umsetzung Klimastrategie 85P-1703\03 Modul B\Datengrundlagen Indikatoren</v>
      </c>
      <c r="H12" s="244"/>
      <c r="I12" s="244"/>
    </row>
    <row r="13" spans="1:17" s="56" customFormat="1" ht="42" customHeight="1">
      <c r="A13" s="79" t="s">
        <v>127</v>
      </c>
      <c r="B13" s="220" t="s">
        <v>514</v>
      </c>
      <c r="C13" s="220"/>
      <c r="D13" s="220"/>
      <c r="E13" s="19"/>
      <c r="F13" s="90" t="str">
        <f t="shared" si="1"/>
        <v>Kontaktperson</v>
      </c>
      <c r="G13" s="244" t="str">
        <f t="shared" si="1"/>
        <v>Cuno Bieler, AWEL</v>
      </c>
      <c r="H13" s="244"/>
      <c r="I13" s="244"/>
    </row>
    <row r="14" spans="1:17" s="56" customFormat="1" ht="12.75">
      <c r="A14" s="79" t="s">
        <v>135</v>
      </c>
      <c r="B14" s="232" t="s">
        <v>515</v>
      </c>
      <c r="C14" s="233"/>
      <c r="D14" s="234"/>
      <c r="E14" s="19"/>
      <c r="F14" s="90" t="str">
        <f t="shared" si="1"/>
        <v>Nr. der Statisitik</v>
      </c>
      <c r="G14" s="245" t="str">
        <f t="shared" si="1"/>
        <v xml:space="preserve"> -</v>
      </c>
      <c r="H14" s="246"/>
      <c r="I14" s="247"/>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4">
        <f t="shared" si="1"/>
        <v>0</v>
      </c>
      <c r="H17" s="244"/>
      <c r="I17" s="244"/>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c r="A24" s="79" t="s">
        <v>147</v>
      </c>
      <c r="B24" s="207" t="s">
        <v>324</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4" t="str">
        <f t="shared" si="3"/>
        <v>gut</v>
      </c>
      <c r="H25" s="244"/>
      <c r="I25" s="244"/>
    </row>
    <row r="26" spans="1:17" s="59" customFormat="1" ht="33" customHeight="1">
      <c r="A26" s="79" t="s">
        <v>149</v>
      </c>
      <c r="B26" s="210" t="s">
        <v>517</v>
      </c>
      <c r="C26" s="210"/>
      <c r="D26" s="210"/>
      <c r="E26" s="19"/>
      <c r="F26" s="90" t="str">
        <f t="shared" si="3"/>
        <v>Plausiblisierung / Verifizierung</v>
      </c>
      <c r="G26" s="244" t="str">
        <f t="shared" si="3"/>
        <v>Eine Zunahme der THG-Emissionen der Fahrzeugflotte müsste kritisch stimmen</v>
      </c>
      <c r="H26" s="244"/>
      <c r="I26" s="244"/>
    </row>
    <row r="27" spans="1:17" s="59" customFormat="1" ht="37.35" customHeight="1" thickTop="1" thickBot="1">
      <c r="A27" s="79" t="s">
        <v>150</v>
      </c>
      <c r="B27" s="207"/>
      <c r="C27" s="207"/>
      <c r="D27" s="207"/>
      <c r="E27" s="19"/>
      <c r="F27" s="90" t="str">
        <f t="shared" si="3"/>
        <v>Bemerkungen</v>
      </c>
      <c r="G27" s="244">
        <f t="shared" si="3"/>
        <v>0</v>
      </c>
      <c r="H27" s="244"/>
      <c r="I27" s="244"/>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5" priority="4">
      <formula>ISERROR(A2)</formula>
    </cfRule>
  </conditionalFormatting>
  <conditionalFormatting sqref="A1:Z13 A14:B14 E14:G14 J14:Z14 A15:Z20 A21:B22 E21:G22 J21:Z22 A23:Z25 A26:J27 N26:Z27 A28:Z30 A31:AA67 A68:Z72 A73:J74 N73:Z74 A75:Z1048576">
    <cfRule type="cellIs" dxfId="152"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activeCell="B8" sqref="B8:D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518</v>
      </c>
      <c r="B1" s="191"/>
      <c r="C1" s="191"/>
      <c r="D1" s="191"/>
      <c r="E1" s="93" t="e">
        <f>Basisjahr&amp;"-"&amp;Betrachtungsjahr&amp;": "&amp;ROUND(_xlfn.XLOOKUP(Betrachtungsjahr,Daten_KV3[Jahr],Daten_KV3[Veränderung ZH])*100,1)&amp;" %"</f>
        <v>#N/A</v>
      </c>
      <c r="F1" s="192" t="s">
        <v>122</v>
      </c>
      <c r="G1" s="192"/>
      <c r="H1" s="192"/>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519</v>
      </c>
      <c r="C8" s="207"/>
      <c r="D8" s="207"/>
      <c r="E8" s="19"/>
      <c r="F8" s="90" t="str">
        <f>A8</f>
        <v>Kurzbeschreibung</v>
      </c>
      <c r="G8" s="244" t="str">
        <f>B8</f>
        <v>zeigt den Anteil alternativener Antriebe an der kantonalen Flotte der Personenwagen</v>
      </c>
      <c r="H8" s="244"/>
      <c r="I8" s="244"/>
      <c r="Q8" s="58" t="e">
        <f>E38/E32-1</f>
        <v>#DIV/0!</v>
      </c>
    </row>
    <row r="9" spans="1:17" s="59" customFormat="1" ht="72" customHeight="1">
      <c r="A9" s="79" t="s">
        <v>132</v>
      </c>
      <c r="B9" s="207" t="s">
        <v>511</v>
      </c>
      <c r="C9" s="207"/>
      <c r="D9" s="207"/>
      <c r="E9" s="19"/>
      <c r="F9" s="90" t="str">
        <f>A9</f>
        <v>Aussagekraft/Relevanz</v>
      </c>
      <c r="G9" s="244" t="str">
        <f>B9</f>
        <v xml:space="preserve">Der Indikator zeigt sehr direkt die Dekarbonsierung der kantonalen Fahrzeugflotte auf.  </v>
      </c>
      <c r="H9" s="244"/>
      <c r="I9" s="244"/>
    </row>
    <row r="10" spans="1:17" s="78" customFormat="1" ht="11.85" customHeight="1">
      <c r="A10" s="86"/>
      <c r="B10" s="132"/>
      <c r="C10" s="132"/>
      <c r="D10" s="132"/>
      <c r="E10" s="77"/>
      <c r="F10" s="89"/>
      <c r="G10" s="89"/>
      <c r="H10" s="89"/>
      <c r="I10" s="89"/>
    </row>
    <row r="11" spans="1:17" s="56" customFormat="1" ht="64.349999999999994" customHeight="1">
      <c r="A11" s="79" t="s">
        <v>133</v>
      </c>
      <c r="B11" s="220" t="s">
        <v>512</v>
      </c>
      <c r="C11" s="220"/>
      <c r="D11" s="220"/>
      <c r="E11" s="19"/>
      <c r="F11" s="90" t="str">
        <f t="shared" ref="F11:G17" si="1">A11</f>
        <v>Datenquelle</v>
      </c>
      <c r="G11" s="244" t="str">
        <f t="shared" si="1"/>
        <v>Monitoringbericht zur Emissionsminderung von Fahrzeugen bei der Beschaffung und dem Betrieb durch die kantonale Verwaltung. Jährliche Erhebung durch das AWEL</v>
      </c>
      <c r="H11" s="244"/>
      <c r="I11" s="244"/>
    </row>
    <row r="12" spans="1:17" s="56" customFormat="1" ht="42" customHeight="1">
      <c r="A12" s="79" t="s">
        <v>134</v>
      </c>
      <c r="B12" s="220" t="s">
        <v>513</v>
      </c>
      <c r="C12" s="220"/>
      <c r="D12" s="220"/>
      <c r="E12" s="19"/>
      <c r="F12" s="90" t="str">
        <f t="shared" si="1"/>
        <v>Internetadresse</v>
      </c>
      <c r="G12" s="244" t="str">
        <f t="shared" si="1"/>
        <v>G:\LKS\05_Klima_und_Mobilitaet\03_Projekte\Monitoring Umsetzung Klimastrategie 85P-1703\03 Modul B\Datengrundlagen Indikatoren</v>
      </c>
      <c r="H12" s="244"/>
      <c r="I12" s="244"/>
    </row>
    <row r="13" spans="1:17" s="56" customFormat="1" ht="42" customHeight="1">
      <c r="A13" s="79" t="s">
        <v>127</v>
      </c>
      <c r="B13" s="220" t="s">
        <v>514</v>
      </c>
      <c r="C13" s="220"/>
      <c r="D13" s="220"/>
      <c r="E13" s="19"/>
      <c r="F13" s="90" t="str">
        <f t="shared" si="1"/>
        <v>Kontaktperson</v>
      </c>
      <c r="G13" s="244" t="str">
        <f t="shared" si="1"/>
        <v>Cuno Bieler, AWEL</v>
      </c>
      <c r="H13" s="244"/>
      <c r="I13" s="244"/>
    </row>
    <row r="14" spans="1:17" s="56" customFormat="1" ht="13.5" customHeight="1">
      <c r="A14" s="79" t="s">
        <v>135</v>
      </c>
      <c r="B14" s="232" t="s">
        <v>515</v>
      </c>
      <c r="C14" s="233"/>
      <c r="D14" s="234"/>
      <c r="E14" s="19"/>
      <c r="F14" s="90" t="str">
        <f t="shared" si="1"/>
        <v>Nr. der Statisitik</v>
      </c>
      <c r="G14" s="245" t="str">
        <f t="shared" si="1"/>
        <v xml:space="preserve"> -</v>
      </c>
      <c r="H14" s="246"/>
      <c r="I14" s="247"/>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4">
        <f t="shared" si="1"/>
        <v>0</v>
      </c>
      <c r="H17" s="244"/>
      <c r="I17" s="244"/>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324</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4" t="str">
        <f t="shared" si="3"/>
        <v>gut</v>
      </c>
      <c r="H25" s="244"/>
      <c r="I25" s="244"/>
    </row>
    <row r="26" spans="1:17" s="59" customFormat="1" ht="33" customHeight="1">
      <c r="A26" s="79" t="s">
        <v>149</v>
      </c>
      <c r="B26" s="210" t="s">
        <v>517</v>
      </c>
      <c r="C26" s="210"/>
      <c r="D26" s="210"/>
      <c r="E26" s="19"/>
      <c r="F26" s="90" t="str">
        <f t="shared" si="3"/>
        <v>Plausiblisierung / Verifizierung</v>
      </c>
      <c r="G26" s="244" t="str">
        <f t="shared" si="3"/>
        <v>Eine Zunahme der THG-Emissionen der Fahrzeugflotte müsste kritisch stimmen</v>
      </c>
      <c r="H26" s="244"/>
      <c r="I26" s="244"/>
    </row>
    <row r="27" spans="1:17" s="59" customFormat="1" ht="37.35" customHeight="1">
      <c r="A27" s="79" t="s">
        <v>150</v>
      </c>
      <c r="B27" s="207"/>
      <c r="C27" s="207"/>
      <c r="D27" s="207"/>
      <c r="E27" s="19"/>
      <c r="F27" s="90" t="str">
        <f t="shared" si="3"/>
        <v>Bemerkungen</v>
      </c>
      <c r="G27" s="244">
        <f t="shared" si="3"/>
        <v>0</v>
      </c>
      <c r="H27" s="244"/>
      <c r="I27" s="244"/>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6" priority="4">
      <formula>ISERROR(A9)</formula>
    </cfRule>
  </conditionalFormatting>
  <conditionalFormatting sqref="A24:D26">
    <cfRule type="cellIs" dxfId="135" priority="1" operator="equal">
      <formula>0</formula>
    </cfRule>
    <cfRule type="containsErrors" dxfId="134" priority="2">
      <formula>ISERROR(A24)</formula>
    </cfRule>
  </conditionalFormatting>
  <conditionalFormatting sqref="A1:Z20">
    <cfRule type="cellIs" dxfId="131" priority="3" operator="equal">
      <formula>0</formula>
    </cfRule>
  </conditionalFormatting>
  <conditionalFormatting sqref="B14">
    <cfRule type="cellIs" dxfId="130" priority="5" operator="equal">
      <formula>0</formula>
    </cfRule>
    <cfRule type="containsErrors" dxfId="129" priority="6">
      <formula>ISERROR(B14)</formula>
    </cfRule>
  </conditionalFormatting>
  <conditionalFormatting sqref="E14:G14 J14:L14 A21:B22 E21:G22 J21:L22 A23:L23 E24:L25 E26:J26 A27:J27 N28:O29 A28:L30 A31:M67 A68:L72 A73:J74 A75:L104 A2:L8 E9:L13 E15:L16 A17:L20">
    <cfRule type="containsErrors" dxfId="128" priority="10">
      <formula>ISERROR(A2)</formula>
    </cfRule>
  </conditionalFormatting>
  <conditionalFormatting sqref="E14:G14 J14:Z14 A21:B22 E21:G22 J21:Z22 A23:Z23 E24:Z25 E26:J26 N26:Z27 A27:J27 A28:Z30 A31:AA67 A68:Z72 A73:J74 N73:Z74 A75:Z1048576">
    <cfRule type="cellIs" dxfId="127"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activeCell="B8" sqref="B8:D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520</v>
      </c>
      <c r="B1" s="191"/>
      <c r="C1" s="191"/>
      <c r="D1" s="191"/>
      <c r="E1" s="93" t="e">
        <f>Basisjahr&amp;"-"&amp;Betrachtungsjahr&amp;": "&amp;ROUND(_xlfn.XLOOKUP(Betrachtungsjahr,Daten_KV4[Jahr],Daten_KV4[Veränderung ZH])*100,1)&amp;" %"</f>
        <v>#N/A</v>
      </c>
      <c r="F1" s="192" t="s">
        <v>122</v>
      </c>
      <c r="G1" s="192"/>
      <c r="H1" s="192"/>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521</v>
      </c>
      <c r="C8" s="207"/>
      <c r="D8" s="207"/>
      <c r="E8" s="19"/>
      <c r="F8" s="90" t="str">
        <f>A8</f>
        <v>Kurzbeschreibung</v>
      </c>
      <c r="G8" s="244" t="str">
        <f>B8</f>
        <v>zeigt den Anteil alternativener Antriebe an der kantonalen Flotte der Lieferwagen</v>
      </c>
      <c r="H8" s="244"/>
      <c r="I8" s="244"/>
      <c r="Q8" s="58" t="e">
        <f>E38/E32-1</f>
        <v>#DIV/0!</v>
      </c>
    </row>
    <row r="9" spans="1:17" s="59" customFormat="1" ht="72" customHeight="1">
      <c r="A9" s="79" t="s">
        <v>132</v>
      </c>
      <c r="B9" s="207" t="s">
        <v>511</v>
      </c>
      <c r="C9" s="207"/>
      <c r="D9" s="207"/>
      <c r="E9" s="19"/>
      <c r="F9" s="90" t="str">
        <f>A9</f>
        <v>Aussagekraft/Relevanz</v>
      </c>
      <c r="G9" s="244" t="str">
        <f>B9</f>
        <v xml:space="preserve">Der Indikator zeigt sehr direkt die Dekarbonsierung der kantonalen Fahrzeugflotte auf.  </v>
      </c>
      <c r="H9" s="244"/>
      <c r="I9" s="244"/>
    </row>
    <row r="10" spans="1:17" s="78" customFormat="1" ht="11.85" customHeight="1">
      <c r="A10" s="86"/>
      <c r="B10" s="132"/>
      <c r="C10" s="132"/>
      <c r="D10" s="132"/>
      <c r="E10" s="77"/>
      <c r="F10" s="89"/>
      <c r="G10" s="89"/>
      <c r="H10" s="89"/>
      <c r="I10" s="89"/>
    </row>
    <row r="11" spans="1:17" s="56" customFormat="1" ht="64.349999999999994" customHeight="1">
      <c r="A11" s="79" t="s">
        <v>133</v>
      </c>
      <c r="B11" s="220" t="s">
        <v>512</v>
      </c>
      <c r="C11" s="220"/>
      <c r="D11" s="220"/>
      <c r="E11" s="19"/>
      <c r="F11" s="90" t="str">
        <f t="shared" ref="F11:G17" si="1">A11</f>
        <v>Datenquelle</v>
      </c>
      <c r="G11" s="244" t="str">
        <f t="shared" si="1"/>
        <v>Monitoringbericht zur Emissionsminderung von Fahrzeugen bei der Beschaffung und dem Betrieb durch die kantonale Verwaltung. Jährliche Erhebung durch das AWEL</v>
      </c>
      <c r="H11" s="244"/>
      <c r="I11" s="244"/>
    </row>
    <row r="12" spans="1:17" s="56" customFormat="1" ht="42" customHeight="1">
      <c r="A12" s="79" t="s">
        <v>134</v>
      </c>
      <c r="B12" s="220" t="s">
        <v>513</v>
      </c>
      <c r="C12" s="220"/>
      <c r="D12" s="220"/>
      <c r="E12" s="19"/>
      <c r="F12" s="90" t="str">
        <f t="shared" si="1"/>
        <v>Internetadresse</v>
      </c>
      <c r="G12" s="244" t="str">
        <f t="shared" si="1"/>
        <v>G:\LKS\05_Klima_und_Mobilitaet\03_Projekte\Monitoring Umsetzung Klimastrategie 85P-1703\03 Modul B\Datengrundlagen Indikatoren</v>
      </c>
      <c r="H12" s="244"/>
      <c r="I12" s="244"/>
    </row>
    <row r="13" spans="1:17" s="56" customFormat="1" ht="42" customHeight="1">
      <c r="A13" s="79" t="s">
        <v>127</v>
      </c>
      <c r="B13" s="220" t="s">
        <v>514</v>
      </c>
      <c r="C13" s="220"/>
      <c r="D13" s="220"/>
      <c r="E13" s="19"/>
      <c r="F13" s="90" t="str">
        <f t="shared" si="1"/>
        <v>Kontaktperson</v>
      </c>
      <c r="G13" s="244" t="str">
        <f t="shared" si="1"/>
        <v>Cuno Bieler, AWEL</v>
      </c>
      <c r="H13" s="244"/>
      <c r="I13" s="244"/>
    </row>
    <row r="14" spans="1:17" s="56" customFormat="1" ht="13.5" customHeight="1">
      <c r="A14" s="79" t="s">
        <v>135</v>
      </c>
      <c r="B14" s="232" t="s">
        <v>515</v>
      </c>
      <c r="C14" s="233"/>
      <c r="D14" s="234"/>
      <c r="E14" s="19"/>
      <c r="F14" s="90" t="str">
        <f t="shared" si="1"/>
        <v>Nr. der Statisitik</v>
      </c>
      <c r="G14" s="245" t="str">
        <f t="shared" si="1"/>
        <v xml:space="preserve"> -</v>
      </c>
      <c r="H14" s="246"/>
      <c r="I14" s="247"/>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4">
        <f t="shared" si="1"/>
        <v>0</v>
      </c>
      <c r="H17" s="244"/>
      <c r="I17" s="244"/>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324</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4" t="str">
        <f t="shared" si="3"/>
        <v>gut</v>
      </c>
      <c r="H25" s="244"/>
      <c r="I25" s="244"/>
    </row>
    <row r="26" spans="1:17" s="59" customFormat="1" ht="33" customHeight="1">
      <c r="A26" s="79" t="s">
        <v>149</v>
      </c>
      <c r="B26" s="210" t="s">
        <v>517</v>
      </c>
      <c r="C26" s="210"/>
      <c r="D26" s="210"/>
      <c r="E26" s="19"/>
      <c r="F26" s="90" t="str">
        <f t="shared" si="3"/>
        <v>Plausiblisierung / Verifizierung</v>
      </c>
      <c r="G26" s="244" t="str">
        <f t="shared" si="3"/>
        <v>Eine Zunahme der THG-Emissionen der Fahrzeugflotte müsste kritisch stimmen</v>
      </c>
      <c r="H26" s="244"/>
      <c r="I26" s="244"/>
    </row>
    <row r="27" spans="1:17" s="59" customFormat="1" ht="37.35" customHeight="1">
      <c r="A27" s="79" t="s">
        <v>150</v>
      </c>
      <c r="B27" s="207"/>
      <c r="C27" s="207"/>
      <c r="D27" s="207"/>
      <c r="E27" s="19"/>
      <c r="F27" s="90" t="str">
        <f t="shared" si="3"/>
        <v>Bemerkungen</v>
      </c>
      <c r="G27" s="244">
        <f t="shared" si="3"/>
        <v>0</v>
      </c>
      <c r="H27" s="244"/>
      <c r="I27" s="244"/>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E14:G14 J14:L14 A17:L20 A21:B22 E21:G22 J21:L22 A23:L23 E24:L25 E26:J26 A27:J27 N28:O29 A28:L30 A31:M67 A68:L72 A73:J74 A75:L104 A2:L4 E15:L16 E5:L13">
    <cfRule type="containsErrors" dxfId="111" priority="15">
      <formula>ISERROR(A2)</formula>
    </cfRule>
  </conditionalFormatting>
  <conditionalFormatting sqref="A5:A16 E14:G14 J14:Z14 A17:Z20 A21:B22 E21:G22 J21:Z22 A23:Z23 E24:Z25 E26:J26 N26:Z27 A27:J27 A28:Z30 A31:AA67 A68:Z72 A73:J74 N73:Z74 A75:Z1048576">
    <cfRule type="cellIs" dxfId="110" priority="12" operator="equal">
      <formula>0</formula>
    </cfRule>
  </conditionalFormatting>
  <conditionalFormatting sqref="A24:D26">
    <cfRule type="cellIs" dxfId="109" priority="5" operator="equal">
      <formula>0</formula>
    </cfRule>
    <cfRule type="containsErrors" dxfId="108" priority="6">
      <formula>ISERROR(A24)</formula>
    </cfRule>
  </conditionalFormatting>
  <conditionalFormatting sqref="A1:Z4">
    <cfRule type="cellIs" dxfId="105" priority="11" operator="equal">
      <formula>0</formula>
    </cfRule>
  </conditionalFormatting>
  <conditionalFormatting sqref="B14">
    <cfRule type="cellIs" dxfId="104" priority="9" operator="equal">
      <formula>0</formula>
    </cfRule>
    <cfRule type="containsErrors" dxfId="103" priority="10">
      <formula>ISERROR(B14)</formula>
    </cfRule>
  </conditionalFormatting>
  <conditionalFormatting sqref="B5:D8">
    <cfRule type="containsErrors" dxfId="102" priority="2">
      <formula>ISERROR(B5)</formula>
    </cfRule>
  </conditionalFormatting>
  <conditionalFormatting sqref="B9:D16">
    <cfRule type="containsErrors" dxfId="101" priority="8">
      <formula>ISERROR(B9)</formula>
    </cfRule>
  </conditionalFormatting>
  <conditionalFormatting sqref="B5:Z13">
    <cfRule type="cellIs" dxfId="100" priority="1" operator="equal">
      <formula>0</formula>
    </cfRule>
  </conditionalFormatting>
  <conditionalFormatting sqref="B15:Z16">
    <cfRule type="cellIs" dxfId="99" priority="7"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3" id="{D911C8E9-CD0D-4C8C-967C-AF5267BCB897}">
            <xm:f>$A32=Übersicht!$H$1</xm:f>
            <x14:dxf>
              <fill>
                <patternFill>
                  <bgColor theme="3" tint="0.79998168889431442"/>
                </patternFill>
              </fill>
            </x14:dxf>
          </x14:cfRule>
          <x14:cfRule type="expression" priority="14"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election activeCell="K9" sqref="K9"/>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522</v>
      </c>
      <c r="B1" s="170"/>
      <c r="C1" s="170"/>
      <c r="D1" s="170"/>
      <c r="E1" s="93" t="e">
        <f>Basisjahr&amp;"-"&amp;Betrachtungsjahr&amp;": "&amp;ROUND(_xlfn.XLOOKUP(Betrachtungsjahr,Daten_KV5[Jahr],Daten_KV5[Veränderung ZH])*100,1)&amp;" %"</f>
        <v>#N/A</v>
      </c>
      <c r="F1" s="192" t="s">
        <v>122</v>
      </c>
      <c r="G1" s="192"/>
      <c r="H1" s="192"/>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523</v>
      </c>
      <c r="C8" s="207"/>
      <c r="D8" s="207"/>
      <c r="E8" s="19"/>
      <c r="F8" s="90" t="str">
        <f>A8</f>
        <v>Kurzbeschreibung</v>
      </c>
      <c r="G8" s="244" t="str">
        <f>B8</f>
        <v>zeigt den Anteil alternativener Antriebe an der kantonalen Flotte der schweren Nutzfahrzeuge</v>
      </c>
      <c r="H8" s="244"/>
      <c r="I8" s="244"/>
      <c r="Q8" s="58" t="e">
        <f>E38/E32-1</f>
        <v>#DIV/0!</v>
      </c>
    </row>
    <row r="9" spans="1:17" s="59" customFormat="1" ht="72" customHeight="1">
      <c r="A9" s="79" t="s">
        <v>132</v>
      </c>
      <c r="B9" s="207" t="s">
        <v>511</v>
      </c>
      <c r="C9" s="207"/>
      <c r="D9" s="207"/>
      <c r="E9" s="19"/>
      <c r="F9" s="90" t="str">
        <f>A9</f>
        <v>Aussagekraft/Relevanz</v>
      </c>
      <c r="G9" s="244" t="str">
        <f>B9</f>
        <v xml:space="preserve">Der Indikator zeigt sehr direkt die Dekarbonsierung der kantonalen Fahrzeugflotte auf.  </v>
      </c>
      <c r="H9" s="244"/>
      <c r="I9" s="244"/>
    </row>
    <row r="10" spans="1:17" s="78" customFormat="1" ht="11.85" customHeight="1">
      <c r="A10" s="86"/>
      <c r="B10" s="132"/>
      <c r="C10" s="132"/>
      <c r="D10" s="132"/>
      <c r="E10" s="77"/>
      <c r="F10" s="89"/>
      <c r="G10" s="89"/>
      <c r="H10" s="89"/>
      <c r="I10" s="89"/>
    </row>
    <row r="11" spans="1:17" s="56" customFormat="1" ht="64.349999999999994" customHeight="1">
      <c r="A11" s="79" t="s">
        <v>133</v>
      </c>
      <c r="B11" s="220" t="s">
        <v>512</v>
      </c>
      <c r="C11" s="220"/>
      <c r="D11" s="220"/>
      <c r="E11" s="19"/>
      <c r="F11" s="90" t="str">
        <f t="shared" ref="F11:G17" si="1">A11</f>
        <v>Datenquelle</v>
      </c>
      <c r="G11" s="244" t="str">
        <f t="shared" si="1"/>
        <v>Monitoringbericht zur Emissionsminderung von Fahrzeugen bei der Beschaffung und dem Betrieb durch die kantonale Verwaltung. Jährliche Erhebung durch das AWEL</v>
      </c>
      <c r="H11" s="244"/>
      <c r="I11" s="244"/>
    </row>
    <row r="12" spans="1:17" s="56" customFormat="1" ht="42" customHeight="1">
      <c r="A12" s="79" t="s">
        <v>134</v>
      </c>
      <c r="B12" s="220" t="s">
        <v>513</v>
      </c>
      <c r="C12" s="220"/>
      <c r="D12" s="220"/>
      <c r="E12" s="19"/>
      <c r="F12" s="90" t="str">
        <f t="shared" si="1"/>
        <v>Internetadresse</v>
      </c>
      <c r="G12" s="244" t="str">
        <f t="shared" si="1"/>
        <v>G:\LKS\05_Klima_und_Mobilitaet\03_Projekte\Monitoring Umsetzung Klimastrategie 85P-1703\03 Modul B\Datengrundlagen Indikatoren</v>
      </c>
      <c r="H12" s="244"/>
      <c r="I12" s="244"/>
    </row>
    <row r="13" spans="1:17" s="56" customFormat="1" ht="42" customHeight="1">
      <c r="A13" s="79" t="s">
        <v>127</v>
      </c>
      <c r="B13" s="220" t="s">
        <v>514</v>
      </c>
      <c r="C13" s="220"/>
      <c r="D13" s="220"/>
      <c r="E13" s="19"/>
      <c r="F13" s="90" t="str">
        <f t="shared" si="1"/>
        <v>Kontaktperson</v>
      </c>
      <c r="G13" s="244" t="str">
        <f t="shared" si="1"/>
        <v>Cuno Bieler, AWEL</v>
      </c>
      <c r="H13" s="244"/>
      <c r="I13" s="244"/>
    </row>
    <row r="14" spans="1:17" s="56" customFormat="1" ht="13.5" customHeight="1">
      <c r="A14" s="79" t="s">
        <v>135</v>
      </c>
      <c r="B14" s="232" t="s">
        <v>515</v>
      </c>
      <c r="C14" s="233"/>
      <c r="D14" s="234"/>
      <c r="E14" s="19"/>
      <c r="F14" s="90" t="str">
        <f t="shared" si="1"/>
        <v>Nr. der Statisitik</v>
      </c>
      <c r="G14" s="245" t="str">
        <f t="shared" si="1"/>
        <v xml:space="preserve"> -</v>
      </c>
      <c r="H14" s="246"/>
      <c r="I14" s="247"/>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4">
        <f t="shared" si="1"/>
        <v>0</v>
      </c>
      <c r="H17" s="244"/>
      <c r="I17" s="244"/>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324</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4" t="str">
        <f t="shared" si="3"/>
        <v>gut</v>
      </c>
      <c r="H25" s="244"/>
      <c r="I25" s="244"/>
    </row>
    <row r="26" spans="1:17" s="59" customFormat="1" ht="33" customHeight="1">
      <c r="A26" s="79" t="s">
        <v>149</v>
      </c>
      <c r="B26" s="210" t="s">
        <v>517</v>
      </c>
      <c r="C26" s="210"/>
      <c r="D26" s="210"/>
      <c r="E26" s="19"/>
      <c r="F26" s="90" t="str">
        <f t="shared" si="3"/>
        <v>Plausiblisierung / Verifizierung</v>
      </c>
      <c r="G26" s="244" t="str">
        <f t="shared" si="3"/>
        <v>Eine Zunahme der THG-Emissionen der Fahrzeugflotte müsste kritisch stimmen</v>
      </c>
      <c r="H26" s="244"/>
      <c r="I26" s="244"/>
    </row>
    <row r="27" spans="1:17" s="59" customFormat="1" ht="37.35" customHeight="1">
      <c r="A27" s="79" t="s">
        <v>150</v>
      </c>
      <c r="B27" s="207"/>
      <c r="C27" s="207"/>
      <c r="D27" s="207"/>
      <c r="E27" s="19"/>
      <c r="F27" s="90" t="str">
        <f t="shared" si="3"/>
        <v>Bemerkungen</v>
      </c>
      <c r="G27" s="244">
        <f t="shared" si="3"/>
        <v>0</v>
      </c>
      <c r="H27" s="244"/>
      <c r="I27" s="244"/>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activeCell="D13" sqref="B13:D13"/>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5" t="s">
        <v>524</v>
      </c>
      <c r="B1" s="191"/>
      <c r="C1" s="191"/>
      <c r="D1" s="191"/>
      <c r="E1" s="93" t="e">
        <f>Basisjahr&amp;"-"&amp;Betrachtungsjahr&amp;": "&amp;ROUND(_xlfn.XLOOKUP(Betrachtungsjahr,Daten_KV6[Jahr],Daten_KV6[Veränderung ZH])*100,1)&amp;" %"</f>
        <v>#N/A</v>
      </c>
      <c r="F1" s="192" t="s">
        <v>122</v>
      </c>
      <c r="G1" s="192"/>
      <c r="H1" s="192"/>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525</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6" t="s">
        <v>526</v>
      </c>
      <c r="C8" s="207"/>
      <c r="D8" s="207"/>
      <c r="E8" s="19"/>
      <c r="F8" s="90" t="str">
        <f>A8</f>
        <v>Kurzbeschreibung</v>
      </c>
      <c r="G8" s="244" t="str">
        <f>B8</f>
        <v>Die ZVV-Dekarbonisierungsstrategie setzt sich die Halbierung der Treibhausgasemissionen bis 2035 bzw. keine Treibhausgasemissionen der Busflotte ab 2040 zum Ziel. Für die Schifffahrt wurde kein Ziel formuliert.</v>
      </c>
      <c r="H8" s="244"/>
      <c r="I8" s="244"/>
      <c r="Q8" s="58" t="e">
        <f>E38/E32-1</f>
        <v>#DIV/0!</v>
      </c>
    </row>
    <row r="9" spans="1:17" s="59" customFormat="1" ht="72" customHeight="1">
      <c r="A9" s="79" t="s">
        <v>132</v>
      </c>
      <c r="B9" s="236" t="s">
        <v>527</v>
      </c>
      <c r="C9" s="207"/>
      <c r="D9" s="207"/>
      <c r="E9" s="19"/>
      <c r="F9" s="90" t="str">
        <f>A9</f>
        <v>Aussagekraft/Relevanz</v>
      </c>
      <c r="G9" s="244" t="str">
        <f>B9</f>
        <v>Wichtiger Beitrag der öffentlichen Hand. Vorbildfunktion sollte wahrgenommen werden.</v>
      </c>
      <c r="H9" s="244"/>
      <c r="I9" s="244"/>
    </row>
    <row r="10" spans="1:17" s="78" customFormat="1" ht="11.85" customHeight="1">
      <c r="A10" s="86"/>
      <c r="B10" s="132"/>
      <c r="C10" s="132"/>
      <c r="D10" s="132"/>
      <c r="E10" s="77"/>
      <c r="F10" s="89"/>
      <c r="G10" s="89"/>
      <c r="H10" s="89"/>
      <c r="I10" s="89"/>
    </row>
    <row r="11" spans="1:17" s="56" customFormat="1" ht="64.349999999999994" customHeight="1">
      <c r="A11" s="79" t="s">
        <v>133</v>
      </c>
      <c r="B11" s="220" t="s">
        <v>528</v>
      </c>
      <c r="C11" s="220"/>
      <c r="D11" s="220"/>
      <c r="E11" s="19"/>
      <c r="F11" s="90" t="str">
        <f t="shared" ref="F11:G17" si="1">A11</f>
        <v>Datenquelle</v>
      </c>
      <c r="G11" s="244"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4"/>
      <c r="I11" s="244"/>
    </row>
    <row r="12" spans="1:17" s="56" customFormat="1" ht="42" customHeight="1">
      <c r="A12" s="79" t="s">
        <v>134</v>
      </c>
      <c r="B12" s="220"/>
      <c r="C12" s="220"/>
      <c r="D12" s="220"/>
      <c r="E12" s="19"/>
      <c r="F12" s="90" t="str">
        <f t="shared" si="1"/>
        <v>Internetadresse</v>
      </c>
      <c r="G12" s="244">
        <f t="shared" si="1"/>
        <v>0</v>
      </c>
      <c r="H12" s="244"/>
      <c r="I12" s="244"/>
    </row>
    <row r="13" spans="1:17" s="56" customFormat="1" ht="42" customHeight="1">
      <c r="A13" s="79" t="s">
        <v>127</v>
      </c>
      <c r="B13" s="232" t="s">
        <v>529</v>
      </c>
      <c r="C13" s="233"/>
      <c r="D13" s="234"/>
      <c r="E13" s="19"/>
      <c r="F13" s="90" t="str">
        <f t="shared" si="1"/>
        <v>Kontaktperson</v>
      </c>
      <c r="G13" s="244" t="str">
        <f>B13</f>
        <v>Marc Muggli</v>
      </c>
      <c r="H13" s="244"/>
      <c r="I13" s="244"/>
    </row>
    <row r="14" spans="1:17" s="56" customFormat="1" ht="12.75">
      <c r="A14" s="79" t="s">
        <v>135</v>
      </c>
      <c r="B14" s="232"/>
      <c r="C14" s="233"/>
      <c r="D14" s="234"/>
      <c r="E14" s="19"/>
      <c r="F14" s="90" t="str">
        <f t="shared" si="1"/>
        <v>Nr. der Statisitik</v>
      </c>
      <c r="G14" s="245">
        <f t="shared" si="1"/>
        <v>0</v>
      </c>
      <c r="H14" s="246"/>
      <c r="I14" s="247"/>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4">
        <f t="shared" si="1"/>
        <v>0</v>
      </c>
      <c r="H17" s="244"/>
      <c r="I17" s="244"/>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4">
        <f t="shared" si="3"/>
        <v>0</v>
      </c>
      <c r="H25" s="244"/>
      <c r="I25" s="244"/>
    </row>
    <row r="26" spans="1:17" s="59" customFormat="1" ht="33" customHeight="1" thickTop="1" thickBot="1">
      <c r="A26" s="79" t="s">
        <v>149</v>
      </c>
      <c r="B26" s="210"/>
      <c r="C26" s="210"/>
      <c r="D26" s="210"/>
      <c r="E26" s="19"/>
      <c r="F26" s="90" t="str">
        <f t="shared" si="3"/>
        <v>Plausiblisierung / Verifizierung</v>
      </c>
      <c r="G26" s="244">
        <f t="shared" si="3"/>
        <v>0</v>
      </c>
      <c r="H26" s="244"/>
      <c r="I26" s="244"/>
    </row>
    <row r="27" spans="1:17" s="59" customFormat="1" ht="37.35" customHeight="1" thickTop="1" thickBot="1">
      <c r="A27" s="79" t="s">
        <v>150</v>
      </c>
      <c r="B27" s="207"/>
      <c r="C27" s="207"/>
      <c r="D27" s="207"/>
      <c r="E27" s="19"/>
      <c r="F27" s="90" t="str">
        <f t="shared" si="3"/>
        <v>Bemerkungen</v>
      </c>
      <c r="G27" s="244">
        <f t="shared" si="3"/>
        <v>0</v>
      </c>
      <c r="H27" s="244"/>
      <c r="I27" s="244"/>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activeCell="L21" sqref="L2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"&amp;ROUND(_xlfn.XLOOKUP(Betrachtungsjahr,Daten_KV7[Jahr],Daten_KV7[Veränderung ZH])*100,1)&amp;" %"</f>
        <v>#N/A</v>
      </c>
      <c r="F1" s="192" t="s">
        <v>122</v>
      </c>
      <c r="G1" s="192"/>
      <c r="H1" s="192"/>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7"/>
      <c r="C8" s="207"/>
      <c r="D8" s="207"/>
      <c r="E8" s="19"/>
      <c r="F8" s="90" t="str">
        <f>A8</f>
        <v>Kurzbeschreibung</v>
      </c>
      <c r="G8" s="244">
        <f>B8</f>
        <v>0</v>
      </c>
      <c r="H8" s="244"/>
      <c r="I8" s="244"/>
      <c r="Q8" s="58" t="e">
        <f>E38/E32-1</f>
        <v>#DIV/0!</v>
      </c>
    </row>
    <row r="9" spans="1:17" s="59" customFormat="1" ht="72" customHeight="1" thickTop="1" thickBot="1">
      <c r="A9" s="79" t="s">
        <v>132</v>
      </c>
      <c r="B9" s="207"/>
      <c r="C9" s="207"/>
      <c r="D9" s="207"/>
      <c r="E9" s="19"/>
      <c r="F9" s="90" t="str">
        <f>A9</f>
        <v>Aussagekraft/Relevanz</v>
      </c>
      <c r="G9" s="244">
        <f>B9</f>
        <v>0</v>
      </c>
      <c r="H9" s="244"/>
      <c r="I9" s="244"/>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4">
        <f t="shared" si="1"/>
        <v>0</v>
      </c>
      <c r="H11" s="244"/>
      <c r="I11" s="244"/>
    </row>
    <row r="12" spans="1:17" s="56" customFormat="1" ht="42" customHeight="1" thickTop="1" thickBot="1">
      <c r="A12" s="79" t="s">
        <v>134</v>
      </c>
      <c r="B12" s="220"/>
      <c r="C12" s="220"/>
      <c r="D12" s="220"/>
      <c r="E12" s="19"/>
      <c r="F12" s="90" t="str">
        <f t="shared" si="1"/>
        <v>Internetadresse</v>
      </c>
      <c r="G12" s="244">
        <f t="shared" si="1"/>
        <v>0</v>
      </c>
      <c r="H12" s="244"/>
      <c r="I12" s="244"/>
    </row>
    <row r="13" spans="1:17" s="56" customFormat="1" ht="42" customHeight="1" thickTop="1" thickBot="1">
      <c r="A13" s="79" t="s">
        <v>127</v>
      </c>
      <c r="B13" s="220"/>
      <c r="C13" s="220"/>
      <c r="D13" s="220"/>
      <c r="E13" s="19"/>
      <c r="F13" s="90" t="str">
        <f t="shared" si="1"/>
        <v>Kontaktperson</v>
      </c>
      <c r="G13" s="244">
        <f t="shared" si="1"/>
        <v>0</v>
      </c>
      <c r="H13" s="244"/>
      <c r="I13" s="244"/>
    </row>
    <row r="14" spans="1:17" s="56" customFormat="1" ht="13.5" thickTop="1" thickBot="1">
      <c r="A14" s="79" t="s">
        <v>135</v>
      </c>
      <c r="B14" s="232"/>
      <c r="C14" s="233"/>
      <c r="D14" s="234"/>
      <c r="E14" s="19"/>
      <c r="F14" s="90" t="str">
        <f t="shared" si="1"/>
        <v>Nr. der Statisitik</v>
      </c>
      <c r="G14" s="245">
        <f t="shared" si="1"/>
        <v>0</v>
      </c>
      <c r="H14" s="246"/>
      <c r="I14" s="247"/>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4">
        <f t="shared" si="1"/>
        <v>0</v>
      </c>
      <c r="H17" s="244"/>
      <c r="I17" s="244"/>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4">
        <f t="shared" si="3"/>
        <v>0</v>
      </c>
      <c r="H25" s="244"/>
      <c r="I25" s="244"/>
    </row>
    <row r="26" spans="1:17" s="59" customFormat="1" ht="33" customHeight="1" thickTop="1" thickBot="1">
      <c r="A26" s="79" t="s">
        <v>149</v>
      </c>
      <c r="B26" s="210"/>
      <c r="C26" s="210"/>
      <c r="D26" s="210"/>
      <c r="E26" s="19"/>
      <c r="F26" s="90" t="str">
        <f t="shared" si="3"/>
        <v>Plausiblisierung / Verifizierung</v>
      </c>
      <c r="G26" s="244">
        <f t="shared" si="3"/>
        <v>0</v>
      </c>
      <c r="H26" s="244"/>
      <c r="I26" s="244"/>
    </row>
    <row r="27" spans="1:17" s="59" customFormat="1" ht="37.35" customHeight="1" thickTop="1" thickBot="1">
      <c r="A27" s="79" t="s">
        <v>150</v>
      </c>
      <c r="B27" s="207"/>
      <c r="C27" s="207"/>
      <c r="D27" s="207"/>
      <c r="E27" s="19"/>
      <c r="F27" s="90" t="str">
        <f t="shared" si="3"/>
        <v>Bemerkungen</v>
      </c>
      <c r="G27" s="244">
        <f t="shared" si="3"/>
        <v>0</v>
      </c>
      <c r="H27" s="244"/>
      <c r="I27" s="244"/>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activeCell="L21" sqref="L2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"&amp;ROUND(_xlfn.XLOOKUP(Betrachtungsjahr,Daten_KV8[Jahr],Daten_KV8[Veränderung ZH])*100,1)&amp;" %"</f>
        <v>#N/A</v>
      </c>
      <c r="F1" s="192" t="s">
        <v>122</v>
      </c>
      <c r="G1" s="192"/>
      <c r="H1" s="192"/>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7"/>
      <c r="C8" s="207"/>
      <c r="D8" s="207"/>
      <c r="E8" s="19"/>
      <c r="F8" s="90" t="str">
        <f>A8</f>
        <v>Kurzbeschreibung</v>
      </c>
      <c r="G8" s="244">
        <f>B8</f>
        <v>0</v>
      </c>
      <c r="H8" s="244"/>
      <c r="I8" s="244"/>
      <c r="Q8" s="58" t="e">
        <f>E38/E32-1</f>
        <v>#DIV/0!</v>
      </c>
    </row>
    <row r="9" spans="1:17" s="59" customFormat="1" ht="72" customHeight="1" thickTop="1" thickBot="1">
      <c r="A9" s="79" t="s">
        <v>132</v>
      </c>
      <c r="B9" s="207"/>
      <c r="C9" s="207"/>
      <c r="D9" s="207"/>
      <c r="E9" s="19"/>
      <c r="F9" s="90" t="str">
        <f>A9</f>
        <v>Aussagekraft/Relevanz</v>
      </c>
      <c r="G9" s="244">
        <f>B9</f>
        <v>0</v>
      </c>
      <c r="H9" s="244"/>
      <c r="I9" s="244"/>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4">
        <f t="shared" si="1"/>
        <v>0</v>
      </c>
      <c r="H11" s="244"/>
      <c r="I11" s="244"/>
    </row>
    <row r="12" spans="1:17" s="56" customFormat="1" ht="42" customHeight="1" thickTop="1" thickBot="1">
      <c r="A12" s="79" t="s">
        <v>134</v>
      </c>
      <c r="B12" s="220"/>
      <c r="C12" s="220"/>
      <c r="D12" s="220"/>
      <c r="E12" s="19"/>
      <c r="F12" s="90" t="str">
        <f t="shared" si="1"/>
        <v>Internetadresse</v>
      </c>
      <c r="G12" s="244">
        <f t="shared" si="1"/>
        <v>0</v>
      </c>
      <c r="H12" s="244"/>
      <c r="I12" s="244"/>
    </row>
    <row r="13" spans="1:17" s="56" customFormat="1" ht="42" customHeight="1" thickTop="1" thickBot="1">
      <c r="A13" s="79" t="s">
        <v>127</v>
      </c>
      <c r="B13" s="220"/>
      <c r="C13" s="220"/>
      <c r="D13" s="220"/>
      <c r="E13" s="19"/>
      <c r="F13" s="90" t="str">
        <f t="shared" si="1"/>
        <v>Kontaktperson</v>
      </c>
      <c r="G13" s="244">
        <f t="shared" si="1"/>
        <v>0</v>
      </c>
      <c r="H13" s="244"/>
      <c r="I13" s="244"/>
    </row>
    <row r="14" spans="1:17" s="56" customFormat="1" ht="13.5" thickTop="1" thickBot="1">
      <c r="A14" s="79" t="s">
        <v>135</v>
      </c>
      <c r="B14" s="232"/>
      <c r="C14" s="233"/>
      <c r="D14" s="234"/>
      <c r="E14" s="19"/>
      <c r="F14" s="90" t="str">
        <f t="shared" si="1"/>
        <v>Nr. der Statisitik</v>
      </c>
      <c r="G14" s="245">
        <f t="shared" si="1"/>
        <v>0</v>
      </c>
      <c r="H14" s="246"/>
      <c r="I14" s="247"/>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4">
        <f t="shared" si="1"/>
        <v>0</v>
      </c>
      <c r="H17" s="244"/>
      <c r="I17" s="244"/>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4">
        <f t="shared" si="3"/>
        <v>0</v>
      </c>
      <c r="H25" s="244"/>
      <c r="I25" s="244"/>
    </row>
    <row r="26" spans="1:17" s="59" customFormat="1" ht="33" customHeight="1" thickTop="1" thickBot="1">
      <c r="A26" s="79" t="s">
        <v>149</v>
      </c>
      <c r="B26" s="210"/>
      <c r="C26" s="210"/>
      <c r="D26" s="210"/>
      <c r="E26" s="19"/>
      <c r="F26" s="90" t="str">
        <f t="shared" si="3"/>
        <v>Plausiblisierung / Verifizierung</v>
      </c>
      <c r="G26" s="244">
        <f t="shared" si="3"/>
        <v>0</v>
      </c>
      <c r="H26" s="244"/>
      <c r="I26" s="244"/>
    </row>
    <row r="27" spans="1:17" s="59" customFormat="1" ht="37.35" customHeight="1" thickTop="1" thickBot="1">
      <c r="A27" s="79" t="s">
        <v>150</v>
      </c>
      <c r="B27" s="207"/>
      <c r="C27" s="207"/>
      <c r="D27" s="207"/>
      <c r="E27" s="19"/>
      <c r="F27" s="90" t="str">
        <f t="shared" si="3"/>
        <v>Bemerkungen</v>
      </c>
      <c r="G27" s="244">
        <f t="shared" si="3"/>
        <v>0</v>
      </c>
      <c r="H27" s="244"/>
      <c r="I27" s="244"/>
    </row>
    <row r="28" spans="1:17" s="59" customFormat="1" ht="27.6" customHeight="1" thickTop="1">
      <c r="A28" s="60"/>
      <c r="B28" s="60"/>
      <c r="C28" s="60"/>
      <c r="D28" s="60"/>
      <c r="E28" s="60"/>
      <c r="F28" s="61"/>
      <c r="G28" s="61"/>
      <c r="H28" s="61"/>
      <c r="I28" s="61"/>
      <c r="J28" s="61"/>
      <c r="N28" s="243" t="s">
        <v>151</v>
      </c>
      <c r="O28" s="243"/>
      <c r="P28" s="112" t="s">
        <v>152</v>
      </c>
    </row>
    <row r="29" spans="1:17" s="56" customFormat="1" ht="18" customHeight="1">
      <c r="A29" s="205" t="s">
        <v>153</v>
      </c>
      <c r="B29" s="205"/>
      <c r="C29" s="205"/>
      <c r="D29" s="205"/>
      <c r="E29" s="205"/>
      <c r="F29" s="205"/>
      <c r="G29" s="205"/>
      <c r="H29" s="19"/>
      <c r="I29" s="19"/>
      <c r="J29" s="62"/>
      <c r="K29" s="57"/>
      <c r="N29" s="243" t="s">
        <v>154</v>
      </c>
      <c r="O29" s="243"/>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D31"/>
  <sheetViews>
    <sheetView tabSelected="1" workbookViewId="0">
      <pane xSplit="3" ySplit="1" topLeftCell="T2" activePane="bottomRight" state="frozen"/>
      <selection pane="bottomRight" activeCell="V26" sqref="V26"/>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33.664062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0" ht="14.25">
      <c r="A1" s="147" t="s">
        <v>530</v>
      </c>
      <c r="B1" s="147" t="s">
        <v>531</v>
      </c>
      <c r="C1" s="147" t="s">
        <v>532</v>
      </c>
      <c r="D1" s="147" t="s">
        <v>533</v>
      </c>
      <c r="E1" s="147" t="s">
        <v>534</v>
      </c>
      <c r="F1" s="147" t="s">
        <v>535</v>
      </c>
      <c r="G1" s="147" t="s">
        <v>536</v>
      </c>
      <c r="H1" s="147" t="s">
        <v>537</v>
      </c>
      <c r="I1" s="147" t="s">
        <v>538</v>
      </c>
      <c r="J1" s="147" t="s">
        <v>539</v>
      </c>
      <c r="K1" s="147" t="s">
        <v>540</v>
      </c>
      <c r="L1" s="147" t="s">
        <v>541</v>
      </c>
      <c r="M1" s="147" t="s">
        <v>542</v>
      </c>
      <c r="N1" s="147" t="s">
        <v>543</v>
      </c>
      <c r="O1" s="147" t="s">
        <v>544</v>
      </c>
      <c r="P1" s="147" t="s">
        <v>545</v>
      </c>
      <c r="Q1" s="147" t="s">
        <v>546</v>
      </c>
      <c r="R1" s="147" t="s">
        <v>547</v>
      </c>
      <c r="S1" s="147" t="s">
        <v>548</v>
      </c>
      <c r="T1" s="147" t="s">
        <v>549</v>
      </c>
      <c r="U1" s="147" t="s">
        <v>550</v>
      </c>
      <c r="V1" s="147" t="s">
        <v>551</v>
      </c>
      <c r="W1" s="172" t="s">
        <v>552</v>
      </c>
      <c r="X1" s="147" t="s">
        <v>553</v>
      </c>
      <c r="Y1" s="172" t="s">
        <v>554</v>
      </c>
      <c r="Z1" s="172" t="s">
        <v>555</v>
      </c>
      <c r="AA1" s="147" t="s">
        <v>556</v>
      </c>
      <c r="AB1" s="147" t="s">
        <v>557</v>
      </c>
      <c r="AC1" s="147" t="s">
        <v>558</v>
      </c>
      <c r="AD1" s="147" t="s">
        <v>559</v>
      </c>
    </row>
    <row r="2" spans="1:30" ht="14.25">
      <c r="A2" s="147">
        <v>1</v>
      </c>
      <c r="B2" s="147" t="s">
        <v>87</v>
      </c>
      <c r="C2" s="147" t="s">
        <v>560</v>
      </c>
      <c r="D2" s="147" t="s">
        <v>561</v>
      </c>
      <c r="E2" s="147" t="s">
        <v>562</v>
      </c>
      <c r="F2" s="147" t="s">
        <v>563</v>
      </c>
      <c r="G2" s="147" t="s">
        <v>564</v>
      </c>
      <c r="H2" s="147" t="s">
        <v>565</v>
      </c>
      <c r="I2" s="147" t="s">
        <v>566</v>
      </c>
      <c r="J2" s="147" t="s">
        <v>155</v>
      </c>
      <c r="K2" s="147">
        <v>2010</v>
      </c>
      <c r="L2" s="147"/>
      <c r="M2" s="147"/>
      <c r="N2" s="147" t="s">
        <v>567</v>
      </c>
      <c r="O2" s="147"/>
      <c r="P2" s="147"/>
      <c r="Q2" s="147"/>
      <c r="R2" s="147"/>
      <c r="S2" s="147"/>
      <c r="T2" s="147"/>
      <c r="U2" s="147"/>
      <c r="V2" s="147" t="s">
        <v>568</v>
      </c>
      <c r="W2" s="147"/>
      <c r="X2" s="147" t="s">
        <v>569</v>
      </c>
      <c r="Y2" s="154" t="s">
        <v>570</v>
      </c>
      <c r="Z2" s="147"/>
      <c r="AA2" s="147" t="s">
        <v>571</v>
      </c>
      <c r="AB2" s="147"/>
      <c r="AC2" s="147"/>
      <c r="AD2" s="147"/>
    </row>
    <row r="3" spans="1:30" ht="14.25" customHeight="1">
      <c r="A3" s="147">
        <v>1</v>
      </c>
      <c r="B3" s="154" t="s">
        <v>96</v>
      </c>
      <c r="C3" s="154" t="s">
        <v>410</v>
      </c>
      <c r="D3" s="147" t="s">
        <v>410</v>
      </c>
      <c r="E3" s="154" t="s">
        <v>242</v>
      </c>
      <c r="F3" s="154" t="s">
        <v>572</v>
      </c>
      <c r="G3" s="154" t="s">
        <v>573</v>
      </c>
      <c r="I3" s="154" t="s">
        <v>574</v>
      </c>
      <c r="J3" s="154" t="s">
        <v>155</v>
      </c>
      <c r="K3" s="154">
        <v>2010</v>
      </c>
      <c r="L3" s="154"/>
      <c r="M3" s="154"/>
      <c r="N3" s="154"/>
      <c r="O3" s="154" t="s">
        <v>575</v>
      </c>
      <c r="P3" s="154"/>
      <c r="Q3" s="154" t="s">
        <v>576</v>
      </c>
      <c r="R3" s="154"/>
      <c r="S3" s="154"/>
      <c r="T3" s="154"/>
      <c r="U3" s="154" t="s">
        <v>412</v>
      </c>
      <c r="V3" s="154" t="s">
        <v>577</v>
      </c>
      <c r="X3" s="154" t="s">
        <v>339</v>
      </c>
      <c r="Y3" s="154" t="s">
        <v>570</v>
      </c>
      <c r="AA3" s="154" t="s">
        <v>578</v>
      </c>
    </row>
    <row r="4" spans="1:30" ht="14.25">
      <c r="A4" s="147">
        <v>1</v>
      </c>
      <c r="B4" s="154" t="s">
        <v>97</v>
      </c>
      <c r="C4" s="154" t="s">
        <v>434</v>
      </c>
      <c r="D4" s="154" t="s">
        <v>434</v>
      </c>
      <c r="E4" s="154" t="s">
        <v>242</v>
      </c>
      <c r="F4" s="154" t="s">
        <v>572</v>
      </c>
      <c r="G4" s="154" t="s">
        <v>573</v>
      </c>
      <c r="H4" s="154"/>
      <c r="I4" s="154" t="s">
        <v>574</v>
      </c>
      <c r="J4" s="154" t="s">
        <v>155</v>
      </c>
      <c r="K4" s="154">
        <v>2010</v>
      </c>
      <c r="L4" s="154"/>
      <c r="M4" s="154"/>
      <c r="N4" s="154"/>
      <c r="O4" s="154" t="s">
        <v>575</v>
      </c>
      <c r="P4" s="154"/>
      <c r="Q4" s="154" t="s">
        <v>579</v>
      </c>
      <c r="R4" s="154"/>
      <c r="S4" s="154"/>
      <c r="T4" s="154"/>
      <c r="U4" s="154" t="s">
        <v>412</v>
      </c>
      <c r="V4" s="154" t="s">
        <v>577</v>
      </c>
      <c r="X4" s="154" t="s">
        <v>339</v>
      </c>
      <c r="Y4" s="154" t="s">
        <v>570</v>
      </c>
      <c r="AA4" s="154" t="s">
        <v>578</v>
      </c>
    </row>
    <row r="5" spans="1:30" ht="14.25">
      <c r="A5" s="147">
        <v>1</v>
      </c>
      <c r="B5" s="147" t="s">
        <v>98</v>
      </c>
      <c r="C5" s="147" t="s">
        <v>441</v>
      </c>
      <c r="D5" s="147" t="s">
        <v>580</v>
      </c>
      <c r="E5" s="147" t="s">
        <v>242</v>
      </c>
      <c r="F5" s="147" t="s">
        <v>581</v>
      </c>
      <c r="G5" s="157" t="s">
        <v>582</v>
      </c>
      <c r="I5" s="147" t="s">
        <v>583</v>
      </c>
      <c r="J5" s="147" t="s">
        <v>155</v>
      </c>
      <c r="K5" s="147">
        <v>2010</v>
      </c>
      <c r="L5" s="147"/>
      <c r="N5" s="147" t="s">
        <v>584</v>
      </c>
      <c r="O5" s="147" t="s">
        <v>579</v>
      </c>
      <c r="Q5" s="147" t="s">
        <v>585</v>
      </c>
      <c r="R5" s="147"/>
      <c r="S5" s="147"/>
      <c r="T5" s="147"/>
      <c r="U5" s="147" t="s">
        <v>412</v>
      </c>
      <c r="V5" s="147" t="s">
        <v>577</v>
      </c>
      <c r="W5" s="147"/>
      <c r="X5" s="147" t="s">
        <v>339</v>
      </c>
      <c r="Y5" s="147" t="s">
        <v>586</v>
      </c>
      <c r="Z5" s="147" t="s">
        <v>587</v>
      </c>
      <c r="AA5" s="147" t="s">
        <v>588</v>
      </c>
    </row>
    <row r="6" spans="1:30" ht="14.25">
      <c r="A6" s="147">
        <v>1</v>
      </c>
      <c r="B6" s="147" t="s">
        <v>67</v>
      </c>
      <c r="C6" s="147" t="s">
        <v>589</v>
      </c>
      <c r="D6" s="147" t="s">
        <v>590</v>
      </c>
      <c r="E6" s="147" t="s">
        <v>361</v>
      </c>
      <c r="F6" s="147" t="s">
        <v>591</v>
      </c>
      <c r="G6" s="157" t="s">
        <v>359</v>
      </c>
      <c r="H6" s="147" t="s">
        <v>592</v>
      </c>
      <c r="I6" s="147"/>
      <c r="J6" s="147" t="s">
        <v>155</v>
      </c>
      <c r="K6" s="147">
        <v>0</v>
      </c>
      <c r="L6" s="147" t="s">
        <v>593</v>
      </c>
      <c r="M6" s="147">
        <v>8100.01</v>
      </c>
      <c r="N6" s="147" t="s">
        <v>567</v>
      </c>
      <c r="O6" s="147" t="s">
        <v>594</v>
      </c>
      <c r="P6" s="147" t="s">
        <v>595</v>
      </c>
      <c r="Q6" s="147" t="s">
        <v>596</v>
      </c>
      <c r="R6" s="147"/>
      <c r="S6" s="147"/>
      <c r="T6" s="147"/>
      <c r="U6" s="147" t="s">
        <v>597</v>
      </c>
      <c r="V6" s="147" t="s">
        <v>597</v>
      </c>
      <c r="W6" s="147" t="s">
        <v>598</v>
      </c>
      <c r="X6" s="147" t="s">
        <v>599</v>
      </c>
      <c r="Y6" s="147" t="s">
        <v>586</v>
      </c>
      <c r="Z6" s="173" t="s">
        <v>600</v>
      </c>
      <c r="AA6" s="147" t="s">
        <v>588</v>
      </c>
      <c r="AB6" s="147"/>
      <c r="AC6" s="147"/>
      <c r="AD6" s="147"/>
    </row>
    <row r="7" spans="1:30" ht="14.25">
      <c r="A7" s="147">
        <v>1</v>
      </c>
      <c r="B7" s="147" t="s">
        <v>68</v>
      </c>
      <c r="C7" s="147" t="s">
        <v>228</v>
      </c>
      <c r="D7" s="147" t="s">
        <v>601</v>
      </c>
      <c r="E7" s="147" t="s">
        <v>242</v>
      </c>
      <c r="F7" s="147" t="s">
        <v>581</v>
      </c>
      <c r="G7" s="157" t="s">
        <v>582</v>
      </c>
      <c r="H7" s="147"/>
      <c r="I7" s="147" t="s">
        <v>602</v>
      </c>
      <c r="J7" s="147" t="s">
        <v>155</v>
      </c>
      <c r="K7" s="147">
        <v>2010</v>
      </c>
      <c r="L7" s="147"/>
      <c r="M7" s="147"/>
      <c r="N7" s="147" t="s">
        <v>584</v>
      </c>
      <c r="O7" s="147" t="s">
        <v>603</v>
      </c>
      <c r="Q7" s="147" t="s">
        <v>585</v>
      </c>
      <c r="R7" s="147"/>
      <c r="S7" s="147"/>
      <c r="T7" s="147"/>
      <c r="U7" s="147" t="s">
        <v>412</v>
      </c>
      <c r="V7" s="147" t="s">
        <v>577</v>
      </c>
      <c r="W7" s="147"/>
      <c r="X7" s="147" t="s">
        <v>339</v>
      </c>
      <c r="Y7" s="147" t="s">
        <v>586</v>
      </c>
      <c r="Z7" s="147" t="s">
        <v>604</v>
      </c>
      <c r="AA7" s="147" t="s">
        <v>588</v>
      </c>
    </row>
    <row r="8" spans="1:30" ht="14.25" customHeight="1">
      <c r="A8" s="147">
        <v>1</v>
      </c>
      <c r="B8" s="147" t="s">
        <v>69</v>
      </c>
      <c r="C8" s="147" t="s">
        <v>235</v>
      </c>
      <c r="D8" s="147" t="s">
        <v>605</v>
      </c>
      <c r="E8" s="147" t="s">
        <v>242</v>
      </c>
      <c r="F8" s="147" t="s">
        <v>572</v>
      </c>
      <c r="G8" s="157" t="s">
        <v>582</v>
      </c>
      <c r="I8" s="147" t="s">
        <v>606</v>
      </c>
      <c r="J8" s="147" t="s">
        <v>607</v>
      </c>
      <c r="K8" s="147">
        <v>1990</v>
      </c>
      <c r="L8" s="147"/>
      <c r="N8" s="147" t="s">
        <v>584</v>
      </c>
      <c r="O8" s="147" t="s">
        <v>608</v>
      </c>
      <c r="P8" s="147"/>
      <c r="Q8" s="147" t="s">
        <v>608</v>
      </c>
      <c r="R8" s="147"/>
      <c r="S8" s="147"/>
      <c r="T8" s="147"/>
      <c r="U8" s="147" t="s">
        <v>236</v>
      </c>
      <c r="V8" s="147" t="s">
        <v>609</v>
      </c>
      <c r="W8" s="156"/>
      <c r="X8" s="147" t="s">
        <v>339</v>
      </c>
      <c r="Y8" s="147" t="s">
        <v>610</v>
      </c>
      <c r="Z8" s="147"/>
      <c r="AA8" s="147" t="s">
        <v>611</v>
      </c>
    </row>
    <row r="9" spans="1:30" ht="14.25">
      <c r="A9" s="147">
        <v>1</v>
      </c>
      <c r="B9" s="154" t="s">
        <v>70</v>
      </c>
      <c r="C9" s="154" t="s">
        <v>247</v>
      </c>
      <c r="D9" s="154" t="s">
        <v>612</v>
      </c>
      <c r="E9" s="154" t="s">
        <v>217</v>
      </c>
      <c r="F9" s="154" t="s">
        <v>613</v>
      </c>
      <c r="G9" s="154" t="s">
        <v>614</v>
      </c>
      <c r="H9" s="154"/>
      <c r="I9" s="147" t="s">
        <v>615</v>
      </c>
      <c r="J9" s="154" t="s">
        <v>155</v>
      </c>
      <c r="K9" s="154">
        <v>1990</v>
      </c>
      <c r="L9" s="154"/>
      <c r="M9" s="154"/>
      <c r="N9" s="154" t="s">
        <v>584</v>
      </c>
      <c r="O9" s="154"/>
      <c r="P9" s="154"/>
      <c r="Q9" s="154" t="s">
        <v>616</v>
      </c>
      <c r="R9" s="154"/>
      <c r="S9" s="154"/>
      <c r="T9" s="154"/>
      <c r="U9" s="147" t="s">
        <v>0</v>
      </c>
      <c r="V9" s="154" t="s">
        <v>617</v>
      </c>
      <c r="W9" s="154"/>
      <c r="X9" s="147" t="s">
        <v>618</v>
      </c>
      <c r="Y9" s="154" t="s">
        <v>570</v>
      </c>
      <c r="Z9" s="154"/>
      <c r="AA9" s="147" t="s">
        <v>611</v>
      </c>
      <c r="AB9" s="154"/>
      <c r="AC9" s="154"/>
      <c r="AD9" s="154"/>
    </row>
    <row r="10" spans="1:30" ht="15">
      <c r="A10" s="147">
        <v>1</v>
      </c>
      <c r="B10" s="147" t="s">
        <v>83</v>
      </c>
      <c r="C10" s="147" t="s">
        <v>619</v>
      </c>
      <c r="D10" s="147" t="s">
        <v>620</v>
      </c>
      <c r="E10" s="147" t="s">
        <v>242</v>
      </c>
      <c r="F10" s="147" t="s">
        <v>581</v>
      </c>
      <c r="G10" s="157" t="s">
        <v>582</v>
      </c>
      <c r="H10" s="147"/>
      <c r="I10" s="147" t="s">
        <v>621</v>
      </c>
      <c r="J10" s="147" t="s">
        <v>155</v>
      </c>
      <c r="K10" s="147">
        <v>2022</v>
      </c>
      <c r="L10" s="147"/>
      <c r="M10" s="147"/>
      <c r="N10" s="147" t="s">
        <v>584</v>
      </c>
      <c r="O10" s="147" t="s">
        <v>622</v>
      </c>
      <c r="P10" s="164"/>
      <c r="Q10" s="147" t="s">
        <v>623</v>
      </c>
      <c r="R10" s="147"/>
      <c r="S10" s="147"/>
      <c r="T10" s="147"/>
      <c r="U10" s="147" t="s">
        <v>346</v>
      </c>
      <c r="V10" s="147" t="s">
        <v>624</v>
      </c>
      <c r="W10" s="147"/>
      <c r="X10" s="147" t="s">
        <v>339</v>
      </c>
      <c r="Y10" s="147" t="s">
        <v>625</v>
      </c>
      <c r="Z10" s="147"/>
      <c r="AA10" s="147" t="s">
        <v>611</v>
      </c>
      <c r="AB10" s="147"/>
      <c r="AC10" s="147"/>
      <c r="AD10" s="147"/>
    </row>
    <row r="11" spans="1:30" s="147" customFormat="1" ht="14.25">
      <c r="A11" s="147">
        <v>1</v>
      </c>
      <c r="B11" s="147" t="s">
        <v>84</v>
      </c>
      <c r="C11" s="147" t="s">
        <v>355</v>
      </c>
      <c r="D11" s="147" t="s">
        <v>626</v>
      </c>
      <c r="E11" s="147" t="s">
        <v>361</v>
      </c>
      <c r="F11" s="147" t="s">
        <v>591</v>
      </c>
      <c r="G11" s="157" t="s">
        <v>359</v>
      </c>
      <c r="H11" s="147" t="s">
        <v>360</v>
      </c>
      <c r="J11" s="147" t="s">
        <v>155</v>
      </c>
      <c r="K11" s="147">
        <v>2005</v>
      </c>
      <c r="L11" s="147" t="s">
        <v>593</v>
      </c>
      <c r="N11" s="147" t="s">
        <v>567</v>
      </c>
      <c r="O11" s="147" t="s">
        <v>627</v>
      </c>
      <c r="Q11" s="147" t="s">
        <v>628</v>
      </c>
      <c r="U11" s="147" t="s">
        <v>0</v>
      </c>
      <c r="V11" s="147" t="s">
        <v>629</v>
      </c>
      <c r="W11" s="171" t="s">
        <v>630</v>
      </c>
      <c r="X11" s="147" t="s">
        <v>631</v>
      </c>
      <c r="Y11" s="147" t="s">
        <v>586</v>
      </c>
      <c r="Z11" s="147" t="s">
        <v>632</v>
      </c>
      <c r="AA11" s="147" t="s">
        <v>588</v>
      </c>
    </row>
    <row r="12" spans="1:30" s="147" customFormat="1" ht="14.25">
      <c r="A12" s="147">
        <v>1</v>
      </c>
      <c r="B12" s="147" t="s">
        <v>85</v>
      </c>
      <c r="C12" s="147" t="s">
        <v>364</v>
      </c>
      <c r="D12" s="147" t="s">
        <v>633</v>
      </c>
      <c r="E12" s="154" t="s">
        <v>242</v>
      </c>
      <c r="F12" s="154" t="s">
        <v>581</v>
      </c>
      <c r="G12" s="157" t="s">
        <v>582</v>
      </c>
      <c r="I12" s="154" t="s">
        <v>634</v>
      </c>
      <c r="J12" s="154" t="s">
        <v>155</v>
      </c>
      <c r="K12" s="154">
        <v>2020</v>
      </c>
      <c r="L12" s="154"/>
      <c r="M12" s="154"/>
      <c r="N12" s="154" t="s">
        <v>584</v>
      </c>
      <c r="O12" s="154" t="s">
        <v>635</v>
      </c>
      <c r="P12"/>
      <c r="Q12" s="154" t="s">
        <v>635</v>
      </c>
      <c r="R12" s="154"/>
      <c r="S12" s="154"/>
      <c r="T12" s="154"/>
      <c r="U12" s="154" t="s">
        <v>366</v>
      </c>
      <c r="V12" s="154" t="s">
        <v>636</v>
      </c>
      <c r="W12"/>
      <c r="X12" s="154" t="s">
        <v>339</v>
      </c>
      <c r="Y12" s="154" t="s">
        <v>570</v>
      </c>
      <c r="Z12"/>
      <c r="AA12" s="154" t="s">
        <v>611</v>
      </c>
      <c r="AB12"/>
      <c r="AC12"/>
      <c r="AD12"/>
    </row>
    <row r="13" spans="1:30" s="147" customFormat="1" ht="14.25">
      <c r="A13" s="147">
        <v>1</v>
      </c>
      <c r="B13" s="154" t="s">
        <v>101</v>
      </c>
      <c r="C13" s="147" t="s">
        <v>637</v>
      </c>
      <c r="D13" s="150" t="s">
        <v>638</v>
      </c>
      <c r="E13" s="147" t="s">
        <v>217</v>
      </c>
      <c r="F13" s="147" t="s">
        <v>591</v>
      </c>
      <c r="G13" s="147" t="s">
        <v>639</v>
      </c>
      <c r="H13" s="147" t="s">
        <v>640</v>
      </c>
      <c r="I13" s="147" t="s">
        <v>641</v>
      </c>
      <c r="J13" s="147" t="s">
        <v>155</v>
      </c>
      <c r="K13" s="147">
        <v>2000</v>
      </c>
      <c r="N13" s="147" t="s">
        <v>124</v>
      </c>
      <c r="U13" s="147" t="s">
        <v>642</v>
      </c>
      <c r="V13" s="147" t="s">
        <v>642</v>
      </c>
      <c r="X13" s="147" t="s">
        <v>643</v>
      </c>
      <c r="Y13" s="154" t="s">
        <v>570</v>
      </c>
      <c r="AA13" s="147" t="s">
        <v>644</v>
      </c>
    </row>
    <row r="14" spans="1:30" s="147" customFormat="1" ht="14.25">
      <c r="A14" s="147">
        <v>1</v>
      </c>
      <c r="B14" s="154" t="s">
        <v>103</v>
      </c>
      <c r="C14" s="154" t="s">
        <v>645</v>
      </c>
      <c r="D14" s="154" t="s">
        <v>646</v>
      </c>
      <c r="E14" s="154" t="s">
        <v>217</v>
      </c>
      <c r="F14" s="154" t="s">
        <v>591</v>
      </c>
      <c r="G14" s="154" t="s">
        <v>639</v>
      </c>
      <c r="H14" s="154" t="s">
        <v>647</v>
      </c>
      <c r="I14"/>
      <c r="J14" s="175" t="s">
        <v>648</v>
      </c>
      <c r="K14" s="154">
        <v>2007</v>
      </c>
      <c r="L14"/>
      <c r="M14"/>
      <c r="N14" s="154" t="s">
        <v>567</v>
      </c>
      <c r="O14" s="154" t="s">
        <v>649</v>
      </c>
      <c r="P14"/>
      <c r="Q14" s="154" t="s">
        <v>650</v>
      </c>
      <c r="R14" s="154"/>
      <c r="S14" s="154"/>
      <c r="T14" s="154"/>
      <c r="U14" s="154" t="s">
        <v>651</v>
      </c>
      <c r="V14" s="154" t="s">
        <v>652</v>
      </c>
      <c r="W14"/>
      <c r="X14" s="154" t="s">
        <v>653</v>
      </c>
      <c r="Y14" s="154" t="s">
        <v>570</v>
      </c>
      <c r="Z14" s="154" t="s">
        <v>654</v>
      </c>
      <c r="AA14" s="154" t="s">
        <v>644</v>
      </c>
      <c r="AB14"/>
      <c r="AC14"/>
      <c r="AD14"/>
    </row>
    <row r="15" spans="1:30" s="147" customFormat="1" ht="14.25">
      <c r="A15" s="147">
        <v>1</v>
      </c>
      <c r="B15" s="154" t="s">
        <v>102</v>
      </c>
      <c r="C15" s="154" t="s">
        <v>471</v>
      </c>
      <c r="D15" s="154" t="s">
        <v>471</v>
      </c>
      <c r="E15" s="154" t="s">
        <v>242</v>
      </c>
      <c r="F15" s="154" t="s">
        <v>655</v>
      </c>
      <c r="G15" s="157" t="s">
        <v>582</v>
      </c>
      <c r="H15" s="154"/>
      <c r="I15" s="154" t="s">
        <v>656</v>
      </c>
      <c r="J15" s="154" t="s">
        <v>155</v>
      </c>
      <c r="K15" s="154">
        <v>2021</v>
      </c>
      <c r="L15" s="154"/>
      <c r="M15" s="154"/>
      <c r="N15" s="154" t="s">
        <v>593</v>
      </c>
      <c r="O15" s="154" t="s">
        <v>627</v>
      </c>
      <c r="P15" s="154"/>
      <c r="Q15" s="154" t="s">
        <v>657</v>
      </c>
      <c r="R15" s="154"/>
      <c r="S15" s="154"/>
      <c r="T15" s="154"/>
      <c r="U15" s="154" t="s">
        <v>658</v>
      </c>
      <c r="V15" s="154" t="s">
        <v>659</v>
      </c>
      <c r="W15"/>
      <c r="X15" s="154" t="s">
        <v>660</v>
      </c>
      <c r="Y15" s="154" t="s">
        <v>570</v>
      </c>
      <c r="Z15" s="154" t="s">
        <v>661</v>
      </c>
      <c r="AA15" s="147" t="s">
        <v>588</v>
      </c>
      <c r="AB15"/>
      <c r="AC15"/>
      <c r="AD15"/>
    </row>
    <row r="16" spans="1:30" s="147" customFormat="1" ht="14.25">
      <c r="A16" s="147">
        <v>1</v>
      </c>
      <c r="B16" s="154" t="s">
        <v>113</v>
      </c>
      <c r="C16" s="154" t="s">
        <v>499</v>
      </c>
      <c r="D16" s="154" t="s">
        <v>662</v>
      </c>
      <c r="E16" s="154" t="s">
        <v>242</v>
      </c>
      <c r="F16" s="154" t="s">
        <v>663</v>
      </c>
      <c r="G16" s="157" t="s">
        <v>582</v>
      </c>
      <c r="H16" s="176"/>
      <c r="I16" s="154" t="s">
        <v>664</v>
      </c>
      <c r="J16" s="154" t="s">
        <v>155</v>
      </c>
      <c r="K16" s="154">
        <v>2011</v>
      </c>
      <c r="L16" s="154"/>
      <c r="M16" s="154"/>
      <c r="N16" s="154"/>
      <c r="O16" s="154" t="s">
        <v>665</v>
      </c>
      <c r="P16" s="154"/>
      <c r="Q16" s="154"/>
      <c r="R16" s="154"/>
      <c r="S16" s="154"/>
      <c r="T16" s="154"/>
      <c r="U16" s="154" t="s">
        <v>666</v>
      </c>
      <c r="V16" s="154" t="s">
        <v>667</v>
      </c>
      <c r="W16"/>
      <c r="X16" s="154" t="s">
        <v>668</v>
      </c>
      <c r="Y16" s="154" t="s">
        <v>570</v>
      </c>
      <c r="Z16" s="154"/>
      <c r="AA16" s="147" t="s">
        <v>611</v>
      </c>
      <c r="AB16"/>
      <c r="AC16"/>
      <c r="AD16"/>
    </row>
    <row r="17" spans="1:30" s="147" customFormat="1" ht="14.25">
      <c r="A17" s="147">
        <v>1</v>
      </c>
      <c r="B17" s="154" t="s">
        <v>114</v>
      </c>
      <c r="C17" s="154" t="s">
        <v>669</v>
      </c>
      <c r="D17" s="154" t="s">
        <v>670</v>
      </c>
      <c r="E17" s="154" t="s">
        <v>242</v>
      </c>
      <c r="F17" s="154" t="s">
        <v>663</v>
      </c>
      <c r="G17" s="157" t="s">
        <v>582</v>
      </c>
      <c r="H17" s="176"/>
      <c r="I17" s="154" t="s">
        <v>671</v>
      </c>
      <c r="J17" s="154" t="s">
        <v>155</v>
      </c>
      <c r="K17" s="154">
        <v>2010</v>
      </c>
      <c r="L17" s="154"/>
      <c r="M17" s="154"/>
      <c r="N17" s="154"/>
      <c r="O17" s="147" t="s">
        <v>672</v>
      </c>
      <c r="P17" s="154"/>
      <c r="Q17" s="154" t="s">
        <v>673</v>
      </c>
      <c r="R17" s="154"/>
      <c r="S17" s="154"/>
      <c r="T17" s="154"/>
      <c r="U17" s="154" t="s">
        <v>674</v>
      </c>
      <c r="V17" s="154" t="s">
        <v>675</v>
      </c>
      <c r="W17"/>
      <c r="X17" s="154" t="s">
        <v>676</v>
      </c>
      <c r="Y17" s="154" t="s">
        <v>677</v>
      </c>
      <c r="Z17" s="154"/>
      <c r="AA17" s="147" t="s">
        <v>611</v>
      </c>
      <c r="AB17"/>
      <c r="AC17"/>
      <c r="AD17"/>
    </row>
    <row r="18" spans="1:30" s="147" customFormat="1" ht="14.25">
      <c r="A18" s="147">
        <v>0</v>
      </c>
      <c r="B18" s="154" t="s">
        <v>115</v>
      </c>
      <c r="C18" s="154" t="s">
        <v>678</v>
      </c>
      <c r="D18" s="154" t="s">
        <v>679</v>
      </c>
      <c r="E18" s="175" t="s">
        <v>217</v>
      </c>
      <c r="F18" s="154" t="s">
        <v>581</v>
      </c>
      <c r="G18" s="157" t="s">
        <v>582</v>
      </c>
      <c r="H18"/>
      <c r="I18" s="154" t="s">
        <v>680</v>
      </c>
      <c r="J18" s="154" t="s">
        <v>155</v>
      </c>
      <c r="K18" s="154">
        <v>2015</v>
      </c>
      <c r="L18" s="154"/>
      <c r="M18" s="154"/>
      <c r="N18" s="154"/>
      <c r="O18" s="154" t="s">
        <v>681</v>
      </c>
      <c r="P18" s="154"/>
      <c r="Q18" s="154" t="s">
        <v>682</v>
      </c>
      <c r="R18" s="154"/>
      <c r="S18" s="154"/>
      <c r="T18" s="154"/>
      <c r="U18" s="147" t="s">
        <v>683</v>
      </c>
      <c r="V18" s="154" t="s">
        <v>684</v>
      </c>
      <c r="W18"/>
      <c r="X18" s="154" t="s">
        <v>685</v>
      </c>
      <c r="Y18" s="154" t="s">
        <v>586</v>
      </c>
      <c r="Z18"/>
      <c r="AA18" s="154" t="s">
        <v>588</v>
      </c>
      <c r="AB18"/>
      <c r="AC18"/>
      <c r="AD18"/>
    </row>
    <row r="19" spans="1:30" s="147" customFormat="1" ht="14.25">
      <c r="A19" s="147">
        <v>0</v>
      </c>
      <c r="B19" s="154" t="s">
        <v>116</v>
      </c>
      <c r="C19" s="154" t="s">
        <v>686</v>
      </c>
      <c r="D19" s="154" t="s">
        <v>686</v>
      </c>
      <c r="E19" s="175" t="s">
        <v>217</v>
      </c>
      <c r="F19" s="154" t="s">
        <v>581</v>
      </c>
      <c r="G19" s="157" t="s">
        <v>582</v>
      </c>
      <c r="H19" s="154"/>
      <c r="I19" s="154" t="s">
        <v>687</v>
      </c>
      <c r="J19" s="154" t="s">
        <v>155</v>
      </c>
      <c r="K19" s="154">
        <v>2015</v>
      </c>
      <c r="L19" s="154"/>
      <c r="M19" s="154"/>
      <c r="N19" s="154"/>
      <c r="O19" s="154" t="s">
        <v>688</v>
      </c>
      <c r="P19" s="154"/>
      <c r="Q19" s="154" t="s">
        <v>682</v>
      </c>
      <c r="R19" s="154" t="s">
        <v>688</v>
      </c>
      <c r="S19" s="154"/>
      <c r="T19" s="154" t="s">
        <v>689</v>
      </c>
      <c r="U19" s="154" t="s">
        <v>0</v>
      </c>
      <c r="V19" s="147" t="s">
        <v>690</v>
      </c>
      <c r="W19" s="171" t="s">
        <v>691</v>
      </c>
      <c r="X19" s="154" t="s">
        <v>685</v>
      </c>
      <c r="Y19" s="147" t="s">
        <v>586</v>
      </c>
      <c r="Z19" s="147" t="s">
        <v>692</v>
      </c>
      <c r="AA19" s="147" t="s">
        <v>588</v>
      </c>
      <c r="AB19" s="154"/>
      <c r="AC19" s="154"/>
      <c r="AD19" s="154"/>
    </row>
    <row r="20" spans="1:30" ht="14.25">
      <c r="A20" s="147">
        <v>1</v>
      </c>
      <c r="B20" s="147" t="s">
        <v>91</v>
      </c>
      <c r="C20" s="147" t="s">
        <v>381</v>
      </c>
      <c r="D20" s="147" t="s">
        <v>693</v>
      </c>
      <c r="E20" s="154" t="s">
        <v>361</v>
      </c>
      <c r="F20" s="154" t="s">
        <v>591</v>
      </c>
      <c r="G20" s="154" t="s">
        <v>359</v>
      </c>
      <c r="H20" s="154" t="s">
        <v>694</v>
      </c>
      <c r="J20" s="154" t="s">
        <v>155</v>
      </c>
      <c r="K20" s="154">
        <v>1975</v>
      </c>
      <c r="L20" s="154" t="s">
        <v>593</v>
      </c>
      <c r="N20" s="154" t="s">
        <v>567</v>
      </c>
      <c r="O20" s="154" t="s">
        <v>695</v>
      </c>
      <c r="Q20" s="154" t="s">
        <v>696</v>
      </c>
      <c r="R20" s="154"/>
      <c r="S20" s="154"/>
      <c r="T20" s="154"/>
      <c r="U20" s="154" t="s">
        <v>0</v>
      </c>
      <c r="V20" s="154" t="s">
        <v>697</v>
      </c>
      <c r="X20" s="154" t="s">
        <v>698</v>
      </c>
      <c r="Y20" s="154" t="s">
        <v>570</v>
      </c>
      <c r="AA20" s="154" t="s">
        <v>699</v>
      </c>
    </row>
    <row r="21" spans="1:30" ht="14.25">
      <c r="A21" s="147">
        <v>1</v>
      </c>
      <c r="B21" s="147" t="s">
        <v>92</v>
      </c>
      <c r="C21" s="147" t="str">
        <f>'LF2'!A1</f>
        <v>Abgedeckte Güllelager</v>
      </c>
      <c r="D21" s="147" t="s">
        <v>700</v>
      </c>
      <c r="E21" s="160" t="s">
        <v>242</v>
      </c>
      <c r="F21" s="147" t="s">
        <v>581</v>
      </c>
      <c r="G21" s="157" t="s">
        <v>582</v>
      </c>
      <c r="H21" s="147"/>
      <c r="I21" s="147" t="s">
        <v>701</v>
      </c>
      <c r="J21" s="147" t="s">
        <v>155</v>
      </c>
      <c r="K21" s="147">
        <f>'LF2'!D4</f>
        <v>2022</v>
      </c>
      <c r="L21" s="147"/>
      <c r="M21" s="147"/>
      <c r="N21" s="147"/>
      <c r="O21" s="147" t="s">
        <v>702</v>
      </c>
      <c r="P21" s="147"/>
      <c r="U21" s="147" t="s">
        <v>200</v>
      </c>
      <c r="V21" s="147" t="s">
        <v>703</v>
      </c>
      <c r="W21" s="147"/>
      <c r="X21" s="147" t="s">
        <v>339</v>
      </c>
      <c r="Y21" s="147" t="s">
        <v>570</v>
      </c>
      <c r="Z21" s="147"/>
      <c r="AA21" s="147" t="s">
        <v>611</v>
      </c>
      <c r="AB21" s="147"/>
      <c r="AC21" s="147"/>
      <c r="AD21" s="147"/>
    </row>
    <row r="22" spans="1:30" ht="14.25">
      <c r="A22" s="147">
        <v>1</v>
      </c>
      <c r="B22" s="147" t="s">
        <v>94</v>
      </c>
      <c r="C22" s="147" t="s">
        <v>404</v>
      </c>
      <c r="D22" s="147" t="s">
        <v>704</v>
      </c>
      <c r="E22" s="147" t="s">
        <v>361</v>
      </c>
      <c r="F22" s="147" t="s">
        <v>591</v>
      </c>
      <c r="G22" s="154" t="s">
        <v>359</v>
      </c>
      <c r="H22" s="147" t="s">
        <v>408</v>
      </c>
      <c r="J22" s="147" t="s">
        <v>155</v>
      </c>
      <c r="K22" s="147">
        <v>2005</v>
      </c>
      <c r="L22" s="147" t="s">
        <v>593</v>
      </c>
      <c r="N22" s="147" t="s">
        <v>567</v>
      </c>
      <c r="O22" s="147" t="s">
        <v>627</v>
      </c>
      <c r="Q22" s="147" t="s">
        <v>705</v>
      </c>
      <c r="R22" s="147"/>
      <c r="S22" s="147"/>
      <c r="T22" s="147"/>
      <c r="U22" s="147" t="s">
        <v>0</v>
      </c>
      <c r="V22" s="147" t="s">
        <v>706</v>
      </c>
      <c r="W22" s="171" t="s">
        <v>707</v>
      </c>
      <c r="X22" s="147" t="s">
        <v>631</v>
      </c>
      <c r="Y22" s="147" t="s">
        <v>586</v>
      </c>
      <c r="Z22" s="147" t="s">
        <v>708</v>
      </c>
      <c r="AA22" s="147" t="s">
        <v>588</v>
      </c>
    </row>
    <row r="23" spans="1:30" ht="14.25">
      <c r="A23" s="147">
        <v>1</v>
      </c>
      <c r="B23" s="147" t="s">
        <v>74</v>
      </c>
      <c r="C23" s="147" t="s">
        <v>709</v>
      </c>
      <c r="D23" s="147" t="s">
        <v>710</v>
      </c>
      <c r="E23" s="147" t="s">
        <v>361</v>
      </c>
      <c r="F23" s="147" t="s">
        <v>591</v>
      </c>
      <c r="G23" s="154" t="s">
        <v>359</v>
      </c>
      <c r="H23" s="147" t="s">
        <v>282</v>
      </c>
      <c r="I23" s="147"/>
      <c r="J23" s="147" t="s">
        <v>155</v>
      </c>
      <c r="K23" s="147">
        <v>2005</v>
      </c>
      <c r="L23" s="147" t="s">
        <v>593</v>
      </c>
      <c r="M23" s="147">
        <v>0.1</v>
      </c>
      <c r="N23" s="147" t="s">
        <v>567</v>
      </c>
      <c r="O23" s="147" t="s">
        <v>627</v>
      </c>
      <c r="P23" s="149" t="s">
        <v>711</v>
      </c>
      <c r="Q23" s="147" t="s">
        <v>712</v>
      </c>
      <c r="R23" s="147"/>
      <c r="S23" s="147"/>
      <c r="T23" s="147"/>
      <c r="U23" s="147" t="s">
        <v>713</v>
      </c>
      <c r="V23" s="147" t="s">
        <v>714</v>
      </c>
      <c r="W23" s="171" t="s">
        <v>715</v>
      </c>
      <c r="X23" s="147" t="s">
        <v>631</v>
      </c>
      <c r="Y23" s="147" t="s">
        <v>586</v>
      </c>
      <c r="Z23" s="147" t="s">
        <v>716</v>
      </c>
      <c r="AA23" s="147" t="s">
        <v>588</v>
      </c>
      <c r="AB23" s="147"/>
      <c r="AC23" s="147"/>
      <c r="AD23" s="147"/>
    </row>
    <row r="24" spans="1:30" ht="15">
      <c r="A24" s="147">
        <v>1</v>
      </c>
      <c r="B24" s="147" t="s">
        <v>75</v>
      </c>
      <c r="C24" s="147" t="s">
        <v>717</v>
      </c>
      <c r="D24" s="147" t="s">
        <v>718</v>
      </c>
      <c r="E24" s="147" t="s">
        <v>361</v>
      </c>
      <c r="F24" s="147" t="s">
        <v>591</v>
      </c>
      <c r="G24" s="154" t="s">
        <v>359</v>
      </c>
      <c r="H24" s="147" t="s">
        <v>719</v>
      </c>
      <c r="I24" s="147"/>
      <c r="J24" s="147" t="s">
        <v>155</v>
      </c>
      <c r="K24" s="147">
        <v>2005</v>
      </c>
      <c r="L24" s="147" t="s">
        <v>593</v>
      </c>
      <c r="M24" s="147">
        <v>0.1</v>
      </c>
      <c r="N24" s="147" t="s">
        <v>567</v>
      </c>
      <c r="O24" s="147" t="s">
        <v>627</v>
      </c>
      <c r="P24" s="164" t="s">
        <v>720</v>
      </c>
      <c r="Q24" s="147" t="s">
        <v>721</v>
      </c>
      <c r="R24" s="147"/>
      <c r="S24" s="147"/>
      <c r="T24" s="147"/>
      <c r="U24" s="147" t="s">
        <v>688</v>
      </c>
      <c r="V24" s="147" t="s">
        <v>722</v>
      </c>
      <c r="W24" s="171" t="s">
        <v>723</v>
      </c>
      <c r="X24" s="147" t="s">
        <v>631</v>
      </c>
      <c r="Y24" s="147" t="s">
        <v>586</v>
      </c>
      <c r="Z24" s="147" t="s">
        <v>716</v>
      </c>
      <c r="AA24" s="147" t="s">
        <v>588</v>
      </c>
      <c r="AB24" s="147"/>
      <c r="AC24" s="147"/>
      <c r="AD24" s="147"/>
    </row>
    <row r="25" spans="1:30" ht="14.25">
      <c r="A25" s="147">
        <v>1</v>
      </c>
      <c r="B25" s="147" t="s">
        <v>76</v>
      </c>
      <c r="C25" s="147" t="s">
        <v>724</v>
      </c>
      <c r="D25" s="147" t="s">
        <v>725</v>
      </c>
      <c r="E25" s="147" t="s">
        <v>361</v>
      </c>
      <c r="F25" s="147" t="s">
        <v>591</v>
      </c>
      <c r="G25" s="157" t="s">
        <v>359</v>
      </c>
      <c r="H25" s="147" t="s">
        <v>297</v>
      </c>
      <c r="I25" s="147"/>
      <c r="J25" s="147" t="s">
        <v>155</v>
      </c>
      <c r="K25" s="147">
        <v>2005</v>
      </c>
      <c r="L25" s="147" t="s">
        <v>593</v>
      </c>
      <c r="M25" s="147">
        <v>0.1</v>
      </c>
      <c r="N25" s="147" t="s">
        <v>567</v>
      </c>
      <c r="O25" s="147" t="s">
        <v>627</v>
      </c>
      <c r="P25" s="237" t="s">
        <v>726</v>
      </c>
      <c r="Q25" s="147" t="s">
        <v>727</v>
      </c>
      <c r="R25" s="238" t="s">
        <v>728</v>
      </c>
      <c r="S25" s="238">
        <v>100</v>
      </c>
      <c r="T25" s="238" t="s">
        <v>714</v>
      </c>
      <c r="U25" s="238" t="s">
        <v>688</v>
      </c>
      <c r="V25" s="147" t="s">
        <v>729</v>
      </c>
      <c r="W25" s="171" t="s">
        <v>715</v>
      </c>
      <c r="X25" s="147" t="s">
        <v>730</v>
      </c>
      <c r="Y25" s="147" t="s">
        <v>586</v>
      </c>
      <c r="Z25" s="147" t="s">
        <v>716</v>
      </c>
      <c r="AA25" s="147" t="s">
        <v>588</v>
      </c>
      <c r="AB25" s="147"/>
      <c r="AC25" s="147"/>
      <c r="AD25" s="147"/>
    </row>
    <row r="26" spans="1:30" ht="14.25">
      <c r="A26" s="147">
        <v>1</v>
      </c>
      <c r="B26" s="147" t="s">
        <v>77</v>
      </c>
      <c r="C26" s="147" t="s">
        <v>731</v>
      </c>
      <c r="D26" s="147" t="s">
        <v>732</v>
      </c>
      <c r="E26" s="147" t="s">
        <v>361</v>
      </c>
      <c r="F26" s="147" t="s">
        <v>591</v>
      </c>
      <c r="G26" s="157" t="s">
        <v>359</v>
      </c>
      <c r="H26" s="147" t="s">
        <v>297</v>
      </c>
      <c r="I26" s="147"/>
      <c r="J26" s="147" t="s">
        <v>155</v>
      </c>
      <c r="K26" s="149">
        <v>2005</v>
      </c>
      <c r="L26" s="147" t="s">
        <v>593</v>
      </c>
      <c r="M26" s="147">
        <v>0.1</v>
      </c>
      <c r="N26" s="147" t="s">
        <v>567</v>
      </c>
      <c r="O26" s="147" t="s">
        <v>627</v>
      </c>
      <c r="P26" s="237" t="s">
        <v>726</v>
      </c>
      <c r="Q26" s="147" t="s">
        <v>727</v>
      </c>
      <c r="R26" s="238" t="s">
        <v>728</v>
      </c>
      <c r="S26" s="147">
        <v>300</v>
      </c>
      <c r="T26" s="147" t="s">
        <v>733</v>
      </c>
      <c r="U26" s="147" t="s">
        <v>688</v>
      </c>
      <c r="V26" s="147" t="s">
        <v>734</v>
      </c>
      <c r="W26" s="171" t="s">
        <v>715</v>
      </c>
      <c r="X26" s="147" t="s">
        <v>730</v>
      </c>
      <c r="Y26" s="147" t="s">
        <v>586</v>
      </c>
      <c r="Z26" s="147" t="s">
        <v>716</v>
      </c>
      <c r="AA26" s="147" t="s">
        <v>588</v>
      </c>
      <c r="AB26" s="147"/>
      <c r="AC26" s="147"/>
      <c r="AD26" s="147"/>
    </row>
    <row r="27" spans="1:30" ht="15">
      <c r="A27" s="147">
        <v>1</v>
      </c>
      <c r="B27" s="147" t="s">
        <v>78</v>
      </c>
      <c r="C27" s="147" t="s">
        <v>735</v>
      </c>
      <c r="D27" s="147" t="s">
        <v>735</v>
      </c>
      <c r="E27" s="147" t="s">
        <v>242</v>
      </c>
      <c r="F27" s="147" t="s">
        <v>736</v>
      </c>
      <c r="G27" s="157" t="s">
        <v>737</v>
      </c>
      <c r="H27" s="147"/>
      <c r="I27" s="156" t="s">
        <v>738</v>
      </c>
      <c r="J27" s="147" t="s">
        <v>155</v>
      </c>
      <c r="K27" s="147">
        <v>2014</v>
      </c>
      <c r="L27" s="147" t="s">
        <v>739</v>
      </c>
      <c r="M27" s="147"/>
      <c r="N27" s="147" t="s">
        <v>567</v>
      </c>
      <c r="O27" s="147" t="s">
        <v>740</v>
      </c>
      <c r="P27" s="164"/>
      <c r="Q27" s="147" t="s">
        <v>741</v>
      </c>
      <c r="R27" s="147"/>
      <c r="S27" s="147"/>
      <c r="T27" s="147"/>
      <c r="U27" s="147" t="s">
        <v>742</v>
      </c>
      <c r="V27" s="156" t="s">
        <v>743</v>
      </c>
      <c r="W27" s="156"/>
      <c r="X27" s="147" t="s">
        <v>744</v>
      </c>
      <c r="Y27" s="147" t="s">
        <v>570</v>
      </c>
      <c r="Z27" s="147" t="s">
        <v>745</v>
      </c>
      <c r="AA27" s="147" t="s">
        <v>746</v>
      </c>
      <c r="AB27" s="147"/>
      <c r="AC27" s="147"/>
      <c r="AD27" s="147"/>
    </row>
    <row r="28" spans="1:30" s="154" customFormat="1" ht="14.25">
      <c r="A28" s="147">
        <v>1</v>
      </c>
      <c r="B28" s="147" t="s">
        <v>79</v>
      </c>
      <c r="C28" s="147" t="s">
        <v>747</v>
      </c>
      <c r="D28" s="147" t="s">
        <v>748</v>
      </c>
      <c r="E28" s="168" t="s">
        <v>242</v>
      </c>
      <c r="F28" s="147" t="s">
        <v>749</v>
      </c>
      <c r="G28" s="157" t="s">
        <v>750</v>
      </c>
      <c r="H28" s="147"/>
      <c r="I28" s="147" t="s">
        <v>319</v>
      </c>
      <c r="J28" s="147" t="s">
        <v>751</v>
      </c>
      <c r="K28" s="147">
        <v>2013</v>
      </c>
      <c r="L28" s="147" t="s">
        <v>752</v>
      </c>
      <c r="M28" s="147">
        <v>0</v>
      </c>
      <c r="N28" s="147" t="s">
        <v>584</v>
      </c>
      <c r="O28" s="147" t="s">
        <v>753</v>
      </c>
      <c r="P28" s="147"/>
      <c r="Q28" s="147"/>
      <c r="R28" s="147"/>
      <c r="S28" s="147"/>
      <c r="T28" s="147"/>
      <c r="U28" s="147" t="s">
        <v>200</v>
      </c>
      <c r="V28" s="147" t="s">
        <v>703</v>
      </c>
      <c r="W28" s="147"/>
      <c r="X28" s="147" t="s">
        <v>317</v>
      </c>
      <c r="Y28" s="147" t="s">
        <v>625</v>
      </c>
      <c r="Z28" s="147"/>
      <c r="AA28" s="147" t="s">
        <v>611</v>
      </c>
      <c r="AB28" s="147"/>
      <c r="AC28" s="147"/>
      <c r="AD28" s="147"/>
    </row>
    <row r="29" spans="1:30" s="154" customFormat="1" ht="14.25">
      <c r="A29" s="147">
        <v>0</v>
      </c>
      <c r="B29" s="147" t="s">
        <v>80</v>
      </c>
      <c r="C29" s="147" t="s">
        <v>754</v>
      </c>
      <c r="D29" s="147" t="s">
        <v>326</v>
      </c>
      <c r="E29" s="147" t="s">
        <v>217</v>
      </c>
      <c r="F29" s="147" t="s">
        <v>572</v>
      </c>
      <c r="G29" s="157" t="s">
        <v>573</v>
      </c>
      <c r="H29" s="147"/>
      <c r="I29" s="147" t="s">
        <v>331</v>
      </c>
      <c r="J29" s="147" t="s">
        <v>155</v>
      </c>
      <c r="K29" s="147">
        <v>2002</v>
      </c>
      <c r="L29" s="147" t="s">
        <v>593</v>
      </c>
      <c r="M29" s="147"/>
      <c r="N29" s="147" t="s">
        <v>584</v>
      </c>
      <c r="O29" s="147" t="s">
        <v>755</v>
      </c>
      <c r="P29" s="147"/>
      <c r="Q29" s="147"/>
      <c r="R29" s="147"/>
      <c r="S29" s="147"/>
      <c r="T29" s="147"/>
      <c r="U29" s="147" t="s">
        <v>0</v>
      </c>
      <c r="V29" s="147" t="s">
        <v>756</v>
      </c>
      <c r="W29" s="147"/>
      <c r="X29" s="147" t="s">
        <v>317</v>
      </c>
      <c r="Y29" s="147"/>
      <c r="Z29" s="147"/>
      <c r="AA29" s="147" t="s">
        <v>757</v>
      </c>
      <c r="AB29" s="147"/>
      <c r="AC29" s="147"/>
      <c r="AD29" s="147"/>
    </row>
    <row r="30" spans="1:30" s="154" customFormat="1" ht="14.25">
      <c r="A30" s="147">
        <v>1</v>
      </c>
      <c r="B30" s="147" t="s">
        <v>81</v>
      </c>
      <c r="C30" s="147" t="s">
        <v>758</v>
      </c>
      <c r="D30" s="147" t="s">
        <v>758</v>
      </c>
      <c r="E30" s="147" t="s">
        <v>242</v>
      </c>
      <c r="F30" s="147" t="s">
        <v>572</v>
      </c>
      <c r="G30" s="147" t="s">
        <v>573</v>
      </c>
      <c r="H30" s="147" t="s">
        <v>341</v>
      </c>
      <c r="I30" s="147"/>
      <c r="J30" s="147" t="s">
        <v>155</v>
      </c>
      <c r="K30" s="147">
        <v>2010</v>
      </c>
      <c r="L30" s="147"/>
      <c r="M30" s="147"/>
      <c r="N30" s="147" t="s">
        <v>584</v>
      </c>
      <c r="O30" s="147" t="s">
        <v>575</v>
      </c>
      <c r="P30" s="147" t="s">
        <v>627</v>
      </c>
      <c r="Q30" s="147" t="s">
        <v>627</v>
      </c>
      <c r="R30" s="147"/>
      <c r="S30" s="147"/>
      <c r="T30" s="147"/>
      <c r="U30" s="147" t="s">
        <v>336</v>
      </c>
      <c r="V30" s="147" t="s">
        <v>759</v>
      </c>
      <c r="W30" s="147"/>
      <c r="X30" s="147" t="s">
        <v>339</v>
      </c>
      <c r="Y30" s="147" t="s">
        <v>570</v>
      </c>
      <c r="Z30" s="147"/>
      <c r="AA30" s="147" t="s">
        <v>578</v>
      </c>
      <c r="AB30" s="147"/>
      <c r="AC30" s="147"/>
      <c r="AD30" s="147"/>
    </row>
    <row r="31" spans="1:30" ht="14.25">
      <c r="A31" s="147">
        <v>1</v>
      </c>
      <c r="B31" s="154" t="s">
        <v>63</v>
      </c>
      <c r="C31" s="154" t="s">
        <v>760</v>
      </c>
      <c r="D31" s="154" t="s">
        <v>761</v>
      </c>
      <c r="E31" s="154" t="s">
        <v>361</v>
      </c>
      <c r="F31" s="154" t="s">
        <v>591</v>
      </c>
      <c r="G31" s="154" t="s">
        <v>359</v>
      </c>
      <c r="H31" s="154" t="s">
        <v>762</v>
      </c>
      <c r="I31" s="154"/>
      <c r="J31" s="154" t="s">
        <v>155</v>
      </c>
      <c r="K31" s="154">
        <v>2010</v>
      </c>
      <c r="L31" s="154" t="s">
        <v>593</v>
      </c>
      <c r="M31" s="154" t="s">
        <v>763</v>
      </c>
      <c r="N31" s="154" t="s">
        <v>567</v>
      </c>
      <c r="O31" s="154" t="s">
        <v>764</v>
      </c>
      <c r="P31" s="154">
        <v>1</v>
      </c>
      <c r="Q31" s="154" t="s">
        <v>761</v>
      </c>
      <c r="R31" s="154"/>
      <c r="S31" s="154"/>
      <c r="T31" s="154"/>
      <c r="U31" s="154" t="s">
        <v>765</v>
      </c>
      <c r="V31" s="154" t="s">
        <v>766</v>
      </c>
      <c r="X31" s="154" t="s">
        <v>767</v>
      </c>
      <c r="Y31" s="154" t="s">
        <v>570</v>
      </c>
      <c r="AA31" s="154" t="s">
        <v>611</v>
      </c>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4" r:id="rId15" xr:uid="{ADE4B96A-F540-490C-9988-7DF9A53CE7AD}"/>
    <hyperlink ref="G10" r:id="rId16" xr:uid="{3F24A919-9947-4F66-ABEE-C87937462A27}"/>
    <hyperlink ref="G8" r:id="rId17" xr:uid="{7F2C4B23-0B41-4214-B95A-4EA6C6F6476B}"/>
    <hyperlink ref="G5" r:id="rId18" xr:uid="{A59E181F-9588-422D-BF6D-F7A943719352}"/>
    <hyperlink ref="G7" r:id="rId19" xr:uid="{7ABBDA68-C64F-4ED4-9A3D-10A54E86FA0D}"/>
    <hyperlink ref="G21" r:id="rId20" xr:uid="{2199F790-1B3D-4994-8CA0-4201840EAEDB}"/>
    <hyperlink ref="G12" r:id="rId21" xr:uid="{C9BA3F43-FE99-474E-9E3A-666A1DE66B56}"/>
    <hyperlink ref="G15" r:id="rId22" xr:uid="{09E500D7-3A62-4530-ABFA-838964372750}"/>
    <hyperlink ref="G6" r:id="rId23" xr:uid="{786039C1-2576-467D-8E54-3C3091A4B7D9}"/>
    <hyperlink ref="G9" r:id="rId24" xr:uid="{EC927FC4-D685-46C5-B965-33BBC8C4E873}"/>
    <hyperlink ref="G16" r:id="rId25" xr:uid="{89B346D3-FA4B-4F45-A04A-766B78DFE65E}"/>
    <hyperlink ref="G17" r:id="rId26" xr:uid="{1437765F-42BD-45E5-A918-77CC7F43641A}"/>
    <hyperlink ref="G18" r:id="rId27" xr:uid="{98FEB6F0-7491-4D23-9A8F-70B35B0AEA06}"/>
    <hyperlink ref="G19" r:id="rId28" xr:uid="{187B19B9-E176-486A-B19F-DFE7DAA6A86C}"/>
  </hyperlinks>
  <pageMargins left="0.7" right="0.7" top="0.78740157499999996" bottom="0.78740157499999996" header="0.3" footer="0.3"/>
  <legacyDrawing r:id="rId29"/>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45"/>
  <cols>
    <col min="1" max="1" width="36.1640625" bestFit="1" customWidth="1"/>
    <col min="2" max="2" width="147.1640625" bestFit="1" customWidth="1"/>
  </cols>
  <sheetData>
    <row r="1" spans="1:2" ht="14.1">
      <c r="A1" s="146" t="s">
        <v>768</v>
      </c>
      <c r="B1" s="146" t="s">
        <v>769</v>
      </c>
    </row>
    <row r="2" spans="1:2" ht="14.1">
      <c r="A2" s="147" t="s">
        <v>531</v>
      </c>
      <c r="B2" s="147" t="s">
        <v>770</v>
      </c>
    </row>
    <row r="3" spans="1:2" ht="14.1">
      <c r="A3" s="147" t="s">
        <v>532</v>
      </c>
      <c r="B3" s="147" t="s">
        <v>771</v>
      </c>
    </row>
    <row r="4" spans="1:2" ht="14.1">
      <c r="A4" s="147" t="s">
        <v>533</v>
      </c>
      <c r="B4" s="147" t="s">
        <v>772</v>
      </c>
    </row>
    <row r="5" spans="1:2" ht="14.1">
      <c r="A5" s="147" t="s">
        <v>773</v>
      </c>
      <c r="B5" s="147" t="s">
        <v>774</v>
      </c>
    </row>
    <row r="6" spans="1:2" ht="14.1">
      <c r="A6" s="147" t="s">
        <v>535</v>
      </c>
      <c r="B6" s="147" t="s">
        <v>775</v>
      </c>
    </row>
    <row r="7" spans="1:2" ht="14.1">
      <c r="A7" s="147" t="s">
        <v>536</v>
      </c>
      <c r="B7" s="147" t="s">
        <v>776</v>
      </c>
    </row>
    <row r="8" spans="1:2" ht="14.1">
      <c r="A8" s="147" t="s">
        <v>537</v>
      </c>
      <c r="B8" s="147" t="s">
        <v>777</v>
      </c>
    </row>
    <row r="9" spans="1:2" ht="14.1">
      <c r="A9" s="147" t="s">
        <v>778</v>
      </c>
      <c r="B9" s="147" t="s">
        <v>779</v>
      </c>
    </row>
    <row r="10" spans="1:2" ht="14.1">
      <c r="A10" s="147" t="s">
        <v>539</v>
      </c>
      <c r="B10" s="147" t="s">
        <v>780</v>
      </c>
    </row>
    <row r="11" spans="1:2" ht="14.1">
      <c r="A11" s="147" t="s">
        <v>540</v>
      </c>
      <c r="B11" s="147" t="s">
        <v>781</v>
      </c>
    </row>
    <row r="12" spans="1:2" ht="14.1">
      <c r="A12" s="147" t="s">
        <v>541</v>
      </c>
      <c r="B12" s="147" t="s">
        <v>782</v>
      </c>
    </row>
    <row r="13" spans="1:2" ht="14.45">
      <c r="A13" s="147" t="s">
        <v>542</v>
      </c>
      <c r="B13" s="148" t="s">
        <v>783</v>
      </c>
    </row>
    <row r="14" spans="1:2" ht="14.1">
      <c r="A14" s="147" t="s">
        <v>543</v>
      </c>
      <c r="B14" s="147" t="s">
        <v>784</v>
      </c>
    </row>
    <row r="15" spans="1:2" ht="14.1">
      <c r="A15" s="147" t="s">
        <v>785</v>
      </c>
      <c r="B15" s="147" t="s">
        <v>786</v>
      </c>
    </row>
    <row r="16" spans="1:2" ht="14.45">
      <c r="A16" s="147" t="s">
        <v>787</v>
      </c>
      <c r="B16" s="148" t="s">
        <v>783</v>
      </c>
    </row>
    <row r="17" spans="1:2" ht="14.1">
      <c r="A17" s="147" t="s">
        <v>788</v>
      </c>
      <c r="B17" s="147" t="s">
        <v>789</v>
      </c>
    </row>
    <row r="18" spans="1:2" ht="14.1">
      <c r="A18" s="147" t="s">
        <v>550</v>
      </c>
      <c r="B18" s="147" t="s">
        <v>790</v>
      </c>
    </row>
    <row r="19" spans="1:2" ht="14.1">
      <c r="A19" s="147" t="s">
        <v>551</v>
      </c>
      <c r="B19" s="147" t="s">
        <v>791</v>
      </c>
    </row>
    <row r="20" spans="1:2" ht="14.25">
      <c r="A20" s="172" t="s">
        <v>552</v>
      </c>
      <c r="B20" s="147" t="s">
        <v>792</v>
      </c>
    </row>
    <row r="21" spans="1:2" ht="14.1">
      <c r="A21" s="147" t="s">
        <v>553</v>
      </c>
      <c r="B21" s="147" t="s">
        <v>793</v>
      </c>
    </row>
    <row r="22" spans="1:2" ht="14.25">
      <c r="A22" s="172" t="s">
        <v>554</v>
      </c>
      <c r="B22" s="147" t="s">
        <v>794</v>
      </c>
    </row>
    <row r="23" spans="1:2" ht="14.25">
      <c r="A23" s="172" t="s">
        <v>555</v>
      </c>
      <c r="B23" s="147" t="s">
        <v>795</v>
      </c>
    </row>
    <row r="24" spans="1:2" ht="14.1">
      <c r="A24" s="147" t="s">
        <v>556</v>
      </c>
      <c r="B24" s="147" t="s">
        <v>796</v>
      </c>
    </row>
    <row r="25" spans="1:2" ht="14.45">
      <c r="A25" s="147" t="s">
        <v>557</v>
      </c>
      <c r="B25" s="148" t="s">
        <v>783</v>
      </c>
    </row>
    <row r="26" spans="1:2" ht="14.45">
      <c r="A26" s="147" t="s">
        <v>558</v>
      </c>
      <c r="B26" s="148" t="s">
        <v>783</v>
      </c>
    </row>
    <row r="27" spans="1:2" ht="14.45">
      <c r="A27" s="147" t="s">
        <v>559</v>
      </c>
      <c r="B27" s="148" t="s">
        <v>783</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797</v>
      </c>
      <c r="C1" t="s">
        <v>798</v>
      </c>
      <c r="E1" t="s">
        <v>799</v>
      </c>
      <c r="G1" t="s">
        <v>800</v>
      </c>
      <c r="I1" t="s">
        <v>801</v>
      </c>
      <c r="K1" t="s">
        <v>802</v>
      </c>
      <c r="M1" t="s">
        <v>803</v>
      </c>
      <c r="O1" t="s">
        <v>804</v>
      </c>
    </row>
    <row r="2" spans="1:15" ht="20.100000000000001" customHeight="1">
      <c r="A2" t="s">
        <v>184</v>
      </c>
      <c r="C2" t="s">
        <v>805</v>
      </c>
      <c r="E2" t="s">
        <v>806</v>
      </c>
      <c r="G2" t="s">
        <v>164</v>
      </c>
      <c r="I2" t="s">
        <v>223</v>
      </c>
      <c r="K2" t="s">
        <v>807</v>
      </c>
      <c r="M2" t="s">
        <v>808</v>
      </c>
      <c r="O2" t="s">
        <v>809</v>
      </c>
    </row>
    <row r="3" spans="1:15" ht="20.100000000000001" customHeight="1">
      <c r="A3" t="s">
        <v>168</v>
      </c>
      <c r="C3" t="s">
        <v>810</v>
      </c>
      <c r="E3" t="s">
        <v>811</v>
      </c>
      <c r="G3" t="s">
        <v>812</v>
      </c>
      <c r="I3" t="s">
        <v>389</v>
      </c>
      <c r="K3" t="s">
        <v>813</v>
      </c>
      <c r="M3" t="s">
        <v>814</v>
      </c>
      <c r="O3" t="s">
        <v>815</v>
      </c>
    </row>
    <row r="4" spans="1:15" ht="20.100000000000001" customHeight="1">
      <c r="C4" t="s">
        <v>816</v>
      </c>
      <c r="E4" t="s">
        <v>817</v>
      </c>
      <c r="G4" t="s">
        <v>818</v>
      </c>
      <c r="I4" t="s">
        <v>403</v>
      </c>
      <c r="K4" t="s">
        <v>819</v>
      </c>
      <c r="M4" t="s">
        <v>820</v>
      </c>
      <c r="O4" t="s">
        <v>821</v>
      </c>
    </row>
    <row r="5" spans="1:15" ht="20.100000000000001" customHeight="1">
      <c r="C5" t="s">
        <v>822</v>
      </c>
      <c r="E5" t="s">
        <v>823</v>
      </c>
      <c r="G5" t="s">
        <v>824</v>
      </c>
      <c r="I5" t="s">
        <v>377</v>
      </c>
      <c r="M5" t="s">
        <v>825</v>
      </c>
      <c r="O5" t="s">
        <v>826</v>
      </c>
    </row>
    <row r="6" spans="1:15" ht="20.100000000000001" customHeight="1">
      <c r="C6" t="s">
        <v>827</v>
      </c>
      <c r="E6" t="s">
        <v>828</v>
      </c>
      <c r="G6" t="s">
        <v>829</v>
      </c>
      <c r="I6" t="s">
        <v>830</v>
      </c>
      <c r="O6" t="s">
        <v>831</v>
      </c>
    </row>
    <row r="7" spans="1:15" ht="20.100000000000001" customHeight="1">
      <c r="C7" t="s">
        <v>832</v>
      </c>
      <c r="E7" t="s">
        <v>166</v>
      </c>
      <c r="G7" t="s">
        <v>833</v>
      </c>
      <c r="I7" t="s">
        <v>834</v>
      </c>
      <c r="O7" t="s">
        <v>835</v>
      </c>
    </row>
    <row r="8" spans="1:15" ht="20.100000000000001" customHeight="1">
      <c r="C8" t="s">
        <v>836</v>
      </c>
      <c r="E8" t="s">
        <v>837</v>
      </c>
      <c r="G8" t="s">
        <v>838</v>
      </c>
      <c r="I8" t="s">
        <v>324</v>
      </c>
      <c r="O8" t="s">
        <v>839</v>
      </c>
    </row>
    <row r="9" spans="1:15" ht="20.100000000000001" customHeight="1">
      <c r="C9" t="s">
        <v>840</v>
      </c>
      <c r="E9" t="s">
        <v>841</v>
      </c>
      <c r="G9" t="s">
        <v>842</v>
      </c>
      <c r="I9" t="s">
        <v>178</v>
      </c>
      <c r="O9" t="s">
        <v>843</v>
      </c>
    </row>
    <row r="10" spans="1:15" ht="20.100000000000001" customHeight="1">
      <c r="C10" t="s">
        <v>844</v>
      </c>
      <c r="E10" t="s">
        <v>525</v>
      </c>
      <c r="O10" t="s">
        <v>845</v>
      </c>
    </row>
    <row r="11" spans="1:15" ht="20.100000000000001" customHeight="1">
      <c r="C11" t="s">
        <v>846</v>
      </c>
      <c r="E11" t="s">
        <v>847</v>
      </c>
      <c r="O11" t="s">
        <v>848</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E89199-B92A-4346-AA14-A4573F72AE71}"/>
</file>

<file path=customXml/itemProps2.xml><?xml version="1.0" encoding="utf-8"?>
<ds:datastoreItem xmlns:ds="http://schemas.openxmlformats.org/officeDocument/2006/customXml" ds:itemID="{18A314DA-0F62-4E10-94F7-DBFCC9F3B707}"/>
</file>

<file path=customXml/itemProps3.xml><?xml version="1.0" encoding="utf-8"?>
<ds:datastoreItem xmlns:ds="http://schemas.openxmlformats.org/officeDocument/2006/customXml" ds:itemID="{A4E4C368-1DF5-422B-BD39-8846CE2351EE}"/>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2023-03-30T09:37:15Z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