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04"/>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E38697AE-22CB-4256-AB8D-CF0F5C21E6C4}" xr6:coauthVersionLast="47" xr6:coauthVersionMax="47" xr10:uidLastSave="{00000000-0000-0000-0000-000000000000}"/>
  <bookViews>
    <workbookView xWindow="-17160" yWindow="-21855" windowWidth="38760" windowHeight="21240" tabRatio="775" firstSheet="47"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82" l="1"/>
  <c r="A1" i="70"/>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J1" i="120" s="1"/>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E1" i="119"/>
  <c r="G6" i="105"/>
  <c r="G11" i="105"/>
  <c r="K74" i="1" a="1"/>
  <c r="K53" i="1" a="1"/>
  <c r="K32" i="1" a="1"/>
  <c r="K13" i="1" a="1"/>
  <c r="K47" i="1" a="1"/>
  <c r="K25" i="1" a="1"/>
  <c r="K70" i="1" a="1"/>
  <c r="K52" i="1" a="1"/>
  <c r="K28" i="1" a="1"/>
  <c r="K12" i="1" a="1"/>
  <c r="K27" i="1" a="1"/>
  <c r="K7" i="1" a="1"/>
  <c r="K69" i="1" a="1"/>
  <c r="K51" i="1" a="1"/>
  <c r="K8" i="1" a="1"/>
  <c r="K68" i="1" a="1"/>
  <c r="K46" i="1" a="1"/>
  <c r="K63" i="1" a="1"/>
  <c r="K6" i="1" a="1"/>
  <c r="K44" i="1" a="1"/>
  <c r="K40" i="1" a="1"/>
  <c r="K39" i="1" a="1"/>
  <c r="K38" i="1" a="1"/>
  <c r="K23" i="1" a="1"/>
  <c r="K16" i="1" a="1"/>
  <c r="K67" i="1" a="1"/>
  <c r="K22" i="1" a="1"/>
  <c r="K59" i="1" a="1"/>
  <c r="K79" i="1" a="1"/>
  <c r="K77" i="1" a="1"/>
  <c r="K76" i="1" a="1"/>
  <c r="K58" i="1" a="1"/>
  <c r="K34" i="1" a="1"/>
  <c r="K15" i="1" a="1"/>
  <c r="K33" i="1" a="1"/>
  <c r="K26" i="1" a="1"/>
  <c r="K17" i="1" a="1"/>
  <c r="K81" i="1" a="1"/>
  <c r="K24" i="1" a="1"/>
  <c r="K80" i="1" a="1"/>
  <c r="E7" i="1" a="1"/>
  <c r="K21" i="1" a="1"/>
  <c r="K75" i="1" a="1"/>
  <c r="K54" i="1" a="1"/>
  <c r="K14" i="1" a="1"/>
  <c r="K45" i="1" a="1"/>
  <c r="K62" i="1" a="1"/>
  <c r="K61" i="1" a="1"/>
  <c r="K78" i="1" a="1"/>
  <c r="K60" i="1" a="1"/>
  <c r="K60" i="1" l="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J1" i="112"/>
  <c r="B4" i="111" a="1"/>
  <c r="B4" i="111" s="1"/>
  <c r="F32" i="111"/>
  <c r="H32" i="111"/>
  <c r="J32" i="111"/>
  <c r="F33" i="111"/>
  <c r="H33" i="111"/>
  <c r="J33" i="111"/>
  <c r="F34" i="111"/>
  <c r="H34" i="111"/>
  <c r="J34" i="111"/>
  <c r="F35" i="111"/>
  <c r="H35" i="111"/>
  <c r="J35" i="111"/>
  <c r="F36" i="111"/>
  <c r="H36" i="111"/>
  <c r="J36" i="111"/>
  <c r="F37" i="111"/>
  <c r="H37" i="111"/>
  <c r="J37" i="111"/>
  <c r="F38" i="111"/>
  <c r="H38" i="11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J1" i="111"/>
  <c r="B4" i="110" a="1"/>
  <c r="B4" i="110" s="1"/>
  <c r="F32" i="110"/>
  <c r="H32" i="110"/>
  <c r="J32" i="110"/>
  <c r="F33" i="110"/>
  <c r="H33" i="110"/>
  <c r="J33" i="110"/>
  <c r="F34" i="110"/>
  <c r="H34" i="110"/>
  <c r="J34" i="110"/>
  <c r="F35" i="110"/>
  <c r="H35" i="110"/>
  <c r="J35" i="110"/>
  <c r="F36" i="110"/>
  <c r="H36" i="110"/>
  <c r="J1" i="110" s="1"/>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E1" i="108" s="1"/>
  <c r="H37" i="108"/>
  <c r="J37" i="108"/>
  <c r="F38" i="108"/>
  <c r="H38" i="108"/>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J1"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9" l="1"/>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I16" i="1" a="1"/>
  <c r="E16" i="1" a="1"/>
  <c r="B23" i="1" a="1"/>
  <c r="F28" i="1" a="1"/>
  <c r="D63" i="1" a="1"/>
  <c r="E23" i="1" a="1"/>
  <c r="C80" i="1" a="1"/>
  <c r="J25" i="1" a="1"/>
  <c r="B46" i="1" a="1"/>
  <c r="J52" i="1" a="1"/>
  <c r="H46" i="1" a="1"/>
  <c r="C60" i="1" a="1"/>
  <c r="F76" i="1" a="1"/>
  <c r="B62" i="1" a="1"/>
  <c r="C77" i="1" a="1"/>
  <c r="C28" i="1" a="1"/>
  <c r="B61" i="1" a="1"/>
  <c r="E60" i="1" a="1"/>
  <c r="C81" i="1" a="1"/>
  <c r="F27" i="1" a="1"/>
  <c r="H14" i="1" a="1"/>
  <c r="D60" i="1" a="1"/>
  <c r="D15" i="1" a="1"/>
  <c r="E79" i="1" a="1"/>
  <c r="J53" i="1" a="1"/>
  <c r="F52" i="1" a="1"/>
  <c r="C54" i="1" a="1"/>
  <c r="I60" i="1" a="1"/>
  <c r="F61" i="1" a="1"/>
  <c r="H60" i="1" a="1"/>
  <c r="B80" i="1" a="1"/>
  <c r="B69" i="1" a="1"/>
  <c r="B26" i="1" a="1"/>
  <c r="I15" i="1" a="1"/>
  <c r="B15" i="1" a="1"/>
  <c r="C79" i="1" a="1"/>
  <c r="D81" i="1" a="1"/>
  <c r="E52" i="1" a="1"/>
  <c r="J78" i="1" a="1"/>
  <c r="F23" i="1" a="1"/>
  <c r="B53" i="1" a="1"/>
  <c r="C24" i="1" a="1"/>
  <c r="C25" i="1" a="1"/>
  <c r="E80" i="1" a="1"/>
  <c r="I28" i="1" a="1"/>
  <c r="C69" i="1" a="1"/>
  <c r="E81" i="1" a="1"/>
  <c r="E27" i="1" a="1"/>
  <c r="D76" i="1" a="1"/>
  <c r="J63" i="1" a="1"/>
  <c r="B76" i="1" a="1"/>
  <c r="C62" i="1" a="1"/>
  <c r="B78" i="1" a="1"/>
  <c r="H27" i="1" a="1"/>
  <c r="I63" i="1" a="1"/>
  <c r="C17" i="1" a="1"/>
  <c r="E46" i="1" a="1"/>
  <c r="C76" i="1" a="1"/>
  <c r="H24" i="1" a="1"/>
  <c r="J77" i="1" a="1"/>
  <c r="I54" i="1" a="1"/>
  <c r="B28" i="1" a="1"/>
  <c r="I25" i="1" a="1"/>
  <c r="F26" i="1" a="1"/>
  <c r="F14" i="1" a="1"/>
  <c r="F69" i="1" a="1"/>
  <c r="J26" i="1" a="1"/>
  <c r="C61" i="1" a="1"/>
  <c r="C46" i="1" a="1"/>
  <c r="F62" i="1" a="1"/>
  <c r="H26" i="1" a="1"/>
  <c r="I80" i="1" a="1"/>
  <c r="D28" i="1" a="1"/>
  <c r="J69" i="1" a="1"/>
  <c r="J60" i="1" a="1"/>
  <c r="F60" i="1" a="1"/>
  <c r="C63" i="1" a="1"/>
  <c r="D80" i="1" a="1"/>
  <c r="E24" i="1" a="1"/>
  <c r="D54" i="1" a="1"/>
  <c r="H61" i="1" a="1"/>
  <c r="E54" i="1" a="1"/>
  <c r="I62" i="1" a="1"/>
  <c r="B60" i="1" a="1"/>
  <c r="D53" i="1" a="1"/>
  <c r="E76" i="1" a="1"/>
  <c r="E61" i="1" a="1"/>
  <c r="H28" i="1" a="1"/>
  <c r="E17" i="1" a="1"/>
  <c r="I69" i="1" a="1"/>
  <c r="J81" i="1" a="1"/>
  <c r="B16" i="1" a="1"/>
  <c r="I27" i="1" a="1"/>
  <c r="E14" i="1" a="1"/>
  <c r="E78" i="1" a="1"/>
  <c r="B24" i="1" a="1"/>
  <c r="E25" i="1" a="1"/>
  <c r="J24" i="1" a="1"/>
  <c r="D78" i="1" a="1"/>
  <c r="E62" i="1" a="1"/>
  <c r="F46" i="1" a="1"/>
  <c r="F79" i="1" a="1"/>
  <c r="I17" i="1" a="1"/>
  <c r="I77" i="1" a="1"/>
  <c r="C27" i="1" a="1"/>
  <c r="J14" i="1" a="1"/>
  <c r="B81" i="1" a="1"/>
  <c r="H17" i="1" a="1"/>
  <c r="I46" i="1" a="1"/>
  <c r="B27" i="1" a="1"/>
  <c r="J16" i="1" a="1"/>
  <c r="J80" i="1" a="1"/>
  <c r="D24" i="1" a="1"/>
  <c r="B17" i="1" a="1"/>
  <c r="D27" i="1" a="1"/>
  <c r="I53" i="1" a="1"/>
  <c r="F16" i="1" a="1"/>
  <c r="F80" i="1" a="1"/>
  <c r="J17" i="1" a="1"/>
  <c r="B52" i="1" a="1"/>
  <c r="B14" i="1" a="1"/>
  <c r="F17" i="1" a="1"/>
  <c r="I78" i="1" a="1"/>
  <c r="I14" i="1" a="1"/>
  <c r="J54" i="1" a="1"/>
  <c r="J62" i="1" a="1"/>
  <c r="D46" i="1" a="1"/>
  <c r="C23" i="1" a="1"/>
  <c r="I26" i="1" a="1"/>
  <c r="C26" i="1" a="1"/>
  <c r="I81" i="1" a="1"/>
  <c r="E69" i="1" a="1"/>
  <c r="F81" i="1" a="1"/>
  <c r="I52" i="1" a="1"/>
  <c r="F77" i="1" a="1"/>
  <c r="E15" i="1" a="1"/>
  <c r="D25" i="1" a="1"/>
  <c r="E63" i="1" a="1"/>
  <c r="H63" i="1" a="1"/>
  <c r="E77" i="1" a="1"/>
  <c r="F78" i="1" a="1"/>
  <c r="H25" i="1" a="1"/>
  <c r="I76" i="1" a="1"/>
  <c r="E26" i="1" a="1"/>
  <c r="F63" i="1" a="1"/>
  <c r="D62" i="1" a="1"/>
  <c r="D23" i="1" a="1"/>
  <c r="E53" i="1" a="1"/>
  <c r="D26" i="1" a="1"/>
  <c r="D77" i="1" a="1"/>
  <c r="C15" i="1" a="1"/>
  <c r="C16" i="1" a="1"/>
  <c r="D16" i="1" a="1"/>
  <c r="F54" i="1" a="1"/>
  <c r="C78" i="1" a="1"/>
  <c r="F53" i="1" a="1"/>
  <c r="H15" i="1" a="1"/>
  <c r="F24" i="1" a="1"/>
  <c r="I23" i="1" a="1"/>
  <c r="D17" i="1" a="1"/>
  <c r="J76" i="1" a="1"/>
  <c r="H23" i="1" a="1"/>
  <c r="I79" i="1" a="1"/>
  <c r="J61" i="1" a="1"/>
  <c r="J23" i="1" a="1"/>
  <c r="J28" i="1" a="1"/>
  <c r="I61" i="1" a="1"/>
  <c r="C14" i="1" a="1"/>
  <c r="I24" i="1" a="1"/>
  <c r="J46" i="1" a="1"/>
  <c r="B63" i="1" a="1"/>
  <c r="B54" i="1" a="1"/>
  <c r="C52" i="1" a="1"/>
  <c r="E28" i="1" a="1"/>
  <c r="D69" i="1" a="1"/>
  <c r="J79" i="1" a="1"/>
  <c r="D79" i="1" a="1"/>
  <c r="F15" i="1" a="1"/>
  <c r="D52" i="1" a="1"/>
  <c r="J15" i="1" a="1"/>
  <c r="J27" i="1" a="1"/>
  <c r="H62" i="1" a="1"/>
  <c r="F25" i="1" a="1"/>
  <c r="C53" i="1" a="1"/>
  <c r="H16" i="1" a="1"/>
  <c r="D14" i="1" a="1"/>
  <c r="D61" i="1" a="1"/>
  <c r="B77" i="1" a="1"/>
  <c r="B79" i="1" a="1"/>
  <c r="B25"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23" i="1" a="1"/>
  <c r="G60" i="1" a="1"/>
  <c r="G24" i="1" a="1"/>
  <c r="G62" i="1" a="1"/>
  <c r="G80" i="1" a="1"/>
  <c r="G46" i="1" a="1"/>
  <c r="G17" i="1" a="1"/>
  <c r="G28" i="1" a="1"/>
  <c r="G53" i="1" a="1"/>
  <c r="G15" i="1" a="1"/>
  <c r="G54" i="1" a="1"/>
  <c r="G52" i="1" a="1"/>
  <c r="G79" i="1" a="1"/>
  <c r="G77" i="1" a="1"/>
  <c r="G16" i="1" a="1"/>
  <c r="G63" i="1" a="1"/>
  <c r="G81" i="1" a="1"/>
  <c r="G69" i="1" a="1"/>
  <c r="G78" i="1" a="1"/>
  <c r="G61" i="1" a="1"/>
  <c r="G76" i="1" a="1"/>
  <c r="G27" i="1" a="1"/>
  <c r="G26" i="1" a="1"/>
  <c r="G14" i="1" a="1"/>
  <c r="G25"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I45" i="1" a="1"/>
  <c r="I21" i="1" a="1"/>
  <c r="B21" i="1" a="1"/>
  <c r="H77" i="1" a="1"/>
  <c r="H54" i="1" a="1"/>
  <c r="H69" i="1" a="1"/>
  <c r="H78" i="1" a="1"/>
  <c r="H33" i="1" a="1"/>
  <c r="I74" i="1" a="1"/>
  <c r="H79" i="1" a="1"/>
  <c r="I51" i="1" a="1"/>
  <c r="H13" i="1" a="1"/>
  <c r="H76" i="1" a="1"/>
  <c r="I39" i="1" a="1"/>
  <c r="I47" i="1" a="1"/>
  <c r="H39" i="1" a="1"/>
  <c r="H81" i="1" a="1"/>
  <c r="I75" i="1" a="1"/>
  <c r="C21" i="1" a="1"/>
  <c r="H47" i="1" a="1"/>
  <c r="I70" i="1" a="1"/>
  <c r="H22" i="1" a="1"/>
  <c r="I38" i="1" a="1"/>
  <c r="I67" i="1" a="1"/>
  <c r="I13" i="1" a="1"/>
  <c r="I12" i="1" a="1"/>
  <c r="I6" i="1" a="1"/>
  <c r="I22" i="1" a="1"/>
  <c r="I68" i="1" a="1"/>
  <c r="H40" i="1" a="1"/>
  <c r="H80" i="1" a="1"/>
  <c r="H59" i="1" a="1"/>
  <c r="H53" i="1" a="1"/>
  <c r="I40" i="1" a="1"/>
  <c r="I59" i="1" a="1"/>
  <c r="I34" i="1" a="1"/>
  <c r="H45" i="1" a="1"/>
  <c r="H34" i="1" a="1"/>
  <c r="I33" i="1" a="1"/>
  <c r="I44" i="1" a="1"/>
  <c r="I58" i="1" a="1"/>
  <c r="I32"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C47" i="1" a="1"/>
  <c r="D58" i="1" a="1"/>
  <c r="F68" i="1" a="1"/>
  <c r="J74" i="1" a="1"/>
  <c r="D39" i="1" a="1"/>
  <c r="C59" i="1" a="1"/>
  <c r="J22" i="1" a="1"/>
  <c r="F6" i="1" a="1"/>
  <c r="J47" i="1" a="1"/>
  <c r="E67" i="1" a="1"/>
  <c r="D70" i="1" a="1"/>
  <c r="J33" i="1" a="1"/>
  <c r="D75" i="1" a="1"/>
  <c r="D32" i="1" a="1"/>
  <c r="E58" i="1" a="1"/>
  <c r="E32" i="1" a="1"/>
  <c r="E13" i="1" a="1"/>
  <c r="J75" i="1" a="1"/>
  <c r="D47" i="1" a="1"/>
  <c r="C68" i="1" a="1"/>
  <c r="E8" i="1" a="1"/>
  <c r="C75" i="1" a="1"/>
  <c r="C40" i="1" a="1"/>
  <c r="J7" i="1" a="1"/>
  <c r="F74" i="1" a="1"/>
  <c r="E74" i="1" a="1"/>
  <c r="E21" i="1" a="1"/>
  <c r="E33" i="1" a="1"/>
  <c r="J51" i="1" a="1"/>
  <c r="C58" i="1" a="1"/>
  <c r="D74" i="1" a="1"/>
  <c r="J45" i="1" a="1"/>
  <c r="E39" i="1" a="1"/>
  <c r="D40" i="1" a="1"/>
  <c r="C13" i="1" a="1"/>
  <c r="J40" i="1" a="1"/>
  <c r="D34" i="1" a="1"/>
  <c r="F33" i="1" a="1"/>
  <c r="J6" i="1" a="1"/>
  <c r="D59" i="1" a="1"/>
  <c r="D6" i="1" a="1"/>
  <c r="C38" i="1" a="1"/>
  <c r="J39" i="1" a="1"/>
  <c r="C39" i="1" a="1"/>
  <c r="J8" i="1" a="1"/>
  <c r="D44" i="1" a="1"/>
  <c r="D22" i="1" a="1"/>
  <c r="C32" i="1" a="1"/>
  <c r="D67" i="1" a="1"/>
  <c r="D33" i="1" a="1"/>
  <c r="F39" i="1" a="1"/>
  <c r="E38" i="1" a="1"/>
  <c r="C51" i="1" a="1"/>
  <c r="E47" i="1" a="1"/>
  <c r="F51" i="1" a="1"/>
  <c r="J12" i="1" a="1"/>
  <c r="D13" i="1" a="1"/>
  <c r="E22" i="1" a="1"/>
  <c r="C70" i="1" a="1"/>
  <c r="F7" i="1" a="1"/>
  <c r="E12" i="1" a="1"/>
  <c r="F38" i="1" a="1"/>
  <c r="F44" i="1" a="1"/>
  <c r="D8" i="1" a="1"/>
  <c r="F32" i="1" a="1"/>
  <c r="D12" i="1" a="1"/>
  <c r="D45" i="1" a="1"/>
  <c r="F12" i="1" a="1"/>
  <c r="J13" i="1" a="1"/>
  <c r="F22" i="1" a="1"/>
  <c r="J67" i="1" a="1"/>
  <c r="J44" i="1" a="1"/>
  <c r="F67" i="1" a="1"/>
  <c r="C33" i="1" a="1"/>
  <c r="D68" i="1" a="1"/>
  <c r="C67" i="1" a="1"/>
  <c r="J59" i="1" a="1"/>
  <c r="F21" i="1" a="1"/>
  <c r="F45" i="1" a="1"/>
  <c r="F13" i="1" a="1"/>
  <c r="C74" i="1" a="1"/>
  <c r="D7" i="1" a="1"/>
  <c r="E51" i="1" a="1"/>
  <c r="E45" i="1" a="1"/>
  <c r="J32" i="1" a="1"/>
  <c r="C12" i="1" a="1"/>
  <c r="F40" i="1" a="1"/>
  <c r="J21" i="1" a="1"/>
  <c r="D38" i="1" a="1"/>
  <c r="F75" i="1" a="1"/>
  <c r="J68" i="1" a="1"/>
  <c r="E68" i="1" a="1"/>
  <c r="C45" i="1" a="1"/>
  <c r="E59" i="1" a="1"/>
  <c r="E34" i="1" a="1"/>
  <c r="F59" i="1" a="1"/>
  <c r="J58" i="1" a="1"/>
  <c r="J38" i="1" a="1"/>
  <c r="C34" i="1" a="1"/>
  <c r="J34" i="1" a="1"/>
  <c r="E75" i="1" a="1"/>
  <c r="D51" i="1" a="1"/>
  <c r="C44" i="1" a="1"/>
  <c r="F70" i="1" a="1"/>
  <c r="C22" i="1" a="1"/>
  <c r="E44" i="1" a="1"/>
  <c r="E40" i="1" a="1"/>
  <c r="F47" i="1" a="1"/>
  <c r="F58" i="1" a="1"/>
  <c r="J70" i="1" a="1"/>
  <c r="F34" i="1" a="1"/>
  <c r="E70"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34" i="1" a="1"/>
  <c r="G44" i="1" a="1"/>
  <c r="G58" i="1" a="1"/>
  <c r="G47" i="1" a="1"/>
  <c r="G40" i="1" a="1"/>
  <c r="G7" i="1" a="1"/>
  <c r="G39" i="1" a="1"/>
  <c r="G13" i="1" a="1"/>
  <c r="G21" i="1" a="1"/>
  <c r="G70" i="1" a="1"/>
  <c r="G51" i="1" a="1"/>
  <c r="G8" i="1" a="1"/>
  <c r="G22" i="1" a="1"/>
  <c r="G33" i="1" a="1"/>
  <c r="G38" i="1" a="1"/>
  <c r="G12" i="1" a="1"/>
  <c r="G32" i="1" a="1"/>
  <c r="G75" i="1" a="1"/>
  <c r="G59" i="1" a="1"/>
  <c r="G74" i="1" a="1"/>
  <c r="G68" i="1" a="1"/>
  <c r="G67" i="1" a="1"/>
  <c r="G45" i="1" a="1"/>
  <c r="G6"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C7" i="1" a="1"/>
  <c r="C8" i="1" a="1"/>
  <c r="B6" i="1" a="1"/>
  <c r="B7" i="1" a="1"/>
  <c r="H21" i="1" a="1"/>
  <c r="H38" i="1" a="1"/>
  <c r="H44" i="1" a="1"/>
  <c r="E6" i="1" a="1"/>
  <c r="B8" i="1" a="1"/>
  <c r="H32" i="1" a="1"/>
  <c r="C6" i="1" a="1"/>
  <c r="H12" i="1" a="1"/>
  <c r="H58"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51" i="1" a="1"/>
  <c r="H70" i="1" a="1"/>
  <c r="H67" i="1" a="1"/>
  <c r="H74" i="1" a="1"/>
  <c r="H68" i="1" a="1"/>
  <c r="H75" i="1" a="1"/>
  <c r="H75" i="1" l="1"/>
  <c r="H74" i="1"/>
  <c r="H68" i="1"/>
  <c r="H70" i="1"/>
  <c r="H67" i="1"/>
  <c r="H51" i="1"/>
  <c r="H6" i="1" a="1"/>
  <c r="H6" i="1" l="1"/>
  <c r="A43" i="1"/>
  <c r="B44" i="1" a="1"/>
  <c r="B47" i="1" a="1"/>
  <c r="B45" i="1" a="1"/>
  <c r="B22" i="1" a="1"/>
  <c r="B22" i="1" l="1"/>
  <c r="B45" i="1"/>
  <c r="B47" i="1"/>
  <c r="B44" i="1"/>
  <c r="A73" i="1"/>
  <c r="A57" i="1"/>
  <c r="A66" i="1"/>
  <c r="A50" i="1"/>
  <c r="A37" i="1"/>
  <c r="A31" i="1"/>
  <c r="A20" i="1"/>
  <c r="B68" i="1" a="1"/>
  <c r="B70" i="1" a="1"/>
  <c r="B75" i="1" a="1"/>
  <c r="B67" i="1" a="1"/>
  <c r="B74" i="1" a="1"/>
  <c r="B74" i="1" l="1"/>
  <c r="B75" i="1"/>
  <c r="B68" i="1"/>
  <c r="B67" i="1"/>
  <c r="B70" i="1"/>
  <c r="B33" i="1" a="1"/>
  <c r="B34" i="1" a="1"/>
  <c r="B11" i="51" a="1"/>
  <c r="B40" i="1" a="1"/>
  <c r="B12" i="1" a="1"/>
  <c r="B32" i="1" a="1"/>
  <c r="B59" i="1" a="1"/>
  <c r="B39" i="1" a="1"/>
  <c r="B51" i="1" a="1"/>
  <c r="E11" i="51" a="1"/>
  <c r="D11" i="51" a="1"/>
  <c r="B58" i="1" a="1"/>
  <c r="B38" i="1" a="1"/>
  <c r="B33" i="1" l="1"/>
  <c r="B51" i="1"/>
  <c r="B38" i="1"/>
  <c r="B39" i="1"/>
  <c r="B34" i="1"/>
  <c r="B12" i="1"/>
  <c r="B58" i="1"/>
  <c r="B32" i="1"/>
  <c r="B40" i="1"/>
  <c r="B59" i="1"/>
  <c r="B11" i="51"/>
  <c r="D11" i="51"/>
  <c r="E11" i="51"/>
  <c r="A50" i="51"/>
  <c r="E49" i="51" a="1"/>
  <c r="E25" i="51" a="1"/>
  <c r="C7" i="51" a="1"/>
  <c r="C8" i="51" a="1"/>
  <c r="C17" i="51" a="1"/>
  <c r="E47" i="51" a="1"/>
  <c r="C42" i="51" a="1"/>
  <c r="E18" i="51" a="1"/>
  <c r="E20" i="51" a="1"/>
  <c r="C23" i="51" a="1"/>
  <c r="C24" i="51" a="1"/>
  <c r="D32" i="51" a="1"/>
  <c r="E7" i="51" a="1"/>
  <c r="E45" i="51" a="1"/>
  <c r="D31" i="51" a="1"/>
  <c r="D13" i="51" a="1"/>
  <c r="D28" i="51" a="1"/>
  <c r="D26" i="51" a="1"/>
  <c r="E9" i="51" a="1"/>
  <c r="C33" i="51" a="1"/>
  <c r="C31" i="51" a="1"/>
  <c r="D35" i="51" a="1"/>
  <c r="C26" i="51" a="1"/>
  <c r="E22" i="51" a="1"/>
  <c r="E21" i="51" a="1"/>
  <c r="C14" i="51" a="1"/>
  <c r="C41" i="51" a="1"/>
  <c r="E8" i="51" a="1"/>
  <c r="C5" i="51" a="1"/>
  <c r="D29" i="51" a="1"/>
  <c r="C13" i="51" a="1"/>
  <c r="E40" i="51" a="1"/>
  <c r="D7" i="51" a="1"/>
  <c r="C18" i="51" a="1"/>
  <c r="C25" i="51" a="1"/>
  <c r="C21" i="51" a="1"/>
  <c r="C22" i="51" a="1"/>
  <c r="D48" i="51" a="1"/>
  <c r="D17" i="51" a="1"/>
  <c r="D8" i="51" a="1"/>
  <c r="C10" i="51" a="1"/>
  <c r="D42" i="51" a="1"/>
  <c r="D37" i="51" a="1"/>
  <c r="D36" i="51" a="1"/>
  <c r="C35" i="51" a="1"/>
  <c r="C29" i="51" a="1"/>
  <c r="D15" i="51" a="1"/>
  <c r="E16" i="51" a="1"/>
  <c r="D43" i="51" a="1"/>
  <c r="C38" i="51" a="1"/>
  <c r="E33" i="51" a="1"/>
  <c r="C11" i="51" a="1"/>
  <c r="D16" i="51" a="1"/>
  <c r="C36" i="51" a="1"/>
  <c r="D38" i="51" a="1"/>
  <c r="C48" i="51" a="1"/>
  <c r="D12" i="51" a="1"/>
  <c r="C28" i="51" a="1"/>
  <c r="D46" i="51" a="1"/>
  <c r="C40" i="51" a="1"/>
  <c r="D41" i="51" a="1"/>
  <c r="E24" i="51" a="1"/>
  <c r="D22" i="51" a="1"/>
  <c r="D18" i="51" a="1"/>
  <c r="E27" i="51" a="1"/>
  <c r="C49" i="51" a="1"/>
  <c r="E35" i="51" a="1"/>
  <c r="D5" i="51" a="1"/>
  <c r="E44" i="51" a="1"/>
  <c r="D14" i="51" a="1"/>
  <c r="E34" i="51" a="1"/>
  <c r="D23" i="51" a="1"/>
  <c r="E42" i="51" a="1"/>
  <c r="E10" i="51" a="1"/>
  <c r="E37" i="51" a="1"/>
  <c r="D34" i="51" a="1"/>
  <c r="C30" i="51" a="1"/>
  <c r="E36" i="51" a="1"/>
  <c r="D49" i="51" a="1"/>
  <c r="E14" i="51" a="1"/>
  <c r="E15" i="51" a="1"/>
  <c r="E13" i="51" a="1"/>
  <c r="E19" i="51" a="1"/>
  <c r="C37" i="51" a="1"/>
  <c r="E41" i="51" a="1"/>
  <c r="C12" i="51" a="1"/>
  <c r="E48" i="51" a="1"/>
  <c r="D40" i="51" a="1"/>
  <c r="D10" i="51" a="1"/>
  <c r="C6" i="51" a="1"/>
  <c r="E17" i="51" a="1"/>
  <c r="E43" i="51" a="1"/>
  <c r="E23" i="51" a="1"/>
  <c r="C44" i="51" a="1"/>
  <c r="C39" i="51" a="1"/>
  <c r="E28" i="51" a="1"/>
  <c r="D27" i="51" a="1"/>
  <c r="D24" i="51" a="1"/>
  <c r="D9" i="51" a="1"/>
  <c r="E26" i="51" a="1"/>
  <c r="E31" i="51" a="1"/>
  <c r="E46" i="51" a="1"/>
  <c r="C34" i="51" a="1"/>
  <c r="C16" i="51" a="1"/>
  <c r="C45" i="51" a="1"/>
  <c r="E38" i="51" a="1"/>
  <c r="D33" i="51" a="1"/>
  <c r="E5" i="51" a="1"/>
  <c r="D21" i="51" a="1"/>
  <c r="C19" i="51" a="1"/>
  <c r="D30" i="51" a="1"/>
  <c r="E6" i="51" a="1"/>
  <c r="D44" i="51" a="1"/>
  <c r="B27" i="51" a="1"/>
  <c r="D25" i="51" a="1"/>
  <c r="D19" i="51" a="1"/>
  <c r="E29" i="51" a="1"/>
  <c r="D45" i="51" a="1"/>
  <c r="E32" i="51" a="1"/>
  <c r="C43" i="51" a="1"/>
  <c r="C9" i="51" a="1"/>
  <c r="C20" i="51" a="1"/>
  <c r="E39" i="51" a="1"/>
  <c r="D47" i="51" a="1"/>
  <c r="C32" i="51" a="1"/>
  <c r="C15" i="51" a="1"/>
  <c r="C47" i="51" a="1"/>
  <c r="E30" i="51" a="1"/>
  <c r="D6" i="51" a="1"/>
  <c r="E12" i="51" a="1"/>
  <c r="C27" i="51" a="1"/>
  <c r="D20" i="51" a="1"/>
  <c r="D39" i="51" a="1"/>
  <c r="C46"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0" i="51" a="1"/>
  <c r="B49" i="51" a="1"/>
  <c r="B49" i="51" l="1"/>
  <c r="B39" i="51"/>
  <c r="B44" i="51"/>
  <c r="B40" i="51"/>
  <c r="B12" i="51"/>
  <c r="B35" i="51" a="1"/>
  <c r="B31" i="51" a="1"/>
  <c r="B36" i="51" a="1"/>
  <c r="B13" i="51" a="1"/>
  <c r="B10" i="51" a="1"/>
  <c r="B34" i="51" a="1"/>
  <c r="B43" i="51" a="1"/>
  <c r="B29" i="51" a="1"/>
  <c r="B37" i="51" a="1"/>
  <c r="B28" i="51" a="1"/>
  <c r="B15" i="51" a="1"/>
  <c r="B45" i="51" a="1"/>
  <c r="B38" i="51" a="1"/>
  <c r="B41" i="51" a="1"/>
  <c r="B6" i="51" a="1"/>
  <c r="B32" i="51" a="1"/>
  <c r="B30" i="51" a="1"/>
  <c r="B16" i="51" a="1"/>
  <c r="B5" i="51" a="1"/>
  <c r="B7" i="51" a="1"/>
  <c r="B47" i="51" a="1"/>
  <c r="B8" i="51" a="1"/>
  <c r="B9" i="51" a="1"/>
  <c r="B26" i="51" a="1"/>
  <c r="B33" i="51" a="1"/>
  <c r="B42" i="51" a="1"/>
  <c r="B46" i="51" a="1"/>
  <c r="B48"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4" i="51" a="1"/>
  <c r="B19" i="51" a="1"/>
  <c r="B20" i="51" a="1"/>
  <c r="B14" i="51" a="1"/>
  <c r="B23" i="51" a="1"/>
  <c r="B18" i="51" a="1"/>
  <c r="B21" i="51" a="1"/>
  <c r="B25" i="51" a="1"/>
  <c r="B22"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tc={FF11BDF3-479D-4350-BEB2-DA48C8F91A04}</author>
  </authors>
  <commentList>
    <comment ref="C14" authorId="0" shapeId="0" xr:uid="{FF11BDF3-479D-4350-BEB2-DA48C8F91A04}">
      <text>
        <t xml:space="preserve">[Threaded comment]
Your version of Excel allows you to read this threaded comment; however, any edits to it will get removed if the file is opened in a newer version of Excel. Learn more: https://go.microsoft.com/fwlink/?linkid=870924
Comment:
    Wenn in der Umsetzung kompliziert/aufwändig, dann würden wir selbst ein csv mit den extrahierten Daten erstellen, da kein grosser Aufwand.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<sst xmlns="http://schemas.openxmlformats.org/spreadsheetml/2006/main" count="7466" uniqueCount="854">
  <si>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</si>
  <si>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</si>
  <si>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</si>
  <si>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</si>
  <si>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</si>
  <si>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</si>
  <si>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</si>
  <si>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</si>
  <si>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</si>
  <si>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</si>
  <si>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</si>
  <si>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</si>
  <si>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</si>
  <si>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</si>
  <si>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</si>
  <si>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</si>
  <si>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</si>
  <si>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</si>
  <si>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</si>
  <si>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</si>
  <si>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</si>
  <si>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</si>
  <si>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</si>
  <si>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</si>
  <si>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</si>
  <si>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</si>
  <si>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</si>
  <si>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</si>
  <si>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</si>
  <si>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</si>
  <si>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</si>
  <si>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</si>
  <si>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</si>
  <si>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</si>
  <si>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</si>
  <si>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</si>
  <si>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</si>
  <si>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</si>
  <si>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</si>
  <si>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</si>
  <si>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</si>
  <si>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</si>
  <si>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</si>
  <si>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</si>
  <si>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</si>
  <si>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</si>
  <si>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</si>
  <si>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</si>
  <si>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</si>
  <si>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</si>
  <si>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</si>
  <si>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</si>
  <si>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</si>
  <si>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</si>
  <si>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</si>
  <si>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</si>
  <si>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</si>
  <si>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</si>
  <si>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</si>
  <si>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</si>
  <si>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</si>
  <si>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</si>
  <si>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</si>
  <si>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</si>
  <si>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</si>
  <si>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</si>
  <si>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</si>
  <si>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</si>
  <si>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</si>
  <si>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</si>
  <si>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</si>
  <si>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</si>
  <si>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</si>
  <si>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</si>
  <si>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</si>
  <si>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</si>
  <si>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</si>
  <si>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</si>
  <si>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</si>
  <si>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</si>
  <si>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</si>
  <si>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</si>
  <si>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</si>
  <si>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</si>
  <si>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</si>
  <si>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</si>
  <si>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</si>
  <si>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</si>
  <si>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</si>
  <si>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</si>
  <si>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</si>
  <si>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</si>
  <si>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</si>
  <si>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</si>
  <si>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</si>
  <si>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</si>
  <si>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</si>
  <si>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</si>
  <si>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</si>
  <si>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</si>
  <si>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</si>
  <si>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</si>
  <si>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</si>
  <si>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</si>
  <si>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</si>
  <si>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</si>
  <si>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</si>
  <si>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</si>
  <si>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</si>
  <si>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</si>
  <si>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</si>
  <si>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</si>
  <si>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</si>
  <si>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</si>
  <si>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</si>
  <si>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</si>
  <si>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</si>
  <si>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</si>
  <si>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</si>
  <si>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</si>
  <si>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</si>
  <si>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</si>
  <si>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</si>
  <si>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</si>
  <si>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</si>
  <si>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</si>
  <si>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</si>
  <si>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</si>
  <si>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</si>
  <si>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</si>
  <si>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</si>
  <si>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</si>
  <si>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</si>
  <si>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</si>
  <si>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</si>
  <si>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</si>
  <si>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</si>
  <si>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</si>
  <si>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</si>
  <si>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</si>
  <si>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</si>
  <si>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</si>
  <si>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</si>
  <si>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</si>
  <si>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</si>
  <si>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</si>
  <si>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</si>
  <si>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</si>
  <si>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</si>
  <si>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</si>
  <si>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</si>
  <si>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</si>
  <si>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</si>
  <si>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</si>
  <si>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</si>
  <si>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</si>
  <si>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</si>
  <si>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</si>
  <si>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</si>
  <si>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</si>
  <si>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</si>
  <si>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</si>
  <si>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</si>
  <si>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</si>
  <si>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</si>
  <si>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</si>
  <si>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</si>
  <si>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</si>
  <si>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</si>
  <si>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</si>
  <si>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</si>
  <si>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</si>
  <si>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</si>
  <si>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</si>
  <si>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</si>
  <si>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</si>
  <si>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</si>
  <si>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</si>
  <si>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</si>
  <si>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</si>
  <si>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</si>
  <si>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</si>
  <si>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</si>
  <si>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</si>
  <si>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</si>
  <si>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</si>
  <si>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</si>
  <si>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</si>
  <si>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</si>
  <si>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</si>
  <si>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</si>
  <si>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</si>
  <si>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</si>
  <si>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</si>
  <si>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</si>
  <si>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</si>
  <si>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</si>
  <si>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</si>
  <si>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</si>
  <si>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</si>
  <si>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</si>
  <si>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</si>
  <si>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</si>
  <si>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</si>
  <si>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</si>
  <si>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</si>
  <si>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</si>
  <si>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</si>
  <si>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</si>
  <si>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</si>
  <si>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</si>
  <si>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</si>
  <si>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</si>
  <si>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</si>
  <si>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</si>
  <si>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</si>
  <si>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</si>
  <si>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</si>
  <si>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</si>
  <si>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</si>
  <si>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</si>
  <si>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</si>
  <si>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</si>
  <si>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</si>
  <si>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</si>
  <si>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</si>
  <si>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</si>
  <si>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</si>
  <si>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</si>
  <si>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</si>
  <si>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</si>
  <si>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</si>
  <si>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</si>
  <si>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</si>
  <si>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</si>
  <si>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</si>
  <si>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</si>
  <si>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</si>
  <si>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</si>
  <si>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</si>
  <si>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</si>
  <si>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</si>
  <si>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</si>
  <si>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</si>
  <si>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</si>
  <si>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</si>
  <si>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</si>
  <si>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</si>
  <si>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</si>
  <si>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</si>
  <si>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</si>
  <si>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</si>
  <si>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</si>
  <si>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</si>
  <si>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</si>
  <si>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</si>
  <si>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</si>
  <si>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</si>
  <si>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	OPEN-BY-ASK</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</si>
  <si>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</si>
  <si>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</si>
  <si>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</si>
  <si>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</si>
  <si>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</si>
  <si>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</si>
  <si>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</si>
  <si>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</si>
  <si>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</si>
  <si>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</si>
  <si>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</si>
  <si>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</si>
  <si>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</si>
  <si>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</si>
  <si>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</si>
  <si>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</si>
  <si>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</si>
  <si>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</si>
  <si>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</si>
  <si>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</si>
  <si>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</si>
  <si>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</si>
  <si>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</si>
  <si>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</si>
  <si>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</si>
  <si>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</si>
  <si>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</si>
  <si>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</si>
  <si>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</si>
  <si>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</si>
  <si>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</si>
  <si>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</si>
  <si>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</si>
  <si>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</si>
  <si>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</si>
  <si>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</si>
  <si>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</si>
  <si>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</si>
  <si>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</si>
  <si>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</si>
  <si>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</si>
  <si>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</si>
  <si>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</si>
  <si>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</si>
  <si>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</si>
  <si>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</si>
  <si>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</si>
  <si>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</si>
  <si>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</si>
  <si>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</si>
  <si>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</si>
  <si>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</si>
  <si>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</si>
  <si>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</si>
  <si>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</si>
  <si>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</si>
  <si>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</si>
  <si>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</si>
  <si>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</si>
  <si>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</si>
  <si>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</si>
  <si>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</si>
  <si>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</si>
  <si>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</si>
  <si>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</si>
  <si>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</si>
  <si>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</si>
  <si>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</si>
  <si>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</si>
  <si>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</si>
  <si>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</si>
  <si>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</si>
  <si>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</si>
  <si>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</si>
  <si>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</si>
  <si>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</si>
  <si>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</si>
  <si>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</si>
  <si>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</si>
  <si>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</si>
  <si>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</si>
  <si>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</si>
  <si>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</si>
  <si>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</si>
  <si>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</si>
  <si>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</si>
  <si>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</si>
  <si>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</si>
  <si>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</si>
  <si>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</si>
  <si>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</si>
  <si>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</si>
  <si>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</si>
  <si>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</si>
  <si>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</si>
  <si>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</si>
  <si>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</si>
  <si>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</si>
  <si>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</si>
  <si>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</si>
  <si>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</si>
  <si>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</si>
  <si>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</si>
  <si>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</si>
  <si>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</si>
  <si>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</si>
  <si>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</si>
  <si>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</si>
  <si>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</si>
  <si>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</si>
  <si>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</si>
  <si>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</si>
  <si>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</si>
  <si>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</si>
  <si>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</si>
  <si>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</si>
  <si>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</si>
  <si>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</si>
  <si>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</si>
  <si>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</si>
  <si>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</si>
  <si>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</si>
  <si>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Anzahl Rindvieh</t>
  </si>
  <si>
    <t>Zeigt die Entwicklung der Anzahl Rinder auf</t>
  </si>
  <si>
    <t>In der Landwirtschaft gehören die Methanemissionen der Wiederkäuer, insb. des Rindviehs, zu den bestimmenden Treibhausgasemissionen</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</si>
  <si>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</si>
  <si>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</si>
  <si>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</si>
  <si>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</si>
  <si>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</si>
  <si>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</si>
  <si>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</si>
  <si>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</si>
  <si>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</si>
  <si>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</si>
  <si>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</si>
  <si>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</si>
  <si>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</si>
  <si>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</si>
  <si>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</si>
  <si>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</si>
  <si>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</si>
  <si>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</si>
  <si>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</si>
  <si>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</si>
  <si>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</si>
  <si>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</si>
  <si>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</si>
  <si>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</si>
  <si>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</si>
  <si>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</si>
  <si>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</si>
  <si>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</si>
  <si>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</si>
  <si>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</si>
  <si>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</si>
  <si>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</si>
  <si>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</si>
  <si>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</si>
  <si>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</si>
  <si>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</si>
  <si>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</si>
  <si>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</si>
  <si>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</si>
  <si>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</si>
  <si>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</si>
  <si>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</si>
  <si>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</si>
  <si>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</si>
  <si>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</si>
  <si>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</si>
  <si>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</si>
  <si>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</si>
  <si>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</si>
  <si>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</si>
  <si>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</si>
  <si>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</si>
  <si>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</si>
  <si>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</si>
  <si>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</si>
  <si>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</si>
  <si>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</si>
  <si>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</si>
  <si>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</si>
  <si>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</si>
  <si>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</si>
  <si>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</si>
  <si>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</si>
  <si>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</si>
  <si>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</si>
  <si>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</si>
  <si>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</si>
  <si>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</si>
  <si>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</si>
  <si>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</si>
  <si>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</si>
  <si>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</si>
  <si>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</si>
  <si>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</si>
  <si>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</si>
  <si>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</si>
  <si>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</si>
  <si>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</si>
  <si>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</si>
  <si>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</si>
  <si>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</si>
  <si>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</si>
  <si>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</si>
  <si>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</si>
  <si>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</si>
  <si>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</si>
  <si>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</si>
  <si>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</si>
  <si>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</si>
  <si>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</si>
  <si>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</si>
  <si>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</si>
  <si>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</si>
  <si>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</si>
  <si>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</si>
  <si>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</si>
  <si>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</si>
  <si>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</si>
  <si>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</si>
  <si>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</si>
  <si>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</si>
  <si>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</si>
  <si>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</si>
  <si>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</si>
  <si>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</si>
  <si>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</si>
  <si>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</si>
  <si>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</si>
  <si>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</si>
  <si>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</si>
  <si>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</si>
  <si>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</si>
  <si>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</si>
  <si>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</si>
  <si>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</si>
  <si>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</si>
  <si>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</si>
  <si>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</si>
  <si>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</si>
  <si>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</si>
  <si>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</si>
  <si>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</si>
  <si>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</si>
  <si>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</si>
  <si>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</si>
  <si>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</si>
  <si>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</si>
  <si>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</si>
  <si>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</si>
  <si>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</si>
  <si>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</si>
  <si>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</si>
  <si>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</si>
  <si>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</si>
  <si>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</si>
  <si>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</si>
  <si>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</si>
  <si>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</si>
  <si>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</si>
  <si>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</si>
  <si>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</si>
  <si>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</si>
  <si>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</si>
  <si>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</si>
  <si>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</si>
  <si>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</si>
  <si>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</si>
  <si>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</si>
  <si>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</si>
  <si>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</si>
  <si>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</si>
  <si>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</si>
  <si>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</si>
  <si>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</si>
  <si>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</si>
  <si>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</si>
  <si>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</si>
  <si>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</si>
  <si>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</si>
  <si>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</si>
  <si>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</si>
  <si>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</si>
  <si>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</si>
  <si>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</si>
  <si>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</si>
  <si>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</si>
  <si>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</si>
  <si>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</si>
  <si>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</si>
  <si>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</si>
  <si>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</si>
  <si>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</si>
  <si>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</si>
  <si>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</si>
  <si>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</si>
  <si>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</si>
  <si>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</si>
  <si>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</si>
  <si>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</si>
  <si>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</si>
  <si>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</si>
  <si>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</si>
  <si>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</si>
  <si>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</si>
  <si>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</si>
  <si>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</si>
  <si>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</si>
  <si>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</si>
  <si>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</si>
  <si>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</si>
  <si>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</si>
  <si>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</si>
  <si>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</si>
  <si>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</si>
  <si>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</si>
  <si>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</si>
  <si>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</si>
  <si>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</si>
  <si>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</si>
  <si>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Erneuerbarer Strom</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</si>
  <si>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</si>
  <si>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</si>
  <si>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</si>
  <si>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</si>
  <si>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</si>
  <si>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</si>
  <si>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</si>
  <si>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</si>
  <si>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</si>
  <si>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</si>
  <si>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</si>
  <si>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</si>
  <si>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</si>
  <si>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</si>
  <si>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</si>
  <si>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</si>
  <si>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</si>
  <si>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</si>
  <si>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</si>
  <si>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</si>
  <si>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Erneuerbare Wärme</t>
  </si>
  <si>
    <t>G2_data.csv</t>
  </si>
  <si>
    <t>Waerme</t>
  </si>
  <si>
    <t>total_variable=Waerme[total], share=Waerme[erneuerbar]/Waerme[total]</t>
  </si>
  <si>
    <t>Energiebedarf Gebäudepark</t>
  </si>
  <si>
    <t>G3_data.csv</t>
  </si>
  <si>
    <t>Bedarfsjahr</t>
  </si>
  <si>
    <t>Energiebedarf</t>
  </si>
  <si>
    <t>Spezifischer Energiebedarf</t>
  </si>
  <si>
    <t>Säulen gruppiert pro Bauperiode nach Bedarfsjahr</t>
  </si>
  <si>
    <t>None</t>
  </si>
  <si>
    <t>Heizgradtage am Standort Zürich Fluntern</t>
  </si>
  <si>
    <t>stadt zürich</t>
  </si>
  <si>
    <t>https://www.stadt-zuerich.ch/content/dam/stzh/gud/Deutsch/UGZ/umwelt-energie/energie-in-zahlen/Heizgradtage/dokumente/</t>
  </si>
  <si>
    <t>HGT%20Z%c3%bcrich_Fluntern_Monats_Jahreswerte_Zeitreihe_seit_1990.xlsx</t>
  </si>
  <si>
    <t>Heizgradtage (Jan-Dez)</t>
  </si>
  <si>
    <t>Heizgradtage Zürich SMA (Heizgrenze 12 °C, Raumtemperatur 20 °C)</t>
  </si>
  <si>
    <t>Stadt Zürich, Gesundheits- und Umweltdepartement</t>
  </si>
  <si>
    <t xml:space="preserve">Installierte Leistung fossil betriebener Anlagen grösser 1 MW gemäss Grossfeuerungsdatenbank			</t>
  </si>
  <si>
    <t>Feuerungsleistung Grossfeuerungen</t>
  </si>
  <si>
    <t>IG1_data.csv</t>
  </si>
  <si>
    <t>Brennstoff</t>
  </si>
  <si>
    <t>Erdgas, Heizöl</t>
  </si>
  <si>
    <t>Installierte Feuerungsleistung in kW</t>
  </si>
  <si>
    <t>Säulen gestapelt</t>
  </si>
  <si>
    <t>Anteil fossilfreie Antriebe bei immatrikulierten industriellen Fahrzeugen und Baumaschinen (Sachentransportfahrzeugen)</t>
  </si>
  <si>
    <t>Treibstoff</t>
  </si>
  <si>
    <t>100, 200, 300, 400, 500, 550, 600, 9900</t>
  </si>
  <si>
    <t>Benzin,Diesel,Benzin-elektrisch: Hybrid,Diesel-elektrisch: Hybrid,Elektrisch,Wasserstoff,Gas (mono- und bivalent),Anderer</t>
  </si>
  <si>
    <t>Industriefahrzeuge [Anz.]</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</si>
  <si>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</si>
  <si>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</si>
  <si>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</si>
  <si>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</si>
  <si>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</si>
  <si>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</si>
  <si>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durchschnittliches Global Warming Potential</t>
  </si>
  <si>
    <t>Treibhausgas-Fussabdruck in der Schweiz</t>
  </si>
  <si>
    <t>Treibhausgasemissionen, die durch den Konsum von Gütern und Dienstleistungen in der Schweiz verursacht werden</t>
  </si>
  <si>
    <t>https://dam-api.bfs.admin.ch/hub/api/dam/assets/</t>
  </si>
  <si>
    <t>ind-d-21.02.30.1202.02.01</t>
  </si>
  <si>
    <t>data</t>
  </si>
  <si>
    <t>Mio. t CO2-eq</t>
  </si>
  <si>
    <t>Umweltgesamtrechnung, BFS</t>
  </si>
  <si>
    <t>per capita</t>
  </si>
  <si>
    <t>Verbrauchsmengen nach Grossregion - Fleisch</t>
  </si>
  <si>
    <t>Fleischkonsum (kg pro Kopf)</t>
  </si>
  <si>
    <t xml:space="preserve">
je-d-20.02.01.11.02</t>
  </si>
  <si>
    <t>2 - 3 Jahre (Tab Excel Sheet...)</t>
  </si>
  <si>
    <t>Nahrungsmittel</t>
  </si>
  <si>
    <t>5112: Fleisch</t>
  </si>
  <si>
    <t>kg</t>
  </si>
  <si>
    <t>Fleischkonsum in Kilogramm (kg) pro Kopf und Jahr</t>
  </si>
  <si>
    <t>Haushaltsbudgeterhebung HABE (BFS)</t>
  </si>
  <si>
    <t>total_variable=Fleisch/PersonenHaushalt*12</t>
  </si>
  <si>
    <t>bazl</t>
  </si>
  <si>
    <t>KG2_data.csv</t>
  </si>
  <si>
    <t>total, SAF</t>
  </si>
  <si>
    <t>t</t>
  </si>
  <si>
    <t>Vertankte Menge Flugtreibstoffe (total/SAF)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</si>
  <si>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</si>
  <si>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</si>
  <si>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</si>
  <si>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</si>
  <si>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</si>
  <si>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</si>
  <si>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CO2/m2</t>
  </si>
  <si>
    <t>CO2-Emissionen pro Flächeneinheit</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</si>
  <si>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</si>
  <si>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</si>
  <si>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</si>
  <si>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</si>
  <si>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</si>
  <si>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</si>
  <si>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</si>
  <si>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Strom [kWh]</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</si>
  <si>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</si>
  <si>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</si>
  <si>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</si>
  <si>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</si>
  <si>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</si>
  <si>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</si>
  <si>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t CO2</t>
  </si>
  <si>
    <t>CO2-Emissionen [t]</t>
  </si>
  <si>
    <t>Kanton Zürich: Monitoringbericht Beschaffung kantonale Fahrzeugflotte</t>
  </si>
  <si>
    <t>Alternative Antriebe in der kantonalen Flotte bei neu beschafften Fahrzeugen</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</si>
  <si>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</si>
  <si>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</si>
  <si>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</si>
  <si>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</si>
  <si>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</si>
  <si>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</si>
  <si>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</si>
  <si>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</si>
  <si>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</si>
  <si>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</si>
  <si>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</si>
  <si>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</si>
  <si>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</si>
  <si>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</si>
  <si>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</si>
  <si>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</si>
  <si>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</si>
  <si>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</si>
  <si>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</si>
  <si>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</si>
  <si>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</si>
  <si>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</si>
  <si>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</si>
  <si>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</si>
  <si>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</si>
  <si>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</si>
  <si>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</si>
  <si>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</si>
  <si>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</si>
  <si>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</si>
  <si>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</si>
  <si>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</si>
  <si>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</si>
  <si>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</si>
  <si>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</si>
  <si>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</si>
  <si>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</si>
  <si>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</si>
  <si>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</si>
  <si>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</si>
  <si>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</si>
  <si>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</si>
  <si>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</si>
  <si>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</si>
  <si>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</si>
  <si>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</si>
  <si>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</si>
  <si>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</si>
  <si>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</si>
  <si>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</si>
  <si>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</si>
  <si>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</si>
  <si>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</si>
  <si>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g CO2 / km</t>
  </si>
  <si>
    <t>CO2-Emissionen pro Kilometer</t>
  </si>
  <si>
    <t>Bundesamt für Energie (BFE)</t>
  </si>
  <si>
    <t>CH-Wert: Summe (CO2-Emi*Anzahl PW pro Kanton und Jahr) / Anzahl PW total -&gt; durchschnittliche CO2-Emissionen CH pro Jahr</t>
  </si>
  <si>
    <t>total_variable</t>
  </si>
  <si>
    <t>M5_2</t>
  </si>
  <si>
    <t>Anteile ÖV und MIV im Personenverkehr</t>
  </si>
  <si>
    <t>Bi-Modal Split [ÖV Anteil]</t>
  </si>
  <si>
    <t>afm</t>
  </si>
  <si>
    <t>https://www.web.statistik.zh.ch/ogd/data/</t>
  </si>
  <si>
    <t>2 - 3 Jahre</t>
  </si>
  <si>
    <t>BFS_NR</t>
  </si>
  <si>
    <t>INDIKATOR_VALUE</t>
  </si>
  <si>
    <t>Motorisierung</t>
  </si>
  <si>
    <t>Personenwagen, Bevölkerung</t>
  </si>
  <si>
    <t>Anzahl 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</si>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</sst>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8">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59" fillId="50" borderId="0" xfId="0" applyFont="1" applyFill="1"/>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12" borderId="0" xfId="15" applyFont="1" applyAlignment="1"/>
    <xf numFmtId="0" fontId="27" fillId="4" borderId="20" xfId="2" applyAlignment="1">
      <alignment horizontal="left" vertical="top" wrapText="1" shrinkToFit="1"/>
    </xf>
    <xf numFmtId="49" fontId="27" fillId="4" borderId="20" xfId="2" applyNumberFormat="1" applyAlignment="1">
      <alignment horizontal="left" vertical="top" wrapText="1" shrinkToFi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13" fillId="16" borderId="20" xfId="21" applyFont="1" applyAlignment="1">
      <alignment vertical="top" wrapTex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0" fontId="0" fillId="14" borderId="21" xfId="23" applyFont="1" applyBorder="1" applyAlignment="1">
      <alignment horizontal="lef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33" fillId="0" borderId="0" xfId="69"/>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6">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Treibhauswirkung Kältemittel in grösseren Kälteanlagen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2" dataDxfId="1131">
  <autoFilter ref="A4:K49" xr:uid="{DBAC8728-85F8-4890-B2DF-A8D77CA5351A}"/>
  <tableColumns count="11">
    <tableColumn id="1" xr3:uid="{690035C1-E0E6-4140-931A-EC4929F144A5}" name="#" totalsRowFunction="count" dataDxfId="1129" totalsRowDxfId="1130"/>
    <tableColumn id="2" xr3:uid="{87E12645-3434-4EF6-839B-948925A32458}" name="Titel" dataDxfId="1127" totalsRowDxfId="1128">
      <calculatedColumnFormula array="1">HYPERLINK("" &amp; "#" &amp; A5 &amp; "!B5",INDIRECT("'" &amp; $A5 &amp; "'!B5"))</calculatedColumnFormula>
    </tableColumn>
    <tableColumn id="8" xr3:uid="{266628FB-6901-4637-98D1-8523738E71FF}" name="Mehrinvestitionen" dataDxfId="1125" totalsRowDxfId="1126">
      <calculatedColumnFormula array="1">INDIRECT("'" &amp; A5 &amp; "'!B13")</calculatedColumnFormula>
    </tableColumn>
    <tableColumn id="9" xr3:uid="{DDA348C0-7C22-4A6D-BAF3-12FA25DDAACE}" name="Jährliche Mehrkosten " dataDxfId="1123" totalsRowDxfId="1124">
      <calculatedColumnFormula array="1">INDIRECT("'" &amp; A5 &amp; "'!B14")</calculatedColumnFormula>
    </tableColumn>
    <tableColumn id="12" xr3:uid="{3BDB3149-5BC5-4AF0-AA1D-14A2A2FEBEF5}" name="Personal" dataDxfId="1121" totalsRowDxfId="1122">
      <calculatedColumnFormula array="1">INDIRECT("'" &amp; A5 &amp; "'!B15")</calculatedColumnFormula>
    </tableColumn>
    <tableColumn id="16" xr3:uid="{85220F38-8238-449F-B1ED-8D19B47074D6}" name="MI: Unterer Wert" totalsRowFunction="sum" dataDxfId="1119" totalsRowDxfId="1120">
      <calculatedColumnFormula>IFERROR(_xlfn.XLOOKUP(Über112[[#This Row],[Mehrinvestitionen]],#REF!,#REF!,#N/A),"")</calculatedColumnFormula>
    </tableColumn>
    <tableColumn id="17" xr3:uid="{3CEB4E8E-438B-4596-BE80-495262702C18}" name="MI: oberer Wert" totalsRowFunction="sum" dataDxfId="1117" totalsRowDxfId="1118">
      <calculatedColumnFormula>IFERROR(_xlfn.XLOOKUP(Über112[[#This Row],[Mehrinvestitionen]],#REF!,#REF!,#N/A),"")</calculatedColumnFormula>
    </tableColumn>
    <tableColumn id="18" xr3:uid="{11091F50-A3A2-409F-A090-0249DAFBFBFE}" name="MK: Unterer Wert" totalsRowFunction="sum" dataDxfId="1115" totalsRowDxfId="1116">
      <calculatedColumnFormula>IFERROR(_xlfn.XLOOKUP(Über112[[#This Row],[Jährliche Mehrkosten ]],#REF!,#REF!,#N/A),"")</calculatedColumnFormula>
    </tableColumn>
    <tableColumn id="19" xr3:uid="{742E4EF9-58FA-48D9-AC9D-446111C36F41}" name="MK: Oberer Wert" totalsRowFunction="sum" dataDxfId="1113" totalsRowDxfId="1114">
      <calculatedColumnFormula>IFERROR(_xlfn.XLOOKUP(Über112[[#This Row],[Jährliche Mehrkosten ]],#REF!,#REF!,#N/A),"")</calculatedColumnFormula>
    </tableColumn>
    <tableColumn id="20" xr3:uid="{8CD3FDD8-0C0E-4AE0-9013-0E6EBCBCC423}" name="P: Unterer Wert" totalsRowFunction="sum" dataDxfId="1111" totalsRowDxfId="1112">
      <calculatedColumnFormula>IFERROR(_xlfn.XLOOKUP(Über112[[#This Row],[Personal]],#REF!,#REF!,#N/A),"")</calculatedColumnFormula>
    </tableColumn>
    <tableColumn id="21" xr3:uid="{433F56E7-FA5D-4B89-9302-EB67A0A21723}" name="P: Oberer Wert" totalsRowFunction="sum" dataDxfId="1109" totalsRowDxfId="1110">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1" dataDxfId="1100" headerRowBorderDxfId="10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098" dataCellStyle="Standard"/>
    <tableColumn id="2" xr3:uid="{54682C3C-F05F-44C1-A3F6-66A73658F66C}" name="Hilfsgrösse 1" dataDxfId="1097" dataCellStyle="Standard 2"/>
    <tableColumn id="10" xr3:uid="{CFD3C746-C709-4946-A04E-97F28109B290}" name="Hilfsgrösse 2" dataDxfId="1096" dataCellStyle="Standard 4 2"/>
    <tableColumn id="5" xr3:uid="{FFB4BED7-42A9-4A60-8167-2295CC3815FE}" name="Vorgesehener Pfad" dataDxfId="1095" dataCellStyle="Standard 4 2"/>
    <tableColumn id="4" xr3:uid="{A902A4E0-5A33-413C-A939-E49ABCE555BA}" name="ZH" dataDxfId="1094" dataCellStyle="Komma"/>
    <tableColumn id="9" xr3:uid="{603EC496-526A-4B83-8C5C-73E7CBBF5674}" name="Veränderung ZH" dataDxfId="1093" dataCellStyle="Prozent">
      <calculatedColumnFormula>IF(ISNUMBER(Daten_Ändern[[#This Row],[ZH]]),Daten_Ändern[[#This Row],[ZH]]/_xlfn.XLOOKUP(Basisjahr,Daten_Ändern[Jahr],Daten_Ändern[ZH])-1,#N/A)</calculatedColumnFormula>
    </tableColumn>
    <tableColumn id="6" xr3:uid="{5AADF43F-BE40-47CB-A188-8C6930847909}" name="CH" dataDxfId="1092" dataCellStyle="Komma">
      <calculatedColumnFormula>IF(ISNUMBER(Daten_Ändern[[#This Row],[ZH]]),Daten_Ändern[[#This Row],[ZH]]*RANDBETWEEN(90,110)/100,"")</calculatedColumnFormula>
    </tableColumn>
    <tableColumn id="11" xr3:uid="{DC009E86-A4A8-4F99-B898-2DB5CBC63AF4}" name="Veränderung CH" dataDxfId="1091" dataCellStyle="Prozent">
      <calculatedColumnFormula>IF(ISNUMBER(Daten_Ändern[[#This Row],[CH]]),Daten_Ändern[[#This Row],[CH]]/_xlfn.XLOOKUP(Basisjahr,Daten_Ändern[Jahr],Daten_Ändern[CH])-1,#N/A)</calculatedColumnFormula>
    </tableColumn>
    <tableColumn id="7" xr3:uid="{8A696C53-091E-44D3-B4DE-86AE2052BC7D}" name="BS" dataDxfId="1090" dataCellStyle="Komma">
      <calculatedColumnFormula>IF(ISNUMBER(Daten_Ändern[[#This Row],[ZH]]),Daten_Ändern[[#This Row],[ZH]]*RANDBETWEEN(90,110)/110,"")</calculatedColumnFormula>
    </tableColumn>
    <tableColumn id="12" xr3:uid="{BFFDDEE7-9AF8-49B8-8ECB-A515B1A22D56}" name="Veränderung BS" dataDxfId="1089"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88" dataCellStyle="Standard 2"/>
    <tableColumn id="8" xr3:uid="{EDE0A7D5-117D-48A9-AE71-0EFFA1FC3AD5}" name="Kommentar" dataDxfId="1087"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69" dataDxfId="1068" headerRowBorderDxfId="10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6" dataCellStyle="Standard"/>
    <tableColumn id="2" xr3:uid="{C329DE3C-6ED5-4EC0-9A9F-0E5F6A114246}" name="Hilfsgrösse 1" dataDxfId="1065" dataCellStyle="Standard 2"/>
    <tableColumn id="10" xr3:uid="{C48DD605-FFD0-455C-A614-69A8EBC1094B}" name="Hilfsgrösse 2" dataDxfId="1064" dataCellStyle="Standard 4 2"/>
    <tableColumn id="5" xr3:uid="{50033756-362D-46CE-8C7E-91A4CD8EFBA4}" name="Vorgesehener Pfad" dataDxfId="1063" dataCellStyle="Standard 4 2"/>
    <tableColumn id="4" xr3:uid="{78224A5B-5620-4D43-AB50-4B25EB43E21D}" name="ZH" dataDxfId="1062" dataCellStyle="Komma"/>
    <tableColumn id="9" xr3:uid="{296001B3-2B5B-49AC-B4ED-79C75D5A01D7}" name="Veränderung ZH" dataDxfId="1061" dataCellStyle="Prozent">
      <calculatedColumnFormula>IF(ISNUMBER(Daten_Q1[[#This Row],[ZH]]),Daten_Q1[[#This Row],[ZH]]/_xlfn.XLOOKUP(Basisjahr,Daten_Q1[Jahr],Daten_Q1[ZH])-1,#N/A)</calculatedColumnFormula>
    </tableColumn>
    <tableColumn id="6" xr3:uid="{257A1C64-1AC0-419C-9F03-24BDB20C2733}" name="CH" dataDxfId="1060" dataCellStyle="Komma">
      <calculatedColumnFormula>IF(ISNUMBER(Daten_Q1[[#This Row],[ZH]]),Daten_Q1[[#This Row],[ZH]]*RANDBETWEEN(90,110)/100,"")</calculatedColumnFormula>
    </tableColumn>
    <tableColumn id="11" xr3:uid="{1E7F8638-48D1-4A7F-BB54-EE9595FD06E3}" name="Veränderung CH" dataDxfId="1059" dataCellStyle="Prozent">
      <calculatedColumnFormula>IF(ISNUMBER(Daten_Q1[[#This Row],[CH]]),Daten_Q1[[#This Row],[CH]]/_xlfn.XLOOKUP(Basisjahr,Daten_Q1[Jahr],Daten_Q1[CH])-1,#N/A)</calculatedColumnFormula>
    </tableColumn>
    <tableColumn id="7" xr3:uid="{7BA63392-149F-4E80-BB62-67D8F707A101}" name="BS" dataDxfId="1058" dataCellStyle="Komma">
      <calculatedColumnFormula>IF(ISNUMBER(Daten_Q1[[#This Row],[ZH]]),Daten_Q1[[#This Row],[ZH]]*RANDBETWEEN(90,110)/110,"")</calculatedColumnFormula>
    </tableColumn>
    <tableColumn id="12" xr3:uid="{B2D685E4-13F1-4519-B0BC-B5BDF9146665}" name="Veränderung BS" dataDxfId="1057" dataCellStyle="Prozent">
      <calculatedColumnFormula>IF(ISNUMBER(Daten_Q1[[#This Row],[BS]]),Daten_Q1[[#This Row],[BS]]/_xlfn.XLOOKUP(Basisjahr,Daten_Q1[Jahr],Daten_Q1[BS])-1,#N/A)</calculatedColumnFormula>
    </tableColumn>
    <tableColumn id="3" xr3:uid="{62070461-2076-4219-9857-9789CC43B2FA}" name="Beurteilung/Handlungsbedarf" dataDxfId="1056" dataCellStyle="Standard 2"/>
    <tableColumn id="8" xr3:uid="{BFCA4964-594E-4E3A-BD8F-1F1BF7C0A8DF}" name="Kommentar" dataDxfId="1055"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38" dataDxfId="1037" headerRowBorderDxfId="103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5" dataCellStyle="Standard"/>
    <tableColumn id="2" xr3:uid="{B1C9C06A-9FFD-4B34-88DB-899CFA94C6FD}" name="Hilfsgrösse 1" dataDxfId="1034" dataCellStyle="Standard 2"/>
    <tableColumn id="10" xr3:uid="{F524B227-400E-4ABA-9A35-B878D86E0B9A}" name="Hilfsgrösse 2" dataDxfId="1033" dataCellStyle="Standard 4 2"/>
    <tableColumn id="5" xr3:uid="{975335B9-FF2D-4490-9C7A-BF88A63B2D39}" name="Vorgesehener Pfad" dataDxfId="1032" dataCellStyle="Standard 4 2"/>
    <tableColumn id="4" xr3:uid="{82DFB3A9-77FB-42C6-9EB9-AEDBFFCFF31D}" name="ZH" dataDxfId="1031" dataCellStyle="Komma"/>
    <tableColumn id="9" xr3:uid="{A036EFAA-008C-4AC8-B7E2-A51613FEC872}" name="Veränderung ZH" dataDxfId="1030" dataCellStyle="Prozent">
      <calculatedColumnFormula>IF(ISNUMBER(Daten_Q2[[#This Row],[ZH]]),Daten_Q2[[#This Row],[ZH]]/_xlfn.XLOOKUP(Basisjahr,Daten_Q2[Jahr],Daten_Q2[ZH])-1,#N/A)</calculatedColumnFormula>
    </tableColumn>
    <tableColumn id="6" xr3:uid="{BAC51F39-3FDA-4CE2-845D-D916DE963DE3}" name="CH" dataDxfId="1029" dataCellStyle="Komma">
      <calculatedColumnFormula>IF(ISNUMBER(Daten_Q2[[#This Row],[ZH]]),Daten_Q2[[#This Row],[ZH]]*RANDBETWEEN(90,110)/100,"")</calculatedColumnFormula>
    </tableColumn>
    <tableColumn id="11" xr3:uid="{53799C1E-152C-45CD-8C54-EB93743E534B}" name="Veränderung CH" dataDxfId="1028" dataCellStyle="Prozent">
      <calculatedColumnFormula>IF(ISNUMBER(Daten_Q2[[#This Row],[CH]]),Daten_Q2[[#This Row],[CH]]/_xlfn.XLOOKUP(Basisjahr,Daten_Q2[Jahr],Daten_Q2[CH])-1,#N/A)</calculatedColumnFormula>
    </tableColumn>
    <tableColumn id="7" xr3:uid="{542723C3-828B-48F4-82C5-4C3E78286445}" name="BS" dataDxfId="1027" dataCellStyle="Komma">
      <calculatedColumnFormula>IF(ISNUMBER(Daten_Q2[[#This Row],[ZH]]),Daten_Q2[[#This Row],[ZH]]*RANDBETWEEN(90,110)/110,"")</calculatedColumnFormula>
    </tableColumn>
    <tableColumn id="12" xr3:uid="{E6674291-1489-4DC8-ABFD-BEE5D5972C63}" name="Veränderung BS" dataDxfId="1026" dataCellStyle="Prozent">
      <calculatedColumnFormula>IF(ISNUMBER(Daten_Q2[[#This Row],[BS]]),Daten_Q2[[#This Row],[BS]]/_xlfn.XLOOKUP(Basisjahr,Daten_Q2[Jahr],Daten_Q2[BS])-1,#N/A)</calculatedColumnFormula>
    </tableColumn>
    <tableColumn id="3" xr3:uid="{C762AD35-5573-43A7-869D-FE23695548F0}" name="Beurteilung/Handlungsbedarf" dataDxfId="1025" dataCellStyle="Standard 2"/>
    <tableColumn id="8" xr3:uid="{43755072-9594-427B-BB43-0E9895BDB2B9}" name="Kommentar" dataDxfId="1024"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5" dataDxfId="994" headerRowBorderDxfId="99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2" dataCellStyle="Standard"/>
    <tableColumn id="2" xr3:uid="{8CDF61DD-38AA-49B4-9C9D-054D76371C4F}" name="Hilfsgrösse 1" dataDxfId="991" dataCellStyle="Standard 2"/>
    <tableColumn id="10" xr3:uid="{0E38E282-9858-4E7B-BE97-C856A7908F23}" name="Hilfsgrösse 2" dataDxfId="990" dataCellStyle="Standard 4 2"/>
    <tableColumn id="5" xr3:uid="{62EC3F92-4A03-4A70-9EB9-9DE35C8A3B94}" name="Vorgesehener Pfad" dataDxfId="989" dataCellStyle="Prozent"/>
    <tableColumn id="4" xr3:uid="{5CA2EAF7-11FC-4DEB-BF73-4753E8605DAE}" name="ZH" dataDxfId="988" dataCellStyle="Komma"/>
    <tableColumn id="9" xr3:uid="{898E8AAF-3B0B-46FC-8EBD-1744EDB68639}" name="Veränderung ZH" dataDxfId="987" dataCellStyle="Prozent">
      <calculatedColumnFormula>IF(ISNUMBER(Daten_Q3[[#This Row],[ZH]]),Daten_Q3[[#This Row],[ZH]]/_xlfn.XLOOKUP(Basisjahr,Daten_Q3[Jahr],Daten_Q3[ZH])-1,#N/A)</calculatedColumnFormula>
    </tableColumn>
    <tableColumn id="6" xr3:uid="{1BF5762E-AB91-4457-A575-34BCAAFD62EB}" name="CH" dataDxfId="986" dataCellStyle="Prozent">
      <calculatedColumnFormula>IF(ISNUMBER(Daten_Q3[[#This Row],[ZH]]),Daten_Q3[[#This Row],[ZH]]*RANDBETWEEN(90,110)/100,"")</calculatedColumnFormula>
    </tableColumn>
    <tableColumn id="11" xr3:uid="{514032B9-5D33-4388-8004-799055C99E48}" name="Veränderung CH" dataDxfId="985" dataCellStyle="Prozent">
      <calculatedColumnFormula>IF(ISNUMBER(Daten_Q3[[#This Row],[CH]]),Daten_Q3[[#This Row],[CH]]/_xlfn.XLOOKUP(Basisjahr,Daten_Q3[Jahr],Daten_Q3[CH])-1,#N/A)</calculatedColumnFormula>
    </tableColumn>
    <tableColumn id="7" xr3:uid="{E74D1AB2-05EA-48D9-813A-9C6D5F885EAF}" name="BS" dataDxfId="984" dataCellStyle="Komma">
      <calculatedColumnFormula>IF(ISNUMBER(Daten_Q3[[#This Row],[ZH]]),Daten_Q3[[#This Row],[ZH]]*RANDBETWEEN(90,110)/110,"")</calculatedColumnFormula>
    </tableColumn>
    <tableColumn id="12" xr3:uid="{99555044-4B07-42F3-BD4E-55C35EB401D5}" name="Veränderung BS" dataDxfId="983" dataCellStyle="Prozent">
      <calculatedColumnFormula>IF(ISNUMBER(Daten_Q3[[#This Row],[BS]]),Daten_Q3[[#This Row],[BS]]/_xlfn.XLOOKUP(Basisjahr,Daten_Q3[Jahr],Daten_Q3[BS])-1,#N/A)</calculatedColumnFormula>
    </tableColumn>
    <tableColumn id="3" xr3:uid="{5B86B067-B026-4310-8E2D-F6027EBF5E22}" name="Beurteilung/Handlungsbedarf" dataDxfId="982" dataCellStyle="Standard 2"/>
    <tableColumn id="8" xr3:uid="{174FB936-1580-4C22-B78A-AB8BACE9C259}" name="Kommentar" dataDxfId="981"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5" dataDxfId="954" headerRowBorderDxfId="95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2" dataCellStyle="Standard"/>
    <tableColumn id="2" xr3:uid="{386AF890-B43C-4FC3-9B87-22164BB53607}" name="Hilfsgrösse 1" dataDxfId="951" dataCellStyle="Standard 2"/>
    <tableColumn id="10" xr3:uid="{60B9BA47-F0BF-4BC1-9576-7F93AD7C38FB}" name="Hilfsgrösse 2" dataDxfId="950" dataCellStyle="Standard 4 2"/>
    <tableColumn id="5" xr3:uid="{87ACF720-B998-4550-A0F2-7B8972FB702E}" name="Vorgesehener Pfad" dataDxfId="949" dataCellStyle="Standard 4 2"/>
    <tableColumn id="4" xr3:uid="{5C556F83-FFBF-42DD-8EA9-9E6EF9F073B9}" name="ZH" dataDxfId="948" dataCellStyle="Komma"/>
    <tableColumn id="9" xr3:uid="{E90A7EE8-2C4B-4081-9582-72F97EEF5404}" name="Veränderung ZH" dataDxfId="947" dataCellStyle="Prozent">
      <calculatedColumnFormula>IF(ISNUMBER(Daten_G1[[#This Row],[ZH]]),Daten_G1[[#This Row],[ZH]]/_xlfn.XLOOKUP(Basisjahr,Daten_G1[Jahr],Daten_G1[ZH])-1,#N/A)</calculatedColumnFormula>
    </tableColumn>
    <tableColumn id="6" xr3:uid="{AE5429F4-8B93-4058-92A4-78AE32F35F5B}" name="CH" dataDxfId="946" dataCellStyle="Komma">
      <calculatedColumnFormula>IF(ISNUMBER(Daten_G1[[#This Row],[ZH]]),Daten_G1[[#This Row],[ZH]]*RANDBETWEEN(90,110)/100,"")</calculatedColumnFormula>
    </tableColumn>
    <tableColumn id="11" xr3:uid="{D2371597-580A-4B78-87C8-5D0F9946FAB5}" name="Veränderung CH" dataDxfId="945" dataCellStyle="Prozent">
      <calculatedColumnFormula>IF(ISNUMBER(Daten_G1[[#This Row],[CH]]),Daten_G1[[#This Row],[CH]]/_xlfn.XLOOKUP(Basisjahr,Daten_G1[Jahr],Daten_G1[CH])-1,#N/A)</calculatedColumnFormula>
    </tableColumn>
    <tableColumn id="7" xr3:uid="{072FCF4E-B65A-42CF-AF98-4C14AADC042E}" name="BS" dataDxfId="944" dataCellStyle="Komma">
      <calculatedColumnFormula>IF(ISNUMBER(Daten_G1[[#This Row],[ZH]]),Daten_G1[[#This Row],[ZH]]*RANDBETWEEN(90,110)/110,"")</calculatedColumnFormula>
    </tableColumn>
    <tableColumn id="12" xr3:uid="{ACF65C9F-3740-4AF3-A41B-255E96CD7B1A}" name="Veränderung BS" dataDxfId="943" dataCellStyle="Prozent">
      <calculatedColumnFormula>IF(ISNUMBER(Daten_G1[[#This Row],[BS]]),Daten_G1[[#This Row],[BS]]/_xlfn.XLOOKUP(Basisjahr,Daten_G1[Jahr],Daten_G1[BS])-1,#N/A)</calculatedColumnFormula>
    </tableColumn>
    <tableColumn id="3" xr3:uid="{730E301D-0DEB-4C50-BFB2-89B9FC563491}" name="Beurteilung/Handlungsbedarf" dataDxfId="942" dataCellStyle="Standard 2"/>
    <tableColumn id="8" xr3:uid="{21BB83F0-31E9-478A-B39C-F9496B92E435}" name="Kommentar" dataDxfId="941"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3" dataDxfId="912" headerRowBorderDxfId="91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0" dataCellStyle="Standard"/>
    <tableColumn id="2" xr3:uid="{F7635B6D-2735-4657-A2C0-835648AC16B0}" name="Hilfsgrösse 1" dataDxfId="909" dataCellStyle="Standard 2"/>
    <tableColumn id="10" xr3:uid="{844F60AB-3342-4DB3-BB85-371AB5E4B120}" name="Hilfsgrösse 2" dataDxfId="908" dataCellStyle="Standard 4 2"/>
    <tableColumn id="5" xr3:uid="{3BAD9C0F-98A4-4CD1-9502-A3A762EABDF0}" name="Vorgesehener Pfad" dataDxfId="907" dataCellStyle="Standard 4 2"/>
    <tableColumn id="4" xr3:uid="{149789BB-BECC-4A5F-ABF1-6EAA682E40D5}" name="ZH" dataDxfId="906" dataCellStyle="Komma"/>
    <tableColumn id="9" xr3:uid="{08919DCD-B20C-446B-BAE6-BB7B7917CB4C}" name="Veränderung ZH" dataDxfId="905" dataCellStyle="Prozent">
      <calculatedColumnFormula>IF(ISNUMBER(Daten_G161[[#This Row],[ZH]]),Daten_G161[[#This Row],[ZH]]/_xlfn.XLOOKUP(Basisjahr,Daten_G161[Jahr],Daten_G161[ZH])-1,#N/A)</calculatedColumnFormula>
    </tableColumn>
    <tableColumn id="6" xr3:uid="{DBB1C76D-6275-4D4D-B97B-8C9E295959C0}" name="CH" dataDxfId="904" dataCellStyle="Komma">
      <calculatedColumnFormula>IF(ISNUMBER(Daten_G161[[#This Row],[ZH]]),Daten_G161[[#This Row],[ZH]]*RANDBETWEEN(90,110)/100,"")</calculatedColumnFormula>
    </tableColumn>
    <tableColumn id="11" xr3:uid="{955D5843-5D7E-434D-804F-0B2B5E9E3065}" name="Veränderung CH" dataDxfId="903" dataCellStyle="Prozent">
      <calculatedColumnFormula>IF(ISNUMBER(Daten_G161[[#This Row],[CH]]),Daten_G161[[#This Row],[CH]]/_xlfn.XLOOKUP(Basisjahr,Daten_G161[Jahr],Daten_G161[CH])-1,#N/A)</calculatedColumnFormula>
    </tableColumn>
    <tableColumn id="7" xr3:uid="{CB64CE04-C340-4C45-B9DE-450B20FE9E03}" name="BS" dataDxfId="902" dataCellStyle="Komma">
      <calculatedColumnFormula>IF(ISNUMBER(Daten_G161[[#This Row],[ZH]]),Daten_G161[[#This Row],[ZH]]*RANDBETWEEN(90,110)/110,"")</calculatedColumnFormula>
    </tableColumn>
    <tableColumn id="12" xr3:uid="{7ECCB1FF-84BF-4272-B232-581B79703DB9}" name="Veränderung BS" dataDxfId="901" dataCellStyle="Prozent">
      <calculatedColumnFormula>IF(ISNUMBER(Daten_G161[[#This Row],[BS]]),Daten_G161[[#This Row],[BS]]/_xlfn.XLOOKUP(Basisjahr,Daten_G161[Jahr],Daten_G161[BS])-1,#N/A)</calculatedColumnFormula>
    </tableColumn>
    <tableColumn id="3" xr3:uid="{AF503AC3-3EBD-485A-89A0-8BA2322CACB8}" name="Beurteilung/Handlungsbedarf" dataDxfId="900" dataCellStyle="Standard 2"/>
    <tableColumn id="8" xr3:uid="{4E4765BD-3A5C-4807-A0E1-E93FB279E22C}" name="Kommentar" dataDxfId="899"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4" dataDxfId="893" headerRowBorderDxfId="89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1" dataCellStyle="Standard"/>
    <tableColumn id="2" xr3:uid="{EEBE4B41-DEE2-498C-A663-76F321879D55}" name="Hilfsgrösse 1" dataDxfId="890" dataCellStyle="Standard 2"/>
    <tableColumn id="10" xr3:uid="{CC603C65-D04D-425B-AF77-C6523B89E306}" name="Hilfsgrösse 2" dataDxfId="889" dataCellStyle="Standard 4 2"/>
    <tableColumn id="5" xr3:uid="{1AB6A3A8-5AD2-47C1-B1F3-5D9DE8272126}" name="Vorgesehener Pfad" dataDxfId="888" dataCellStyle="Standard 4 2"/>
    <tableColumn id="4" xr3:uid="{7BD3B6FA-E34F-4FE7-86AC-E6155BC9AEDA}" name="ZH" dataDxfId="887" dataCellStyle="Komma"/>
    <tableColumn id="9" xr3:uid="{1832D3C6-502E-41E9-8B9A-AF9CFB0B5811}" name="Veränderung ZH" dataDxfId="886" dataCellStyle="Prozent">
      <calculatedColumnFormula>IF(ISNUMBER(Daten_G3[[#This Row],[ZH]]),Daten_G3[[#This Row],[ZH]]/_xlfn.XLOOKUP(Basisjahr,Daten_G3[Jahr],Daten_G3[ZH])-1,#N/A)</calculatedColumnFormula>
    </tableColumn>
    <tableColumn id="6" xr3:uid="{3AA40108-6777-4199-8FEC-2C8B226EA022}" name="CH" dataDxfId="885" dataCellStyle="Komma">
      <calculatedColumnFormula>IF(ISNUMBER(Daten_G3[[#This Row],[ZH]]),Daten_G3[[#This Row],[ZH]]*RANDBETWEEN(90,110)/100,"")</calculatedColumnFormula>
    </tableColumn>
    <tableColumn id="11" xr3:uid="{8EC6D1AA-2B07-40B1-B12D-D62491E1122A}" name="Veränderung CH" dataDxfId="884" dataCellStyle="Prozent">
      <calculatedColumnFormula>IF(ISNUMBER(Daten_G3[[#This Row],[CH]]),Daten_G3[[#This Row],[CH]]/_xlfn.XLOOKUP(Basisjahr,Daten_G3[Jahr],Daten_G3[CH])-1,#N/A)</calculatedColumnFormula>
    </tableColumn>
    <tableColumn id="7" xr3:uid="{0E7DE636-78E9-4DCA-A24B-F9510B8D67BA}" name="BS" dataDxfId="883" dataCellStyle="Komma">
      <calculatedColumnFormula>IF(ISNUMBER(Daten_G3[[#This Row],[ZH]]),Daten_G3[[#This Row],[ZH]]*RANDBETWEEN(90,110)/110,"")</calculatedColumnFormula>
    </tableColumn>
    <tableColumn id="12" xr3:uid="{F56E50AF-A20A-4059-80E7-B9A3B4A0C6E1}" name="Veränderung BS" dataDxfId="882" dataCellStyle="Prozent">
      <calculatedColumnFormula>IF(ISNUMBER(Daten_G3[[#This Row],[BS]]),Daten_G3[[#This Row],[BS]]/_xlfn.XLOOKUP(Basisjahr,Daten_G3[Jahr],Daten_G3[BS])-1,#N/A)</calculatedColumnFormula>
    </tableColumn>
    <tableColumn id="3" xr3:uid="{B9A3856F-CD62-4AC3-81BE-0BC28CCCD4D1}" name="Beurteilung/Handlungsbedarf" dataDxfId="881" dataCellStyle="Standard 2"/>
    <tableColumn id="8" xr3:uid="{9FA36EA5-CA6F-499F-9DC5-21E11117B734}" name="Kommentar" dataDxfId="880"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C14" dT="2023-03-29T07:26:35.48" personId="{808E65DB-4307-4BA3-BC76-03CCDC34E544}" id="{FF11BDF3-479D-4350-BEB2-DA48C8F91A04}">
    <text xml:space="preserve">Wenn in der Umsetzung kompliziert/aufwändig, dann würden wir selbst ein csv mit den extrahierten Daten erstellen, da kein grosser Aufwand. </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67.xml"/><Relationship Id="rId2" Type="http://schemas.openxmlformats.org/officeDocument/2006/relationships/printerSettings" Target="../printerSettings/printerSettings3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uvek-gis.admin.ch/BFE/ogd/21/"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stadt-zuerich.ch/content/dam/stzh/gud/Deutsch/UGZ/umwelt-energie/energie-in-zahlen/Heizgradtage/dokumente/" TargetMode="External"/><Relationship Id="rId32" Type="http://schemas.microsoft.com/office/2017/10/relationships/threadedComment" Target="../threadedComments/threadedComment2.xml"/><Relationship Id="rId5" Type="http://schemas.openxmlformats.org/officeDocument/2006/relationships/hyperlink" Target="https://www.pxweb.bfs.admin.ch/api/v1/de/" TargetMode="External"/><Relationship Id="rId15" Type="http://schemas.openxmlformats.org/officeDocument/2006/relationships/hyperlink" Target="https://dam-api.bfs.admin.ch/hub/api/dam/assets/" TargetMode="External"/><Relationship Id="rId23" Type="http://schemas.openxmlformats.org/officeDocument/2006/relationships/hyperlink" Target="https://www.pxweb.bfs.admin.ch/api/v1/de/" TargetMode="External"/><Relationship Id="rId28" Type="http://schemas.openxmlformats.org/officeDocument/2006/relationships/hyperlink" Target="https://www.web.statistik.zh.ch/awel/decarb_monitoring/"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comments" Target="../comments2.xm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web.statistik.zh.ch/awel/decarb_monitoring/" TargetMode="External"/><Relationship Id="rId27" Type="http://schemas.openxmlformats.org/officeDocument/2006/relationships/hyperlink" Target="https://www.web.statistik.zh.ch/awel/decarb_monitoring/" TargetMode="External"/><Relationship Id="rId30" Type="http://schemas.openxmlformats.org/officeDocument/2006/relationships/vmlDrawing" Target="../drawings/vmlDrawing3.vm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5" priority="7"/>
  </conditionalFormatting>
  <conditionalFormatting sqref="A18 A20 A22 A24 A26 A28 A30">
    <cfRule type="duplicateValues" dxfId="1134" priority="4"/>
  </conditionalFormatting>
  <conditionalFormatting sqref="C4:E31">
    <cfRule type="cellIs" dxfId="1133"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57" zoomScale="85" zoomScaleNormal="85" zoomScaleSheetLayoutView="115" zoomScalePageLayoutView="40" workbookViewId="0">
      <selection activeCell="B69" sqref="B69"/>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76"/>
      <c r="B2" s="177"/>
      <c r="C2" s="7"/>
      <c r="D2" s="55"/>
      <c r="E2" s="55"/>
    </row>
    <row r="3" spans="1:15" ht="15.6" customHeight="1">
      <c r="A3" s="96"/>
      <c r="B3" s="96"/>
      <c r="C3" s="46"/>
      <c r="D3" s="55"/>
      <c r="E3" s="55"/>
    </row>
    <row r="4" spans="1:15" ht="23.25" customHeight="1">
      <c r="A4" s="187" t="s">
        <v>55</v>
      </c>
      <c r="B4" s="188"/>
      <c r="C4" s="188"/>
      <c r="D4" s="188"/>
      <c r="E4" s="188"/>
      <c r="F4" s="188"/>
      <c r="G4" s="188"/>
      <c r="H4" s="188"/>
      <c r="I4" s="188"/>
      <c r="J4" s="188"/>
    </row>
    <row r="5" spans="1:15" s="19" customFormat="1" ht="36" customHeight="1">
      <c r="A5" s="185" t="s">
        <v>56</v>
      </c>
      <c r="B5" s="186"/>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3" t="s">
        <v>66</v>
      </c>
      <c r="B10" s="184"/>
      <c r="C10" s="184"/>
      <c r="D10" s="184"/>
      <c r="E10" s="184"/>
      <c r="F10" s="184"/>
      <c r="G10" s="184"/>
      <c r="H10" s="184"/>
      <c r="I10" s="51"/>
      <c r="J10" s="51"/>
    </row>
    <row r="11" spans="1:15" s="19" customFormat="1" ht="36" customHeight="1" thickTop="1">
      <c r="A11" s="181" t="s">
        <v>56</v>
      </c>
      <c r="B11" s="182"/>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3" t="s">
        <v>73</v>
      </c>
      <c r="B19" s="184"/>
      <c r="C19" s="184"/>
      <c r="D19" s="184"/>
      <c r="E19" s="184"/>
      <c r="F19" s="184"/>
      <c r="G19" s="184"/>
      <c r="H19" s="184"/>
      <c r="I19" s="51"/>
      <c r="J19" s="51"/>
    </row>
    <row r="20" spans="1:11" s="19" customFormat="1" ht="36" customHeight="1" thickTop="1">
      <c r="A20" s="178" t="str">
        <f>$A$11</f>
        <v>Indikatoren/Stellgrössen</v>
      </c>
      <c r="B20" s="179"/>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Treibhauswirkung Kältemittel in grösseren Kälteanlagen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thickBot="1">
      <c r="A30" s="183" t="s">
        <v>82</v>
      </c>
      <c r="B30" s="184"/>
      <c r="C30" s="184"/>
      <c r="D30" s="184"/>
      <c r="E30" s="184"/>
      <c r="F30" s="184"/>
      <c r="G30" s="184"/>
      <c r="H30" s="184"/>
      <c r="I30" s="51"/>
      <c r="J30" s="51"/>
    </row>
    <row r="31" spans="1:11" s="19" customFormat="1" ht="36" customHeight="1" thickTop="1">
      <c r="A31" s="180" t="str">
        <f>$A$11</f>
        <v>Indikatoren/Stellgrössen</v>
      </c>
      <c r="B31" s="179"/>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3" t="s">
        <v>86</v>
      </c>
      <c r="B36" s="184"/>
      <c r="C36" s="184"/>
      <c r="D36" s="184"/>
      <c r="E36" s="184"/>
      <c r="F36" s="184"/>
      <c r="G36" s="184"/>
      <c r="H36" s="184"/>
      <c r="I36" s="51"/>
      <c r="J36" s="51"/>
    </row>
    <row r="37" spans="1:11" s="19" customFormat="1" ht="36" customHeight="1" thickTop="1">
      <c r="A37" s="180" t="str">
        <f>$A$11</f>
        <v>Indikatoren/Stellgrössen</v>
      </c>
      <c r="B37" s="179"/>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Titel Massnahme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Titel Massnahme</v>
      </c>
      <c r="C39" s="18" cm="1">
        <f t="array" aca="1" ref="C39" ca="1">INDIRECT("'" &amp; TEXT($A39,"#0.00") &amp; "'!D4")</f>
        <v>2008</v>
      </c>
      <c r="D39" s="18" cm="1">
        <f t="array" aca="1" ref="D39" ca="1">IF(INDIRECT("'" &amp; TEXT($A39,"#0.00") &amp; "'!B6")="#","",INDIRECT("'" &amp; TEXT($A39,"#0.00") &amp; "'!B6"))</f>
        <v>0</v>
      </c>
      <c r="E39" s="18" cm="1">
        <f t="array" aca="1" ref="E39" ca="1">INDIRECT("'" &amp; TEXT($A39,"#0.00") &amp; "'!B5")</f>
        <v>0</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0 0</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cm="1">
        <f t="array" aca="1" ref="K39" ca="1">INDIRECT("'" &amp; TEXT($A39,"#0.00") &amp; "'!D7")</f>
        <v>0</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3" t="s">
        <v>90</v>
      </c>
      <c r="B42" s="184"/>
      <c r="C42" s="184"/>
      <c r="D42" s="184"/>
      <c r="E42" s="184"/>
      <c r="F42" s="184"/>
      <c r="G42" s="184"/>
      <c r="H42" s="184"/>
      <c r="I42" s="51"/>
      <c r="J42" s="51"/>
    </row>
    <row r="43" spans="1:11" s="19" customFormat="1" ht="36" customHeight="1" thickTop="1">
      <c r="A43" s="180" t="str">
        <f>$A$11</f>
        <v>Indikatoren/Stellgrössen</v>
      </c>
      <c r="B43" s="179"/>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3" t="s">
        <v>95</v>
      </c>
      <c r="B49" s="184"/>
      <c r="C49" s="184"/>
      <c r="D49" s="184"/>
      <c r="E49" s="184"/>
      <c r="F49" s="184"/>
      <c r="G49" s="184"/>
      <c r="H49" s="184"/>
      <c r="I49" s="51"/>
      <c r="J49" s="51"/>
    </row>
    <row r="50" spans="1:11" s="19" customFormat="1" ht="36" customHeight="1" thickTop="1">
      <c r="A50" s="178" t="str">
        <f>$A$11</f>
        <v>Indikatoren/Stellgrössen</v>
      </c>
      <c r="B50" s="179"/>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thickBot="1">
      <c r="A56" s="183" t="s">
        <v>100</v>
      </c>
      <c r="B56" s="184"/>
      <c r="C56" s="184"/>
      <c r="D56" s="184"/>
      <c r="E56" s="184"/>
      <c r="F56" s="184"/>
      <c r="G56" s="184"/>
      <c r="H56" s="184"/>
      <c r="I56" s="51"/>
      <c r="J56" s="51"/>
    </row>
    <row r="57" spans="1:11" s="19" customFormat="1" ht="36" customHeight="1" thickTop="1">
      <c r="A57" s="178" t="str">
        <f>$A$11</f>
        <v>Indikatoren/Stellgrössen</v>
      </c>
      <c r="B57" s="179"/>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3" t="s">
        <v>107</v>
      </c>
      <c r="B65" s="184"/>
      <c r="C65" s="184"/>
      <c r="D65" s="184"/>
      <c r="E65" s="184"/>
      <c r="F65" s="184"/>
      <c r="G65" s="184"/>
      <c r="H65" s="184"/>
      <c r="I65" s="51"/>
      <c r="J65" s="51"/>
    </row>
    <row r="66" spans="1:11" ht="36" customHeight="1" thickTop="1">
      <c r="A66" s="178" t="str">
        <f>$A$11</f>
        <v>Indikatoren/Stellgrössen</v>
      </c>
      <c r="B66" s="179"/>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3" t="s">
        <v>112</v>
      </c>
      <c r="B72" s="184"/>
      <c r="C72" s="184"/>
      <c r="D72" s="184"/>
      <c r="E72" s="184"/>
      <c r="F72" s="184"/>
      <c r="G72" s="184"/>
      <c r="H72" s="184"/>
      <c r="I72" s="51"/>
      <c r="J72" s="51"/>
    </row>
    <row r="73" spans="1:11" ht="36" customHeight="1" thickTop="1">
      <c r="A73" s="178" t="str">
        <f>$A$11</f>
        <v>Indikatoren/Stellgrössen</v>
      </c>
      <c r="B73" s="179"/>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0:B20"/>
    <mergeCell ref="A72:H72"/>
    <mergeCell ref="A73:B73"/>
    <mergeCell ref="A65:H65"/>
    <mergeCell ref="A66:B66"/>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08" priority="4">
      <formula>ISERROR(A1)</formula>
    </cfRule>
  </conditionalFormatting>
  <conditionalFormatting sqref="C1:C3 C5:C1048576">
    <cfRule type="expression" dxfId="1107" priority="2">
      <formula>AND(ISNUMBER(C1),C1&gt;2015)</formula>
    </cfRule>
  </conditionalFormatting>
  <conditionalFormatting sqref="F1:F3 F5:F1048576">
    <cfRule type="expression" dxfId="1106"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"&amp;ROUND(_xlfn.XLOOKUP(Betrachtungsjahr,Daten_Ändern[Jahr],Daten_Ändern[Veränderung ZH])*100,1)&amp;" %"</f>
        <v>#N/A</v>
      </c>
      <c r="F1" s="204" t="s">
        <v>122</v>
      </c>
      <c r="G1" s="204"/>
      <c r="H1" s="204"/>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7">
        <f>B8</f>
        <v>0</v>
      </c>
      <c r="H8" s="237"/>
      <c r="I8" s="237"/>
      <c r="Q8" s="58" t="e">
        <f>E38/E32-1</f>
        <v>#DIV/0!</v>
      </c>
    </row>
    <row r="9" spans="1:17" s="59" customFormat="1" ht="72" customHeight="1" thickTop="1" thickBot="1">
      <c r="A9" s="79" t="s">
        <v>132</v>
      </c>
      <c r="B9" s="190"/>
      <c r="C9" s="190"/>
      <c r="D9" s="190"/>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F17" si="2">A11</f>
        <v>Datenquelle</v>
      </c>
      <c r="G11" s="237">
        <f t="shared" ref="G11:G17" si="3">B11</f>
        <v>0</v>
      </c>
      <c r="H11" s="237"/>
      <c r="I11" s="237"/>
    </row>
    <row r="12" spans="1:17" s="56" customFormat="1" ht="42" customHeight="1" thickTop="1" thickBot="1">
      <c r="A12" s="79" t="s">
        <v>134</v>
      </c>
      <c r="B12" s="192"/>
      <c r="C12" s="192"/>
      <c r="D12" s="192"/>
      <c r="E12" s="19"/>
      <c r="F12" s="90" t="str">
        <f t="shared" si="2"/>
        <v>Internetadresse</v>
      </c>
      <c r="G12" s="237">
        <f t="shared" si="3"/>
        <v>0</v>
      </c>
      <c r="H12" s="237"/>
      <c r="I12" s="237"/>
    </row>
    <row r="13" spans="1:17" s="56" customFormat="1" ht="42" customHeight="1" thickTop="1" thickBot="1">
      <c r="A13" s="79" t="s">
        <v>127</v>
      </c>
      <c r="B13" s="192"/>
      <c r="C13" s="192"/>
      <c r="D13" s="192"/>
      <c r="E13" s="19"/>
      <c r="F13" s="90" t="str">
        <f t="shared" si="2"/>
        <v>Kontaktperson</v>
      </c>
      <c r="G13" s="237">
        <f t="shared" si="3"/>
        <v>0</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3"/>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8">A25</f>
        <v>Datenqualität</v>
      </c>
      <c r="G25" s="237">
        <f>B25</f>
        <v>0</v>
      </c>
      <c r="H25" s="237"/>
      <c r="I25" s="237"/>
    </row>
    <row r="26" spans="1:17" s="59" customFormat="1" ht="33" customHeight="1" thickTop="1" thickBot="1">
      <c r="A26" s="79" t="s">
        <v>149</v>
      </c>
      <c r="B26" s="191"/>
      <c r="C26" s="191"/>
      <c r="D26" s="191"/>
      <c r="E26" s="19"/>
      <c r="F26" s="90" t="str">
        <f t="shared" si="8"/>
        <v>Plausiblisierung / Verifizierung</v>
      </c>
      <c r="G26" s="237">
        <f>B26</f>
        <v>0</v>
      </c>
      <c r="H26" s="237"/>
      <c r="I26" s="237"/>
    </row>
    <row r="27" spans="1:17" s="59" customFormat="1" ht="37.35" customHeight="1" thickTop="1" thickBot="1">
      <c r="A27" s="79" t="s">
        <v>150</v>
      </c>
      <c r="B27" s="190"/>
      <c r="C27" s="190"/>
      <c r="D27" s="190"/>
      <c r="E27" s="19"/>
      <c r="F27" s="90" t="str">
        <f t="shared" si="8"/>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L13 A14:B14 E14:G14 J14:L14 A15:L20 A21:B22 E21:G22 J21:L22 A23:L25 A26:J27 N28:O29 A28:L30 A31:M67 A68:L72 A73:J74 A75:L104">
    <cfRule type="containsErrors" dxfId="1105" priority="110">
      <formula>ISERROR(A2)</formula>
    </cfRule>
  </conditionalFormatting>
  <conditionalFormatting sqref="A1:Z13 A14:B14 E14:G14 J14:Z14 A15:Z20 A21:B22 E21:G22 J21:Z22 A23:Z25 A26:J27 N26:Z27 A28:Z30 A31:AA67 A68:Z72 A73:J74 N73:Z74 A75:Z1048576">
    <cfRule type="cellIs" dxfId="1102"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165</v>
      </c>
      <c r="B1" s="203"/>
      <c r="C1" s="203"/>
      <c r="D1" s="203"/>
      <c r="E1" s="93" t="str">
        <f>Basisjahr&amp;"-"&amp;Betrachtungsjahr&amp;": "&amp;ROUND(_xlfn.XLOOKUP(Betrachtungsjahr,Daten_Q1[Jahr],Daten_Q1[Veränderung ZH])*100,1)&amp;" %"</f>
        <v>2015-2021: 6.7 %</v>
      </c>
      <c r="F1" s="204" t="s">
        <v>122</v>
      </c>
      <c r="G1" s="204"/>
      <c r="H1" s="204"/>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0" t="s">
        <v>169</v>
      </c>
      <c r="C8" s="190"/>
      <c r="D8" s="190"/>
      <c r="E8" s="19"/>
      <c r="F8" s="90" t="str">
        <f t="shared" si="0"/>
        <v>Kurzbeschreibung</v>
      </c>
      <c r="G8" s="237" t="str">
        <f>B8</f>
        <v>Der Wert ermöglicht es, die Veränderungen der Indikatoren auch pro Person darzustellen und somit das Bevölkerungswachstum zu berücksichtigen</v>
      </c>
      <c r="H8" s="237"/>
      <c r="I8" s="237"/>
      <c r="Q8" s="58">
        <f>E38/E32-1</f>
        <v>6.6991538600022826E-2</v>
      </c>
    </row>
    <row r="9" spans="1:17" s="59" customFormat="1" ht="72" customHeight="1" thickTop="1" thickBot="1">
      <c r="A9" s="79" t="s">
        <v>132</v>
      </c>
      <c r="B9" s="190" t="s">
        <v>169</v>
      </c>
      <c r="C9" s="190"/>
      <c r="D9" s="190"/>
      <c r="E9" s="19"/>
      <c r="F9" s="90" t="str">
        <f t="shared" ref="F9" si="1">A9</f>
        <v>Aussagekraft/Relevanz</v>
      </c>
      <c r="G9" s="237" t="str">
        <f>B9</f>
        <v>Der Wert ermöglicht es, die Veränderungen der Indikatoren auch pro Person darzustellen und somit das Bevölkerungswachstum zu berücksichtigen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170</v>
      </c>
      <c r="C11" s="192"/>
      <c r="D11" s="192"/>
      <c r="E11" s="19"/>
      <c r="F11" s="90" t="str">
        <f t="shared" ref="F11:F17" si="2">A11</f>
        <v>Datenquelle</v>
      </c>
      <c r="G11" s="237" t="str">
        <f t="shared" ref="G11:G17" si="3">B11</f>
        <v>Bundesamt für Statistik
Ständige und nichtständige Wohnbevölkerung nach Kanton, Anwesenheitsbewilligung, Geburtsort, Geschlecht und Alter</v>
      </c>
      <c r="H11" s="237"/>
      <c r="I11" s="237"/>
    </row>
    <row r="12" spans="1:17" s="56" customFormat="1" ht="42" customHeight="1" thickTop="1" thickBot="1">
      <c r="A12" s="79" t="s">
        <v>134</v>
      </c>
      <c r="B12" s="192" t="s">
        <v>171</v>
      </c>
      <c r="C12" s="192"/>
      <c r="D12" s="192"/>
      <c r="E12" s="19"/>
      <c r="F12" s="90" t="str">
        <f t="shared" si="2"/>
        <v>Internetadresse</v>
      </c>
      <c r="G12" s="237" t="str">
        <f t="shared" si="3"/>
        <v>https://www.bfs.admin.ch/asset/de/px-x-0103010000_102</v>
      </c>
      <c r="H12" s="237"/>
      <c r="I12" s="237"/>
    </row>
    <row r="13" spans="1:17" s="56" customFormat="1" ht="42" customHeight="1" thickTop="1" thickBot="1">
      <c r="A13" s="79" t="s">
        <v>127</v>
      </c>
      <c r="B13" s="192" t="s">
        <v>164</v>
      </c>
      <c r="C13" s="192"/>
      <c r="D13" s="192"/>
      <c r="E13" s="19"/>
      <c r="F13" s="90" t="str">
        <f t="shared" si="2"/>
        <v>Kontaktperson</v>
      </c>
      <c r="G13" s="237" t="str">
        <f t="shared" si="3"/>
        <v>keine</v>
      </c>
      <c r="H13" s="237"/>
      <c r="I13" s="237"/>
    </row>
    <row r="14" spans="1:17" s="56" customFormat="1" ht="13.35" thickTop="1" thickBot="1">
      <c r="A14" s="79" t="s">
        <v>135</v>
      </c>
      <c r="B14" s="199" t="s">
        <v>172</v>
      </c>
      <c r="C14" s="200"/>
      <c r="D14" s="201"/>
      <c r="E14" s="19"/>
      <c r="F14" s="90" t="str">
        <f>A14</f>
        <v>Nr. der Statisitik</v>
      </c>
      <c r="G14" s="238" t="str">
        <f>B14</f>
        <v>BFS-Nr.: px-x-0103010000_102</v>
      </c>
      <c r="H14" s="239"/>
      <c r="I14" s="240"/>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0" t="s">
        <v>164</v>
      </c>
      <c r="C17" s="190"/>
      <c r="D17" s="190"/>
      <c r="E17" s="19"/>
      <c r="F17" s="90" t="str">
        <f t="shared" si="2"/>
        <v>Einschränkungen</v>
      </c>
      <c r="G17" s="237" t="str">
        <f t="shared" si="3"/>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3" t="s">
        <v>177</v>
      </c>
      <c r="C21" s="194"/>
      <c r="D21" s="195"/>
      <c r="E21" s="19"/>
      <c r="F21" s="90" t="str">
        <f>A21</f>
        <v>Hinweise zu Datenauswahl und -aufbereitung</v>
      </c>
      <c r="G21" s="196" t="str">
        <f>B21</f>
        <v>"Ständige Wohnbevölkerung" wählen
"Nichtständige Wohnbevölkerung" weglassen</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3.35" thickTop="1" thickBot="1">
      <c r="A24" s="79" t="s">
        <v>147</v>
      </c>
      <c r="B24" s="190" t="s">
        <v>178</v>
      </c>
      <c r="C24" s="190"/>
      <c r="D24" s="190"/>
      <c r="E24" s="19"/>
      <c r="F24" s="89"/>
      <c r="G24" s="205"/>
      <c r="H24" s="205"/>
      <c r="I24" s="205"/>
    </row>
    <row r="25" spans="1:17" s="59" customFormat="1" ht="13.35" thickTop="1" thickBot="1">
      <c r="A25" s="79" t="s">
        <v>148</v>
      </c>
      <c r="B25" s="190" t="s">
        <v>179</v>
      </c>
      <c r="C25" s="190"/>
      <c r="D25" s="190"/>
      <c r="E25" s="19"/>
      <c r="F25" s="90" t="str">
        <f t="shared" ref="F25:F27" si="8">A25</f>
        <v>Datenqualität</v>
      </c>
      <c r="G25" s="237" t="str">
        <f>B25</f>
        <v>gut</v>
      </c>
      <c r="H25" s="237"/>
      <c r="I25" s="237"/>
    </row>
    <row r="26" spans="1:17" s="59" customFormat="1" ht="33" customHeight="1" thickTop="1" thickBot="1">
      <c r="A26" s="79" t="s">
        <v>149</v>
      </c>
      <c r="B26" s="191" t="s">
        <v>180</v>
      </c>
      <c r="C26" s="191"/>
      <c r="D26" s="191"/>
      <c r="E26" s="19"/>
      <c r="F26" s="90" t="str">
        <f t="shared" si="8"/>
        <v>Plausiblisierung / Verifizierung</v>
      </c>
      <c r="G26" s="237" t="str">
        <f>B26</f>
        <v>Ständige Zunahme</v>
      </c>
      <c r="H26" s="237"/>
      <c r="I26" s="237"/>
    </row>
    <row r="27" spans="1:17" s="59" customFormat="1" ht="37.35" customHeight="1" thickTop="1" thickBot="1">
      <c r="A27" s="79" t="s">
        <v>150</v>
      </c>
      <c r="B27" s="190" t="s">
        <v>164</v>
      </c>
      <c r="C27" s="190"/>
      <c r="D27" s="190"/>
      <c r="E27" s="19"/>
      <c r="F27" s="90" t="str">
        <f t="shared" si="8"/>
        <v>Bemerkungen</v>
      </c>
      <c r="G27" s="237" t="str">
        <f>B27</f>
        <v>keine</v>
      </c>
      <c r="H27" s="237"/>
      <c r="I27" s="237"/>
    </row>
    <row r="28" spans="1:17" s="59" customFormat="1" ht="27.6" customHeight="1" thickTop="1">
      <c r="A28" s="60"/>
      <c r="B28" s="60"/>
      <c r="C28" s="60"/>
      <c r="D28" s="60"/>
      <c r="E28" s="60"/>
      <c r="F28" s="61"/>
      <c r="G28" s="61"/>
      <c r="H28" s="61"/>
      <c r="I28" s="61"/>
      <c r="J28" s="61"/>
      <c r="N28" s="241" t="s">
        <v>151</v>
      </c>
      <c r="O28" s="241"/>
      <c r="P28" s="112" t="s">
        <v>181</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s>
  <phoneticPr fontId="34" type="noConversion"/>
  <conditionalFormatting sqref="A22">
    <cfRule type="cellIs" dxfId="1086" priority="8" operator="equal">
      <formula>0</formula>
    </cfRule>
  </conditionalFormatting>
  <conditionalFormatting sqref="A21:B22">
    <cfRule type="containsErrors" dxfId="1085" priority="9">
      <formula>ISERROR(A21)</formula>
    </cfRule>
  </conditionalFormatting>
  <conditionalFormatting sqref="A7:C7">
    <cfRule type="containsErrors" dxfId="1082"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1" priority="21" operator="equal">
      <formula>0</formula>
    </cfRule>
  </conditionalFormatting>
  <conditionalFormatting sqref="A2:Z6 A8:Z13 A14:B14 E14:G14 J14:Z14 A15:Z20 E21:G22 J21:Z22 A23:Z25 A26:J27 N26:Z27 A28:O28 Q28:Z28 A29:Z30 A31 D31:AA67 A32:B67 A68:Z72 A73:J74 N73:Z74 A75:Z104">
    <cfRule type="containsErrors" dxfId="1080" priority="15">
      <formula>ISERROR(A2)</formula>
    </cfRule>
  </conditionalFormatting>
  <conditionalFormatting sqref="B7">
    <cfRule type="cellIs" dxfId="1079" priority="12" operator="equal">
      <formula>0</formula>
    </cfRule>
  </conditionalFormatting>
  <conditionalFormatting sqref="B31:C31">
    <cfRule type="cellIs" dxfId="1078" priority="6" operator="equal">
      <formula>0</formula>
    </cfRule>
    <cfRule type="containsErrors" dxfId="1077" priority="7">
      <formula>ISERROR(B31)</formula>
    </cfRule>
  </conditionalFormatting>
  <conditionalFormatting sqref="C32:C67">
    <cfRule type="cellIs" dxfId="1076" priority="2" operator="equal">
      <formula>0</formula>
    </cfRule>
    <cfRule type="containsErrors" dxfId="1073" priority="5">
      <formula>ISERROR(C32)</formula>
    </cfRule>
  </conditionalFormatting>
  <conditionalFormatting sqref="D7">
    <cfRule type="cellIs" dxfId="1072" priority="10" operator="equal">
      <formula>0</formula>
    </cfRule>
  </conditionalFormatting>
  <conditionalFormatting sqref="D7:Z7">
    <cfRule type="containsErrors" dxfId="1071" priority="11">
      <formula>ISERROR(D7)</formula>
    </cfRule>
  </conditionalFormatting>
  <conditionalFormatting sqref="P28">
    <cfRule type="cellIs" dxfId="1070"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182</v>
      </c>
      <c r="B1" s="203"/>
      <c r="C1" s="203"/>
      <c r="D1" s="203"/>
      <c r="E1" s="93" t="e">
        <f>Basisjahr&amp;"-"&amp;Betrachtungsjahr&amp;": "&amp;ROUND(_xlfn.XLOOKUP(Betrachtungsjahr,Daten_Q2[Jahr],Daten_Q2[Veränderung ZH])*100,1)&amp;" %"</f>
        <v>#N/A</v>
      </c>
      <c r="F1" s="204" t="s">
        <v>122</v>
      </c>
      <c r="G1" s="204"/>
      <c r="H1" s="204"/>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0" t="s">
        <v>185</v>
      </c>
      <c r="C8" s="190"/>
      <c r="D8" s="190"/>
      <c r="E8" s="19"/>
      <c r="F8" s="90" t="str">
        <f t="shared" si="1"/>
        <v>Kurzbeschreibung</v>
      </c>
      <c r="G8" s="237" t="s">
        <v>186</v>
      </c>
      <c r="H8" s="237"/>
      <c r="I8" s="237"/>
      <c r="Q8" s="58">
        <f>E38/E32-1</f>
        <v>-1</v>
      </c>
    </row>
    <row r="9" spans="1:17" s="59" customFormat="1" ht="72" customHeight="1" thickTop="1" thickBot="1">
      <c r="A9" s="79" t="s">
        <v>132</v>
      </c>
      <c r="B9" s="190" t="s">
        <v>187</v>
      </c>
      <c r="C9" s="190"/>
      <c r="D9" s="190"/>
      <c r="E9" s="19"/>
      <c r="F9" s="90" t="str">
        <f t="shared" si="1"/>
        <v>Aussagekraft/Relevanz</v>
      </c>
      <c r="G9" s="237" t="str">
        <f>IF(ISBLANK(B9),"",B9)</f>
        <v>Es handelt sich um eine relvante Grösse, um die Emissionen vergleichbar zu machen. Beispielsweise ermöglicht es die Grösse, die (angestrebte) Entkopplung von Wirtschaftswachstum und Treibhausgasemissionen zu beobachten.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188</v>
      </c>
      <c r="C11" s="192"/>
      <c r="D11" s="192"/>
      <c r="E11" s="19"/>
      <c r="F11" s="90" t="str">
        <f t="shared" ref="F11:F17" si="2">A11</f>
        <v>Datenquelle</v>
      </c>
      <c r="G11" s="237" t="str">
        <f t="shared" ref="G11:G17" si="3">IF(ISBLANK(B11),"",B11)</f>
        <v>Bundesamt für Statistik
Bruttoinlandsprodukt (BIP) nach Grossregion und Kanton</v>
      </c>
      <c r="H11" s="237"/>
      <c r="I11" s="237"/>
    </row>
    <row r="12" spans="1:17" s="56" customFormat="1" ht="42" customHeight="1" thickTop="1" thickBot="1">
      <c r="A12" s="79" t="s">
        <v>134</v>
      </c>
      <c r="B12" s="192" t="s">
        <v>189</v>
      </c>
      <c r="C12" s="192"/>
      <c r="D12" s="192"/>
      <c r="E12" s="19"/>
      <c r="F12" s="90" t="str">
        <f t="shared" si="2"/>
        <v>Internetadresse</v>
      </c>
      <c r="G12" s="242" t="str">
        <f t="shared" si="3"/>
        <v>https://www.bfs.admin.ch/bfs/de/home/statistiken/kataloge-datenbanken/tabellen.assetdetail.23526479.html</v>
      </c>
      <c r="H12" s="242" t="str">
        <f>IF(ISBLANK(C12),"",C12)</f>
        <v/>
      </c>
      <c r="I12" s="242" t="str">
        <f>IF(ISBLANK(D12),"",D12)</f>
        <v/>
      </c>
    </row>
    <row r="13" spans="1:17" s="56" customFormat="1" ht="42" customHeight="1" thickTop="1" thickBot="1">
      <c r="A13" s="79" t="s">
        <v>127</v>
      </c>
      <c r="B13" s="192" t="s">
        <v>164</v>
      </c>
      <c r="C13" s="192"/>
      <c r="D13" s="192"/>
      <c r="E13" s="19"/>
      <c r="F13" s="90" t="str">
        <f t="shared" si="2"/>
        <v>Kontaktperson</v>
      </c>
      <c r="G13" s="242" t="str">
        <f t="shared" si="3"/>
        <v>keine</v>
      </c>
      <c r="H13" s="242" t="str">
        <f>IF(ISBLANK(C13),"",C13)</f>
        <v/>
      </c>
      <c r="I13" s="242" t="str">
        <f>IF(ISBLANK(D13),"",D13)</f>
        <v/>
      </c>
    </row>
    <row r="14" spans="1:17" s="56" customFormat="1" ht="13.35" thickTop="1" thickBot="1">
      <c r="A14" s="79" t="s">
        <v>135</v>
      </c>
      <c r="B14" s="199" t="s">
        <v>190</v>
      </c>
      <c r="C14" s="200"/>
      <c r="D14" s="201"/>
      <c r="E14" s="19"/>
      <c r="F14" s="90" t="str">
        <f>A14</f>
        <v>Nr. der Statisitik</v>
      </c>
      <c r="G14" s="243" t="str">
        <f>B14</f>
        <v>je-d-04.02.06.01</v>
      </c>
      <c r="H14" s="244"/>
      <c r="I14" s="245"/>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0" t="s">
        <v>193</v>
      </c>
      <c r="C17" s="190"/>
      <c r="D17" s="190"/>
      <c r="E17" s="19"/>
      <c r="F17" s="90" t="str">
        <f t="shared" si="2"/>
        <v>Einschränkungen</v>
      </c>
      <c r="G17" s="246" t="str">
        <f t="shared" si="3"/>
        <v>Hat eine Verpätung von 2 Jahren</v>
      </c>
      <c r="H17" s="246" t="str">
        <f>IF(ISBLANK(C17),"",C17)</f>
        <v/>
      </c>
      <c r="I17" s="246"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3" t="s">
        <v>194</v>
      </c>
      <c r="C21" s="194"/>
      <c r="D21" s="195"/>
      <c r="E21" s="19"/>
      <c r="F21" s="90" t="str">
        <f>A21</f>
        <v>Hinweise zu Datenauswahl und -aufbereitung</v>
      </c>
      <c r="G21" s="196" t="str">
        <f>B21</f>
        <v>Tabellenblatt "BIP pro Kanton" wählen</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178</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191" t="s">
        <v>195</v>
      </c>
      <c r="C26" s="191"/>
      <c r="D26" s="191"/>
      <c r="E26" s="19"/>
      <c r="F26" s="90" t="str">
        <f t="shared" si="7"/>
        <v>Plausiblisierung / Verifizierung</v>
      </c>
      <c r="G26" s="242" t="str">
        <f t="shared" si="8"/>
        <v>Das BIP des Kantons Zürich sollte rund 20 % des nationalen BIP ausmachen</v>
      </c>
      <c r="H26" s="242" t="str">
        <f t="shared" si="8"/>
        <v/>
      </c>
      <c r="I26" s="242" t="str">
        <f t="shared" si="8"/>
        <v/>
      </c>
    </row>
    <row r="27" spans="1:17" s="59" customFormat="1" ht="37.35" customHeight="1" thickTop="1" thickBot="1">
      <c r="A27" s="79" t="s">
        <v>150</v>
      </c>
      <c r="B27" s="190" t="s">
        <v>196</v>
      </c>
      <c r="C27" s="190"/>
      <c r="D27" s="190"/>
      <c r="E27" s="19"/>
      <c r="F27" s="90" t="str">
        <f t="shared" si="7"/>
        <v>Bemerkungen</v>
      </c>
      <c r="G27" s="242" t="str">
        <f t="shared" si="8"/>
        <v xml:space="preserve">keine </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197</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54" priority="8" operator="equal">
      <formula>0</formula>
    </cfRule>
  </conditionalFormatting>
  <conditionalFormatting sqref="A21:B22">
    <cfRule type="containsErrors" dxfId="1053" priority="9">
      <formula>ISERROR(A21)</formula>
    </cfRule>
  </conditionalFormatting>
  <conditionalFormatting sqref="A7:C7">
    <cfRule type="containsErrors" dxfId="1050"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49" priority="14">
      <formula>ISERROR(A2)</formula>
    </cfRule>
  </conditionalFormatting>
  <conditionalFormatting sqref="B7">
    <cfRule type="cellIs" dxfId="1048" priority="12" operator="equal">
      <formula>0</formula>
    </cfRule>
  </conditionalFormatting>
  <conditionalFormatting sqref="B31:C31">
    <cfRule type="cellIs" dxfId="1047" priority="6" operator="equal">
      <formula>0</formula>
    </cfRule>
    <cfRule type="containsErrors" dxfId="1046" priority="7">
      <formula>ISERROR(B31)</formula>
    </cfRule>
  </conditionalFormatting>
  <conditionalFormatting sqref="C32:C67">
    <cfRule type="cellIs" dxfId="1045" priority="2" operator="equal">
      <formula>0</formula>
    </cfRule>
    <cfRule type="containsErrors" dxfId="1042" priority="5">
      <formula>ISERROR(C32)</formula>
    </cfRule>
  </conditionalFormatting>
  <conditionalFormatting sqref="D7">
    <cfRule type="cellIs" dxfId="1041" priority="10" operator="equal">
      <formula>0</formula>
    </cfRule>
  </conditionalFormatting>
  <conditionalFormatting sqref="D7:Z7">
    <cfRule type="containsErrors" dxfId="1040" priority="11">
      <formula>ISERROR(D7)</formula>
    </cfRule>
  </conditionalFormatting>
  <conditionalFormatting sqref="P28">
    <cfRule type="cellIs" dxfId="1039"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199</v>
      </c>
      <c r="B1" s="203"/>
      <c r="C1" s="203"/>
      <c r="D1" s="203"/>
      <c r="E1" s="93" t="e">
        <f>Basisjahr&amp;"-"&amp;Betrachtungsjahr&amp;": "&amp;ROUND(_xlfn.XLOOKUP(Betrachtungsjahr,Daten_Q3[Jahr],Daten_Q3[Veränderung ZH])*100,1)&amp;" %"</f>
        <v>#N/A</v>
      </c>
      <c r="F1" s="204" t="s">
        <v>122</v>
      </c>
      <c r="G1" s="204"/>
      <c r="H1" s="204"/>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0" t="s">
        <v>201</v>
      </c>
      <c r="C8" s="190"/>
      <c r="D8" s="190"/>
      <c r="E8" s="19"/>
      <c r="F8" s="90" t="str">
        <f t="shared" si="1"/>
        <v>Kurzbeschreibung</v>
      </c>
      <c r="G8" s="242"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2" t="str">
        <f t="shared" si="2"/>
        <v/>
      </c>
      <c r="I8" s="242" t="str">
        <f t="shared" si="2"/>
        <v/>
      </c>
      <c r="Q8" s="58" t="e">
        <f>E38/E32-1</f>
        <v>#N/A</v>
      </c>
    </row>
    <row r="9" spans="1:17" s="59" customFormat="1" ht="72" customHeight="1" thickTop="1" thickBot="1">
      <c r="A9" s="79" t="s">
        <v>132</v>
      </c>
      <c r="B9" s="190" t="s">
        <v>202</v>
      </c>
      <c r="C9" s="190"/>
      <c r="D9" s="190"/>
      <c r="E9" s="19"/>
      <c r="F9" s="90" t="str">
        <f t="shared" si="1"/>
        <v>Aussagekraft/Relevanz</v>
      </c>
      <c r="G9" s="242" t="str">
        <f t="shared" si="2"/>
        <v>Die direkte Relevanz für die Dekarbonisierung ist gering, jedoch macht sie einige Indikatoren des Klimamonitorings vergleichbarer.</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203</v>
      </c>
      <c r="C11" s="192"/>
      <c r="D11" s="192"/>
      <c r="E11" s="19"/>
      <c r="F11" s="90" t="str">
        <f t="shared" ref="F11:F17" si="3">A11</f>
        <v>Datenquelle</v>
      </c>
      <c r="G11" s="242" t="s">
        <v>164</v>
      </c>
      <c r="H11" s="242" t="str">
        <f>IF(ISBLANK(C11),"",C11)</f>
        <v/>
      </c>
      <c r="I11" s="242" t="str">
        <f>IF(ISBLANK(D11),"",D11)</f>
        <v/>
      </c>
    </row>
    <row r="12" spans="1:17" s="56" customFormat="1" ht="42" customHeight="1" thickTop="1" thickBot="1">
      <c r="A12" s="79" t="s">
        <v>134</v>
      </c>
      <c r="B12" s="192" t="s">
        <v>204</v>
      </c>
      <c r="C12" s="192"/>
      <c r="D12" s="192"/>
      <c r="E12" s="19"/>
      <c r="F12" s="90" t="str">
        <f t="shared" si="3"/>
        <v>Internetadresse</v>
      </c>
      <c r="G12" s="242" t="s">
        <v>164</v>
      </c>
      <c r="H12" s="242" t="str">
        <f>IF(ISBLANK(C12),"",C12)</f>
        <v/>
      </c>
      <c r="I12" s="242" t="str">
        <f>IF(ISBLANK(D12),"",D12)</f>
        <v/>
      </c>
    </row>
    <row r="13" spans="1:17" s="56" customFormat="1" ht="42" customHeight="1" thickTop="1" thickBot="1">
      <c r="A13" s="79" t="s">
        <v>127</v>
      </c>
      <c r="B13" s="192" t="s">
        <v>164</v>
      </c>
      <c r="C13" s="192"/>
      <c r="D13" s="192"/>
      <c r="E13" s="19"/>
      <c r="F13" s="90" t="str">
        <f t="shared" si="3"/>
        <v>Kontaktperson</v>
      </c>
      <c r="G13" s="242" t="str">
        <f>IF(ISBLANK(B13),"",B13)</f>
        <v>keine</v>
      </c>
      <c r="H13" s="242"/>
      <c r="I13" s="242"/>
    </row>
    <row r="14" spans="1:17" s="56" customFormat="1" ht="13.35" thickTop="1" thickBot="1">
      <c r="A14" s="79" t="s">
        <v>135</v>
      </c>
      <c r="B14" s="199" t="s">
        <v>205</v>
      </c>
      <c r="C14" s="200"/>
      <c r="D14" s="201"/>
      <c r="E14" s="19"/>
      <c r="F14" s="90" t="str">
        <f>A14</f>
        <v>Nr. der Statisitik</v>
      </c>
      <c r="G14" s="242" t="s">
        <v>164</v>
      </c>
      <c r="H14" s="242" t="str">
        <f>IF(ISBLANK(C14),"",C14)</f>
        <v/>
      </c>
      <c r="I14" s="242"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0" t="s">
        <v>164</v>
      </c>
      <c r="C17" s="190"/>
      <c r="D17" s="190"/>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3" t="s">
        <v>208</v>
      </c>
      <c r="C21" s="194"/>
      <c r="D21" s="195"/>
      <c r="E21" s="19"/>
      <c r="F21" s="90" t="str">
        <f>A21</f>
        <v>Hinweise zu Datenauswahl und -aufbereitung</v>
      </c>
      <c r="G21" s="196" t="str">
        <f>B21</f>
        <v>Basis Jahr 2015 = 100 %</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178</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7">A25</f>
        <v>Datenqualität</v>
      </c>
      <c r="G25" s="242" t="s">
        <v>164</v>
      </c>
      <c r="H25" s="242" t="str">
        <f t="shared" ref="G25:I27" si="8">IF(ISBLANK(C25),"",C25)</f>
        <v/>
      </c>
      <c r="I25" s="242" t="str">
        <f t="shared" si="8"/>
        <v/>
      </c>
    </row>
    <row r="26" spans="1:17" s="59" customFormat="1" ht="33" customHeight="1" thickTop="1" thickBot="1">
      <c r="A26" s="79" t="s">
        <v>149</v>
      </c>
      <c r="B26" s="191" t="s">
        <v>164</v>
      </c>
      <c r="C26" s="191"/>
      <c r="D26" s="191"/>
      <c r="E26" s="19"/>
      <c r="F26" s="90" t="str">
        <f t="shared" si="7"/>
        <v>Plausiblisierung / Verifizierung</v>
      </c>
      <c r="G26" s="242" t="str">
        <f t="shared" si="8"/>
        <v>keine</v>
      </c>
      <c r="H26" s="242" t="str">
        <f t="shared" si="8"/>
        <v/>
      </c>
      <c r="I26" s="242" t="str">
        <f t="shared" si="8"/>
        <v/>
      </c>
    </row>
    <row r="27" spans="1:17" s="59" customFormat="1" ht="37.35" customHeight="1" thickTop="1" thickBot="1">
      <c r="A27" s="79" t="s">
        <v>150</v>
      </c>
      <c r="B27" s="190" t="s">
        <v>164</v>
      </c>
      <c r="C27" s="190"/>
      <c r="D27" s="190"/>
      <c r="E27" s="19"/>
      <c r="F27" s="90" t="str">
        <f t="shared" si="7"/>
        <v>Bemerkungen</v>
      </c>
      <c r="G27" s="242" t="str">
        <f t="shared" si="8"/>
        <v>keine</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209</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23" priority="25" operator="equal">
      <formula>0</formula>
    </cfRule>
  </conditionalFormatting>
  <conditionalFormatting sqref="A21:B22">
    <cfRule type="containsErrors" dxfId="1022" priority="26">
      <formula>ISERROR(A21)</formula>
    </cfRule>
  </conditionalFormatting>
  <conditionalFormatting sqref="A7:C7">
    <cfRule type="containsErrors" dxfId="1019" priority="30">
      <formula>ISERROR(A7)</formula>
    </cfRule>
  </conditionalFormatting>
  <conditionalFormatting sqref="A2:Z6 A8:Z13 A14:B14 E14:Z14 A15:Z20 E21:G22 J21:Z22 A23:Z25 A26:J27 N26:Z27 A28:O28 Q28:Z28 A29:Z30 A31 D31:AA31 A32:B67 E32:F67 I32:AA67 A68:Z72 A73:J74 N73:Z74 A75:Z104">
    <cfRule type="containsErrors" dxfId="1018" priority="50">
      <formula>ISERROR(A2)</formula>
    </cfRule>
  </conditionalFormatting>
  <conditionalFormatting sqref="B7">
    <cfRule type="cellIs" dxfId="1017" priority="29" operator="equal">
      <formula>0</formula>
    </cfRule>
  </conditionalFormatting>
  <conditionalFormatting sqref="B31:C31">
    <cfRule type="cellIs" dxfId="1016" priority="23" operator="equal">
      <formula>0</formula>
    </cfRule>
    <cfRule type="containsErrors" dxfId="1015" priority="24">
      <formula>ISERROR(B31)</formula>
    </cfRule>
  </conditionalFormatting>
  <conditionalFormatting sqref="C32:C67">
    <cfRule type="cellIs" dxfId="1014" priority="19" operator="equal">
      <formula>0</formula>
    </cfRule>
    <cfRule type="containsErrors" dxfId="1011" priority="22">
      <formula>ISERROR(C32)</formula>
    </cfRule>
  </conditionalFormatting>
  <conditionalFormatting sqref="D7">
    <cfRule type="cellIs" dxfId="1010" priority="27" operator="equal">
      <formula>0</formula>
    </cfRule>
  </conditionalFormatting>
  <conditionalFormatting sqref="D32:D67">
    <cfRule type="cellIs" dxfId="1009" priority="9" operator="equal">
      <formula>0</formula>
    </cfRule>
    <cfRule type="containsErrors" dxfId="1006" priority="12">
      <formula>ISERROR(D32)</formula>
    </cfRule>
  </conditionalFormatting>
  <conditionalFormatting sqref="D7:Z7">
    <cfRule type="containsErrors" dxfId="1005" priority="28">
      <formula>ISERROR(D7)</formula>
    </cfRule>
  </conditionalFormatting>
  <conditionalFormatting sqref="G32:G67">
    <cfRule type="cellIs" dxfId="1004" priority="1" operator="equal">
      <formula>0</formula>
    </cfRule>
    <cfRule type="containsErrors" dxfId="1001" priority="4">
      <formula>ISERROR(G32)</formula>
    </cfRule>
  </conditionalFormatting>
  <conditionalFormatting sqref="H32:H67">
    <cfRule type="cellIs" dxfId="1000" priority="5" operator="equal">
      <formula>0</formula>
    </cfRule>
    <cfRule type="containsErrors" dxfId="997" priority="8">
      <formula>ISERROR(H32)</formula>
    </cfRule>
  </conditionalFormatting>
  <conditionalFormatting sqref="P28">
    <cfRule type="cellIs" dxfId="996"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18" activePane="bottomRight" state="frozen"/>
      <selection pane="bottomRight" activeCell="A3" sqref="A3"/>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210</v>
      </c>
      <c r="B1" s="203"/>
      <c r="C1" s="203"/>
      <c r="D1" s="203"/>
      <c r="E1" s="93" t="str">
        <f>Basisjahr&amp;"-"&amp;Betrachtungsjahr&amp;": "&amp;ROUND(_xlfn.XLOOKUP(Betrachtungsjahr,Daten_G1[Jahr],Daten_G1[Veränderung ZH])*100,1)&amp;" %"</f>
        <v>2015-2021: 63.1 %</v>
      </c>
      <c r="F1" s="204" t="s">
        <v>122</v>
      </c>
      <c r="G1" s="204"/>
      <c r="H1" s="204"/>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thickTop="1" thickBot="1">
      <c r="A5" s="79" t="s">
        <v>59</v>
      </c>
      <c r="B5" s="80"/>
      <c r="C5" s="79" t="s">
        <v>127</v>
      </c>
      <c r="D5" s="82"/>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211</v>
      </c>
      <c r="C8" s="190"/>
      <c r="D8" s="190"/>
      <c r="E8" s="19"/>
      <c r="F8" s="90" t="str">
        <f t="shared" si="1"/>
        <v>Kurzbeschreibung</v>
      </c>
      <c r="G8" s="237" t="str">
        <f>B8</f>
        <v>Anteil fossilfreier Energieträger (Umweltwärme, Holz, Elektrizität, Solarthermie, Fernwärme) in Wohn- und Nichtwohngebäuden (basierend auf der primären Wärmequelle der Heizung)</v>
      </c>
      <c r="H8" s="237"/>
      <c r="I8" s="237"/>
      <c r="Q8" s="58">
        <f>E38/E32-1</f>
        <v>0.63106796116504871</v>
      </c>
    </row>
    <row r="9" spans="1:17" s="59" customFormat="1" ht="72" customHeight="1" thickTop="1" thickBot="1">
      <c r="A9" s="79" t="s">
        <v>132</v>
      </c>
      <c r="B9" s="190" t="s">
        <v>212</v>
      </c>
      <c r="C9" s="190"/>
      <c r="D9" s="190"/>
      <c r="E9" s="19"/>
      <c r="F9" s="90" t="str">
        <f t="shared" si="1"/>
        <v>Aussagekraft/Relevanz</v>
      </c>
      <c r="G9" s="237" t="str">
        <f>B9</f>
        <v>Gibt Hinweise auf den Fortschritt bei der Dekarbonisierung der Wärmeversorgung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213</v>
      </c>
      <c r="C11" s="192"/>
      <c r="D11" s="192"/>
      <c r="E11" s="19"/>
      <c r="F11" s="90" t="str">
        <f t="shared" ref="F11:I17" si="2">A11</f>
        <v>Datenquelle</v>
      </c>
      <c r="G11" s="237" t="str">
        <f t="shared" si="2"/>
        <v>Gebäude nach Heizsystem und Energiequelle der Heizung, nach Kanton</v>
      </c>
      <c r="H11" s="237"/>
      <c r="I11" s="237"/>
    </row>
    <row r="12" spans="1:17" s="56" customFormat="1" ht="42" customHeight="1" thickTop="1" thickBot="1">
      <c r="A12" s="79" t="s">
        <v>134</v>
      </c>
      <c r="B12" s="209" t="s">
        <v>214</v>
      </c>
      <c r="C12" s="192"/>
      <c r="D12" s="192"/>
      <c r="E12" s="19"/>
      <c r="F12" s="90" t="str">
        <f t="shared" si="2"/>
        <v>Internetadresse</v>
      </c>
      <c r="G12" s="237" t="str">
        <f t="shared" si="2"/>
        <v>https://www.bfs.admin.ch/bfs/de/home/statistiken/bau-wohnungswesen/gebaeude/energiebereich.assetdetail.23524573.html</v>
      </c>
      <c r="H12" s="237"/>
      <c r="I12" s="237"/>
    </row>
    <row r="13" spans="1:17" s="56" customFormat="1" ht="42" customHeight="1">
      <c r="A13" s="79" t="s">
        <v>127</v>
      </c>
      <c r="B13" s="192" t="s">
        <v>215</v>
      </c>
      <c r="C13" s="192"/>
      <c r="D13" s="192"/>
      <c r="E13" s="19"/>
      <c r="F13" s="90" t="str">
        <f t="shared" si="2"/>
        <v>Kontaktperson</v>
      </c>
      <c r="G13" s="237" t="str">
        <f t="shared" si="2"/>
        <v>Bundesamt für Statistik (BFS), Gebäude- und Wohnungsstatistik GWS</v>
      </c>
      <c r="H13" s="237"/>
      <c r="I13" s="237"/>
    </row>
    <row r="14" spans="1:17" s="56" customFormat="1" ht="13.35" thickTop="1" thickBot="1">
      <c r="A14" s="79" t="s">
        <v>135</v>
      </c>
      <c r="B14" s="199" t="s">
        <v>216</v>
      </c>
      <c r="C14" s="200"/>
      <c r="D14" s="201"/>
      <c r="E14" s="19"/>
      <c r="F14" s="90" t="str">
        <f>A14</f>
        <v>Nr. der Statisitik</v>
      </c>
      <c r="G14" s="238" t="str">
        <f>B14</f>
        <v>je-d-09.02.07.01</v>
      </c>
      <c r="H14" s="239"/>
      <c r="I14" s="240"/>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8" t="s">
        <v>220</v>
      </c>
      <c r="C17" s="190"/>
      <c r="D17" s="190"/>
      <c r="E17" s="19"/>
      <c r="F17" s="90" t="str">
        <f t="shared" si="2"/>
        <v>Einschränkungen</v>
      </c>
      <c r="G17" s="237" t="str">
        <f t="shared" si="2"/>
        <v>Unklar, in welcher Periodizität die Daten bereitgestellt werden</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206" t="s">
        <v>222</v>
      </c>
      <c r="C22" s="194"/>
      <c r="D22" s="195"/>
      <c r="E22" s="19"/>
      <c r="F22" s="90" t="str">
        <f>A22</f>
        <v>Berechnung Indikator</v>
      </c>
      <c r="G22" s="196" t="str">
        <f>B22</f>
        <v>Summe der Spalten "Energiequellen für Wärmepumpen", "Holz", "Elektrizität", "Solarthermie" und Fernwärme"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223</v>
      </c>
      <c r="C24" s="190"/>
      <c r="D24" s="190"/>
      <c r="E24" s="19"/>
      <c r="F24" s="89"/>
      <c r="G24" s="205"/>
      <c r="H24" s="205"/>
      <c r="I24" s="205"/>
    </row>
    <row r="25" spans="1:17" s="59" customFormat="1" ht="42.6" customHeight="1" thickTop="1" thickBot="1">
      <c r="A25" s="79" t="s">
        <v>148</v>
      </c>
      <c r="B25" s="190" t="s">
        <v>224</v>
      </c>
      <c r="C25" s="190"/>
      <c r="D25" s="190"/>
      <c r="E25" s="19"/>
      <c r="F25" s="90" t="str">
        <f t="shared" ref="F25:F27" si="5">A25</f>
        <v>Datenqualität</v>
      </c>
      <c r="G25" s="237" t="str">
        <f>B25</f>
        <v>Vermutlich fehlerbehaftet</v>
      </c>
      <c r="H25" s="237"/>
      <c r="I25" s="237"/>
    </row>
    <row r="26" spans="1:17" s="59" customFormat="1" ht="33" customHeight="1" thickTop="1" thickBot="1">
      <c r="A26" s="79" t="s">
        <v>149</v>
      </c>
      <c r="B26" s="207" t="s">
        <v>225</v>
      </c>
      <c r="C26" s="191"/>
      <c r="D26" s="191"/>
      <c r="E26" s="19"/>
      <c r="F26" s="90" t="str">
        <f t="shared" si="5"/>
        <v>Plausiblisierung / Verifizierung</v>
      </c>
      <c r="G26" s="237" t="str">
        <f>B26</f>
        <v>Zu prüfen ob anhand der AWEL-Daten eine Plausibilisierung möglich ist.</v>
      </c>
      <c r="H26" s="237"/>
      <c r="I26" s="237"/>
    </row>
    <row r="27" spans="1:17" s="59" customFormat="1" ht="37.35" customHeight="1" thickTop="1" thickBot="1">
      <c r="A27" s="79" t="s">
        <v>150</v>
      </c>
      <c r="B27" s="208" t="s">
        <v>226</v>
      </c>
      <c r="C27" s="190"/>
      <c r="D27" s="190"/>
      <c r="E27" s="19"/>
      <c r="F27" s="90" t="str">
        <f t="shared" si="5"/>
        <v>Bemerkungen</v>
      </c>
      <c r="G27" s="237" t="str">
        <f>B27</f>
        <v>Rot eingefärbte Zahlen sind für das Jahr 2000</v>
      </c>
      <c r="H27" s="237"/>
      <c r="I27" s="237"/>
    </row>
    <row r="28" spans="1:17" s="59" customFormat="1" ht="27.6" customHeight="1" thickTop="1">
      <c r="A28" s="60"/>
      <c r="B28" s="60"/>
      <c r="C28" s="60"/>
      <c r="D28" s="60"/>
      <c r="E28" s="60"/>
      <c r="F28" s="61"/>
      <c r="G28" s="61"/>
      <c r="H28" s="61"/>
      <c r="I28" s="61"/>
      <c r="J28" s="61"/>
      <c r="N28" s="241" t="s">
        <v>151</v>
      </c>
      <c r="O28" s="241"/>
      <c r="P28" s="112" t="s">
        <v>227</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A31:M31 A32:D32 F32 H32 J32:M32 A33:M37 A38:D38 F38 H38:M38 A39:M67 A68:L72 A73:J74 A75:L104 N28:O29 A28:L30">
    <cfRule type="containsErrors" dxfId="978"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7" priority="30" operator="equal">
      <formula>0</formula>
    </cfRule>
  </conditionalFormatting>
  <conditionalFormatting sqref="A28:Z30">
    <cfRule type="cellIs" dxfId="976" priority="29" operator="equal">
      <formula>0</formula>
    </cfRule>
  </conditionalFormatting>
  <conditionalFormatting sqref="E32">
    <cfRule type="cellIs" dxfId="975" priority="17" operator="equal">
      <formula>0</formula>
    </cfRule>
    <cfRule type="containsErrors" dxfId="972" priority="20">
      <formula>ISERROR(E32)</formula>
    </cfRule>
  </conditionalFormatting>
  <conditionalFormatting sqref="E38">
    <cfRule type="cellIs" dxfId="971" priority="1" operator="equal">
      <formula>0</formula>
    </cfRule>
    <cfRule type="containsErrors" dxfId="968" priority="4">
      <formula>ISERROR(E38)</formula>
    </cfRule>
  </conditionalFormatting>
  <conditionalFormatting sqref="G32">
    <cfRule type="cellIs" dxfId="967" priority="21" operator="equal">
      <formula>0</formula>
    </cfRule>
    <cfRule type="containsErrors" dxfId="964" priority="24">
      <formula>ISERROR(G32)</formula>
    </cfRule>
  </conditionalFormatting>
  <conditionalFormatting sqref="G38">
    <cfRule type="cellIs" dxfId="963" priority="5" operator="equal">
      <formula>0</formula>
    </cfRule>
    <cfRule type="containsErrors" dxfId="960" priority="8">
      <formula>ISERROR(G38)</formula>
    </cfRule>
  </conditionalFormatting>
  <conditionalFormatting sqref="I32">
    <cfRule type="cellIs" dxfId="959" priority="13" operator="equal">
      <formula>0</formula>
    </cfRule>
    <cfRule type="containsErrors" dxfId="956"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13" sqref="B13:D13"/>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0" t="s">
        <v>228</v>
      </c>
      <c r="B1" s="211"/>
      <c r="C1" s="211"/>
      <c r="D1" s="211"/>
      <c r="E1" s="93" t="str">
        <f>Basisjahr&amp;"-"&amp;Betrachtungsjahr&amp;": "&amp;ROUND(_xlfn.XLOOKUP(Betrachtungsjahr,Daten_G161[Jahr],Daten_G161[Veränderung ZH])*100,1)&amp;" %"</f>
        <v>2015-2021: 63.1 %</v>
      </c>
      <c r="F1" s="204" t="s">
        <v>122</v>
      </c>
      <c r="G1" s="204"/>
      <c r="H1" s="204"/>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229</v>
      </c>
      <c r="C8" s="190"/>
      <c r="D8" s="190"/>
      <c r="E8" s="19"/>
      <c r="F8" s="90" t="str">
        <f t="shared" si="1"/>
        <v>Kurzbeschreibung</v>
      </c>
      <c r="G8" s="237"/>
      <c r="H8" s="237"/>
      <c r="I8" s="237"/>
      <c r="Q8" s="58">
        <f>E38/E32-1</f>
        <v>0.63106796116504871</v>
      </c>
    </row>
    <row r="9" spans="1:17" s="59" customFormat="1" ht="72" customHeight="1">
      <c r="A9" s="79" t="s">
        <v>132</v>
      </c>
      <c r="B9" s="190" t="s">
        <v>212</v>
      </c>
      <c r="C9" s="190"/>
      <c r="D9" s="190"/>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2" t="s">
        <v>230</v>
      </c>
      <c r="C11" s="192"/>
      <c r="D11" s="192"/>
      <c r="E11" s="19"/>
      <c r="F11" s="90" t="str">
        <f t="shared" ref="F11:H17" si="2">A11</f>
        <v>Datenquelle</v>
      </c>
      <c r="G11" s="237"/>
      <c r="H11" s="237"/>
      <c r="I11" s="237"/>
    </row>
    <row r="12" spans="1:17" s="56" customFormat="1" ht="42" customHeight="1">
      <c r="A12" s="79" t="s">
        <v>134</v>
      </c>
      <c r="B12" s="209" t="s">
        <v>231</v>
      </c>
      <c r="C12" s="192"/>
      <c r="D12" s="192"/>
      <c r="E12" s="19"/>
      <c r="F12" s="90" t="str">
        <f t="shared" si="2"/>
        <v>Internetadresse</v>
      </c>
      <c r="G12" s="237"/>
      <c r="H12" s="237"/>
      <c r="I12" s="237"/>
    </row>
    <row r="13" spans="1:17" s="56" customFormat="1" ht="42" customHeight="1">
      <c r="A13" s="79" t="s">
        <v>127</v>
      </c>
      <c r="B13" s="192" t="s">
        <v>232</v>
      </c>
      <c r="C13" s="192"/>
      <c r="D13" s="192"/>
      <c r="E13" s="19"/>
      <c r="F13" s="90" t="str">
        <f t="shared" si="2"/>
        <v>Kontaktperson</v>
      </c>
      <c r="G13" s="237"/>
      <c r="H13" s="237"/>
      <c r="I13" s="237"/>
    </row>
    <row r="14" spans="1:17" s="56" customFormat="1">
      <c r="A14" s="79" t="s">
        <v>135</v>
      </c>
      <c r="B14" s="199"/>
      <c r="C14" s="200"/>
      <c r="D14" s="201"/>
      <c r="E14" s="19"/>
      <c r="F14" s="90" t="str">
        <f>A14</f>
        <v>Nr. der Statisitik</v>
      </c>
      <c r="G14" s="238"/>
      <c r="H14" s="239"/>
      <c r="I14" s="240"/>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8"/>
      <c r="C17" s="190"/>
      <c r="D17" s="190"/>
      <c r="E17" s="19"/>
      <c r="F17" s="90" t="str">
        <f t="shared" si="2"/>
        <v>Einschränkungen</v>
      </c>
      <c r="G17" s="237"/>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3"/>
      <c r="C21" s="194"/>
      <c r="D21" s="195"/>
      <c r="E21" s="19"/>
      <c r="F21" s="90" t="str">
        <f>A21</f>
        <v>Hinweise zu Datenauswahl und -aufbereitung</v>
      </c>
      <c r="G21" s="196">
        <f>B21</f>
        <v>0</v>
      </c>
      <c r="H21" s="197"/>
      <c r="I21" s="198"/>
    </row>
    <row r="22" spans="1:17" s="59" customFormat="1" ht="36.6" customHeight="1">
      <c r="A22" s="79" t="s">
        <v>146</v>
      </c>
      <c r="B22" s="212" t="s">
        <v>222</v>
      </c>
      <c r="C22" s="213"/>
      <c r="D22" s="214"/>
      <c r="E22" s="19"/>
      <c r="F22" s="90" t="str">
        <f>A22</f>
        <v>Berechnung Indikator</v>
      </c>
      <c r="G22" s="196"/>
      <c r="H22" s="197"/>
      <c r="I22" s="198"/>
    </row>
    <row r="23" spans="1:17" s="56" customFormat="1" ht="12.6" customHeigh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224</v>
      </c>
      <c r="C25" s="190"/>
      <c r="D25" s="190"/>
      <c r="E25" s="19"/>
      <c r="F25" s="90" t="str">
        <f t="shared" ref="F25:F27" si="5">A25</f>
        <v>Datenqualität</v>
      </c>
      <c r="G25" s="237"/>
      <c r="H25" s="237"/>
      <c r="I25" s="237"/>
    </row>
    <row r="26" spans="1:17" s="59" customFormat="1" ht="33" customHeight="1">
      <c r="A26" s="79" t="s">
        <v>149</v>
      </c>
      <c r="B26" s="207"/>
      <c r="C26" s="191"/>
      <c r="D26" s="191"/>
      <c r="E26" s="19"/>
      <c r="F26" s="90" t="str">
        <f t="shared" si="5"/>
        <v>Plausiblisierung / Verifizierung</v>
      </c>
      <c r="G26" s="237">
        <f>B26</f>
        <v>0</v>
      </c>
      <c r="H26" s="237"/>
      <c r="I26" s="237"/>
    </row>
    <row r="27" spans="1:17" s="59" customFormat="1" ht="37.35" customHeight="1">
      <c r="A27" s="79" t="s">
        <v>150</v>
      </c>
      <c r="B27" s="208"/>
      <c r="C27" s="190"/>
      <c r="D27" s="190"/>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227</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A31:M31 A32:D32 F32 H32 J32:M32 A33:M37 A38:D38 F38 H38:M38 A39:M67 A68:L72 A73:J74 A75:L104 N28:O29 A28:L30">
    <cfRule type="containsErrors" dxfId="940"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39" priority="26" operator="equal">
      <formula>0</formula>
    </cfRule>
  </conditionalFormatting>
  <conditionalFormatting sqref="A2:L13">
    <cfRule type="containsErrors" dxfId="936" priority="2">
      <formula>ISERROR(A2)</formula>
    </cfRule>
  </conditionalFormatting>
  <conditionalFormatting sqref="A1:Z13">
    <cfRule type="cellIs" dxfId="935" priority="1" operator="equal">
      <formula>0</formula>
    </cfRule>
  </conditionalFormatting>
  <conditionalFormatting sqref="A28:Z30">
    <cfRule type="cellIs" dxfId="934" priority="25" operator="equal">
      <formula>0</formula>
    </cfRule>
  </conditionalFormatting>
  <conditionalFormatting sqref="E32">
    <cfRule type="cellIs" dxfId="933" priority="17" operator="equal">
      <formula>0</formula>
    </cfRule>
    <cfRule type="containsErrors" dxfId="930" priority="20">
      <formula>ISERROR(E32)</formula>
    </cfRule>
  </conditionalFormatting>
  <conditionalFormatting sqref="E38">
    <cfRule type="cellIs" dxfId="929" priority="5" operator="equal">
      <formula>0</formula>
    </cfRule>
    <cfRule type="containsErrors" dxfId="926" priority="8">
      <formula>ISERROR(E38)</formula>
    </cfRule>
  </conditionalFormatting>
  <conditionalFormatting sqref="G32">
    <cfRule type="cellIs" dxfId="925" priority="21" operator="equal">
      <formula>0</formula>
    </cfRule>
    <cfRule type="containsErrors" dxfId="922" priority="24">
      <formula>ISERROR(G32)</formula>
    </cfRule>
  </conditionalFormatting>
  <conditionalFormatting sqref="G38">
    <cfRule type="cellIs" dxfId="921" priority="9" operator="equal">
      <formula>0</formula>
    </cfRule>
    <cfRule type="containsErrors" dxfId="918" priority="12">
      <formula>ISERROR(G38)</formula>
    </cfRule>
  </conditionalFormatting>
  <conditionalFormatting sqref="I32">
    <cfRule type="cellIs" dxfId="917" priority="13" operator="equal">
      <formula>0</formula>
    </cfRule>
    <cfRule type="containsErrors" dxfId="914"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235</v>
      </c>
      <c r="B1" s="216"/>
      <c r="C1" s="216"/>
      <c r="D1" s="216"/>
      <c r="E1" s="93" t="e">
        <f>Basisjahr&amp;"-"&amp;Betrachtungsjahr&amp;": "&amp;ROUND(_xlfn.XLOOKUP(Betrachtungsjahr,Daten_G3[Jahr],Daten_G3[Veränderung ZH])*100,1)&amp;" %"</f>
        <v>#N/A</v>
      </c>
      <c r="F1" s="204" t="s">
        <v>122</v>
      </c>
      <c r="G1" s="204"/>
      <c r="H1" s="204"/>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0" t="s">
        <v>237</v>
      </c>
      <c r="C8" s="190"/>
      <c r="D8" s="190"/>
      <c r="E8" s="19"/>
      <c r="F8" s="90" t="str">
        <f t="shared" si="1"/>
        <v>Kurzbeschreibung</v>
      </c>
      <c r="G8" s="237"/>
      <c r="H8" s="237"/>
      <c r="I8" s="237"/>
      <c r="Q8" s="58" t="e">
        <f>E38/E32-1</f>
        <v>#DIV/0!</v>
      </c>
    </row>
    <row r="9" spans="1:17" s="59" customFormat="1" ht="72" customHeight="1">
      <c r="A9" s="79" t="s">
        <v>132</v>
      </c>
      <c r="B9" s="190" t="s">
        <v>238</v>
      </c>
      <c r="C9" s="190"/>
      <c r="D9" s="190"/>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239</v>
      </c>
      <c r="C11" s="192"/>
      <c r="D11" s="192"/>
      <c r="E11" s="19"/>
      <c r="F11" s="90" t="str">
        <f t="shared" ref="F11:H17" si="2">A11</f>
        <v>Datenquelle</v>
      </c>
      <c r="G11" s="237"/>
      <c r="H11" s="237"/>
      <c r="I11" s="237"/>
    </row>
    <row r="12" spans="1:17" s="56" customFormat="1" ht="42" customHeight="1">
      <c r="A12" s="79" t="s">
        <v>134</v>
      </c>
      <c r="B12" s="217" t="s">
        <v>240</v>
      </c>
      <c r="C12" s="217"/>
      <c r="D12" s="217"/>
      <c r="E12" s="19"/>
      <c r="F12" s="90" t="str">
        <f t="shared" si="2"/>
        <v>Internetadresse</v>
      </c>
      <c r="G12" s="237"/>
      <c r="H12" s="237"/>
      <c r="I12" s="237"/>
    </row>
    <row r="13" spans="1:17" s="56" customFormat="1" ht="42" customHeight="1">
      <c r="A13" s="79" t="s">
        <v>127</v>
      </c>
      <c r="B13" s="192" t="s">
        <v>241</v>
      </c>
      <c r="C13" s="192"/>
      <c r="D13" s="192"/>
      <c r="E13" s="19"/>
      <c r="F13" s="90" t="str">
        <f t="shared" si="2"/>
        <v>Kontaktperson</v>
      </c>
      <c r="G13" s="237"/>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244</v>
      </c>
      <c r="C25" s="190"/>
      <c r="D25" s="190"/>
      <c r="E25" s="19"/>
      <c r="F25" s="90" t="str">
        <f t="shared" ref="F25:F27" si="5">A25</f>
        <v>Datenqualität</v>
      </c>
      <c r="G25" s="237"/>
      <c r="H25" s="237"/>
      <c r="I25" s="237"/>
    </row>
    <row r="26" spans="1:17" s="59" customFormat="1" ht="33" customHeight="1">
      <c r="A26" s="79" t="s">
        <v>149</v>
      </c>
      <c r="B26" s="191" t="s">
        <v>245</v>
      </c>
      <c r="C26" s="191"/>
      <c r="D26" s="191"/>
      <c r="E26" s="19"/>
      <c r="F26" s="90" t="str">
        <f t="shared" si="5"/>
        <v>Plausiblisierung / Verifizierung</v>
      </c>
      <c r="G26" s="237"/>
      <c r="H26" s="237"/>
      <c r="I26" s="237"/>
    </row>
    <row r="27" spans="1:17" s="59" customFormat="1" ht="37.35" customHeight="1">
      <c r="A27" s="79" t="s">
        <v>150</v>
      </c>
      <c r="B27" s="190" t="s">
        <v>246</v>
      </c>
      <c r="C27" s="190"/>
      <c r="D27" s="190"/>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98" priority="4">
      <formula>ISERROR(A2)</formula>
    </cfRule>
  </conditionalFormatting>
  <conditionalFormatting sqref="E1:Z1 A2:Z13 A14:B14 E14:G14 J14:Z14 A15:Z20 A21:B22 E21:G22 J21:Z22 A23:Z25 A26:J27 N26:Z27 A28:Z30 A31:AA67 A68:Z72 A73:J74 N73:Z74 A75:Z1048576">
    <cfRule type="cellIs" dxfId="895"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8"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247</v>
      </c>
      <c r="B1" s="203"/>
      <c r="C1" s="203"/>
      <c r="D1" s="203"/>
      <c r="E1" s="93" t="str">
        <f>Basisjahr&amp;"-"&amp;Betrachtungsjahr&amp;": "&amp;ROUND(_xlfn.XLOOKUP(Betrachtungsjahr,Daten_G6[Jahr],Daten_G6[Veränderung ZH])*100,1)&amp;" %"</f>
        <v>2015-2021: 11.1 %</v>
      </c>
      <c r="F1" s="204" t="s">
        <v>122</v>
      </c>
      <c r="G1" s="204"/>
      <c r="H1" s="204"/>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249</v>
      </c>
      <c r="C8" s="190"/>
      <c r="D8" s="190"/>
      <c r="E8" s="19"/>
      <c r="F8" s="90" t="str">
        <f t="shared" si="1"/>
        <v>Kurzbeschreibung</v>
      </c>
      <c r="G8" s="242" t="s">
        <v>250</v>
      </c>
      <c r="H8" s="237"/>
      <c r="I8" s="237"/>
      <c r="Q8" s="58">
        <f>E38/E32-1</f>
        <v>0.11127450980392162</v>
      </c>
    </row>
    <row r="9" spans="1:17" s="59" customFormat="1" ht="72" customHeight="1" thickTop="1" thickBot="1">
      <c r="A9" s="79" t="s">
        <v>132</v>
      </c>
      <c r="B9" s="208" t="s">
        <v>251</v>
      </c>
      <c r="C9" s="190"/>
      <c r="D9" s="190"/>
      <c r="E9" s="19"/>
      <c r="F9" s="90" t="str">
        <f t="shared" si="1"/>
        <v>Aussagekraft/Relevanz</v>
      </c>
      <c r="G9" s="237" t="str">
        <f>B9</f>
        <v>Kontrollvariable</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18" t="s">
        <v>252</v>
      </c>
      <c r="C11" s="192"/>
      <c r="D11" s="192"/>
      <c r="E11" s="19"/>
      <c r="F11" s="90" t="str">
        <f t="shared" ref="F11:H17" si="2">A11</f>
        <v>Datenquelle</v>
      </c>
      <c r="G11" s="237" t="s">
        <v>253</v>
      </c>
      <c r="H11" s="237"/>
      <c r="I11" s="237"/>
    </row>
    <row r="12" spans="1:17" s="56" customFormat="1" ht="42" customHeight="1" thickTop="1" thickBot="1">
      <c r="A12" s="79" t="s">
        <v>134</v>
      </c>
      <c r="B12" s="209" t="s">
        <v>254</v>
      </c>
      <c r="C12" s="192"/>
      <c r="D12" s="192"/>
      <c r="E12" s="19"/>
      <c r="F12" s="90" t="str">
        <f t="shared" si="2"/>
        <v>Internetadresse</v>
      </c>
      <c r="G12" s="219" t="s">
        <v>255</v>
      </c>
      <c r="H12" s="237"/>
      <c r="I12" s="237"/>
    </row>
    <row r="13" spans="1:17" s="56" customFormat="1" ht="42" customHeight="1" thickTop="1" thickBot="1">
      <c r="A13" s="79" t="s">
        <v>127</v>
      </c>
      <c r="B13" s="209" t="s">
        <v>256</v>
      </c>
      <c r="C13" s="192"/>
      <c r="D13" s="192"/>
      <c r="E13" s="19"/>
      <c r="F13" s="90" t="str">
        <f t="shared" si="2"/>
        <v>Kontaktperson</v>
      </c>
      <c r="G13" s="219" t="s">
        <v>257</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33" t="s">
        <v>258</v>
      </c>
      <c r="C15" s="79" t="s">
        <v>137</v>
      </c>
      <c r="D15" s="134" t="s">
        <v>217</v>
      </c>
      <c r="E15" s="19"/>
      <c r="F15" s="90" t="str">
        <f t="shared" si="2"/>
        <v>Lizenz</v>
      </c>
      <c r="G15" s="107" t="str">
        <f t="shared" si="2"/>
        <v xml:space="preserve">	OPEN-BY-ASK</v>
      </c>
      <c r="H15" s="90" t="str">
        <f t="shared" si="2"/>
        <v>Dateiformat</v>
      </c>
      <c r="I15" s="135" t="s">
        <v>259</v>
      </c>
    </row>
    <row r="16" spans="1:17" s="59" customFormat="1" ht="18.600000000000001" customHeight="1" thickTop="1" thickBot="1">
      <c r="A16" s="79" t="s">
        <v>138</v>
      </c>
      <c r="B16" s="102" t="s">
        <v>260</v>
      </c>
      <c r="C16" s="79" t="s">
        <v>139</v>
      </c>
      <c r="D16" s="136" t="s">
        <v>261</v>
      </c>
      <c r="E16" s="19"/>
      <c r="F16" s="90" t="str">
        <f t="shared" si="2"/>
        <v>Erhebungsintervall</v>
      </c>
      <c r="G16" s="91" t="str">
        <f t="shared" si="2"/>
        <v>monatlich</v>
      </c>
      <c r="H16" s="90" t="str">
        <f t="shared" si="2"/>
        <v>Aktualisierung jeweils</v>
      </c>
      <c r="I16" s="108" t="s">
        <v>262</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6" t="s">
        <v>164</v>
      </c>
      <c r="C21" s="194"/>
      <c r="D21" s="195"/>
      <c r="E21" s="19"/>
      <c r="F21" s="90" t="str">
        <f>A21</f>
        <v>Hinweise zu Datenauswahl und -aufbereitung</v>
      </c>
      <c r="G21" s="196" t="str">
        <f>B21</f>
        <v>keine</v>
      </c>
      <c r="H21" s="197"/>
      <c r="I21" s="198"/>
    </row>
    <row r="22" spans="1:17" s="59" customFormat="1" ht="36.6" customHeight="1" thickTop="1" thickBot="1">
      <c r="A22" s="79" t="s">
        <v>146</v>
      </c>
      <c r="B22" s="206"/>
      <c r="C22" s="194"/>
      <c r="D22" s="195"/>
      <c r="E22" s="19"/>
      <c r="F22" s="90" t="str">
        <f>A22</f>
        <v>Berechnung Indikator</v>
      </c>
      <c r="G22" s="220" t="s">
        <v>263</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178</v>
      </c>
      <c r="C24" s="190"/>
      <c r="D24" s="190"/>
      <c r="E24" s="19"/>
      <c r="F24" s="89"/>
      <c r="G24" s="205"/>
      <c r="H24" s="205"/>
      <c r="I24" s="205"/>
    </row>
    <row r="25" spans="1:17" s="59" customFormat="1" ht="42.6" customHeight="1" thickTop="1" thickBot="1">
      <c r="A25" s="79" t="s">
        <v>148</v>
      </c>
      <c r="B25" s="208" t="s">
        <v>179</v>
      </c>
      <c r="C25" s="190"/>
      <c r="D25" s="190"/>
      <c r="E25" s="19"/>
      <c r="F25" s="90" t="str">
        <f t="shared" ref="F25:F27" si="5">A25</f>
        <v>Datenqualität</v>
      </c>
      <c r="G25" s="237" t="str">
        <f>B25</f>
        <v>gut</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264</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phoneticPr fontId="34" type="noConversion"/>
  <conditionalFormatting sqref="A2:L13 A14:B14 E14:G14 J14:L14 A21:B22 E21:G22 J21:L22 A23:L25 A26:J27 N28:O29 A28:L30 A31:M67 A68:L72 A73:J74 A75:L104">
    <cfRule type="containsErrors" dxfId="879" priority="6">
      <formula>ISERROR(A2)</formula>
    </cfRule>
  </conditionalFormatting>
  <conditionalFormatting sqref="A15:L20">
    <cfRule type="containsErrors" dxfId="878" priority="2">
      <formula>ISERROR(A15)</formula>
    </cfRule>
  </conditionalFormatting>
  <conditionalFormatting sqref="A1:Z13 A14:B14 E14:G14 J14:Z14 A21:B22 E21:G22 J21:Z22 A23:Z25 A26:J27 N26:Z27 A28:Z30 A31:AA67 A68:Z72 A73:J74 N73:Z74 A75:Z1048576">
    <cfRule type="cellIs" dxfId="875" priority="3" operator="equal">
      <formula>0</formula>
    </cfRule>
  </conditionalFormatting>
  <conditionalFormatting sqref="A15:Z20">
    <cfRule type="cellIs" dxfId="874" priority="1"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4" id="{5A2787C4-04FB-4045-8931-6D98F3F1E618}">
            <xm:f>$A32=Übersicht!$H$1</xm:f>
            <x14:dxf>
              <fill>
                <patternFill>
                  <bgColor theme="3" tint="0.79998168889431442"/>
                </patternFill>
              </fill>
            </x14:dxf>
          </x14:cfRule>
          <x14:cfRule type="expression" priority="5"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A3" sqref="A3"/>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265</v>
      </c>
      <c r="B1" s="203"/>
      <c r="C1" s="203"/>
      <c r="D1" s="203"/>
      <c r="E1" s="93" t="str">
        <f>Basisjahr&amp;"-"&amp;Betrachtungsjahr&amp;": "&amp;ROUND(_xlfn.XLOOKUP(Betrachtungsjahr,Daten_G5[Jahr],Daten_G5[Veränderung ZH])*100,1)&amp;" %"</f>
        <v>2015-2021: -11.2 %</v>
      </c>
      <c r="F1" s="204" t="s">
        <v>122</v>
      </c>
      <c r="G1" s="204"/>
      <c r="H1" s="204"/>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0" t="s">
        <v>266</v>
      </c>
      <c r="C8" s="190"/>
      <c r="D8" s="190"/>
      <c r="E8" s="19"/>
      <c r="F8" s="90" t="str">
        <f t="shared" si="1"/>
        <v>Kurzbeschreibung</v>
      </c>
      <c r="G8" s="237"/>
      <c r="H8" s="237"/>
      <c r="I8" s="237"/>
      <c r="Q8" s="58">
        <f>E38/E32-1</f>
        <v>-0.11236837206290617</v>
      </c>
    </row>
    <row r="9" spans="1:17" s="59" customFormat="1" ht="72" customHeight="1" thickTop="1" thickBot="1">
      <c r="A9" s="79" t="s">
        <v>132</v>
      </c>
      <c r="B9" s="190" t="s">
        <v>267</v>
      </c>
      <c r="C9" s="190"/>
      <c r="D9" s="190"/>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268</v>
      </c>
      <c r="C11" s="192"/>
      <c r="D11" s="192"/>
      <c r="E11" s="19"/>
      <c r="F11" s="90" t="str">
        <f t="shared" ref="F11:I17" si="2">A11</f>
        <v>Datenquelle</v>
      </c>
      <c r="G11" s="237"/>
      <c r="H11" s="237"/>
      <c r="I11" s="237"/>
    </row>
    <row r="12" spans="1:17" s="56" customFormat="1" ht="42" customHeight="1" thickTop="1" thickBot="1">
      <c r="A12" s="79" t="s">
        <v>134</v>
      </c>
      <c r="B12" s="221" t="s">
        <v>269</v>
      </c>
      <c r="C12" s="221"/>
      <c r="D12" s="221"/>
      <c r="E12" s="19"/>
      <c r="F12" s="90" t="str">
        <f t="shared" si="2"/>
        <v>Internetadresse</v>
      </c>
      <c r="G12" s="237"/>
      <c r="H12" s="237"/>
      <c r="I12" s="237"/>
    </row>
    <row r="13" spans="1:17" s="56" customFormat="1" ht="42" customHeight="1" thickTop="1" thickBot="1">
      <c r="A13" s="79" t="s">
        <v>127</v>
      </c>
      <c r="B13" s="192" t="s">
        <v>270</v>
      </c>
      <c r="C13" s="192"/>
      <c r="D13" s="192"/>
      <c r="E13" s="19"/>
      <c r="F13" s="90" t="str">
        <f t="shared" si="2"/>
        <v>Kontaktperson</v>
      </c>
      <c r="G13" s="237" t="str">
        <f t="shared" si="2"/>
        <v>Andreas Petz</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271</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3"/>
      <c r="C21" s="194"/>
      <c r="D21" s="195"/>
      <c r="E21" s="19"/>
      <c r="F21" s="90" t="str">
        <f>A21</f>
        <v>Hinweise zu Datenauswahl und -aufbereitung</v>
      </c>
      <c r="G21" s="196">
        <f>B21</f>
        <v>0</v>
      </c>
      <c r="H21" s="197"/>
      <c r="I21" s="198"/>
    </row>
    <row r="22" spans="1:17" s="59" customFormat="1" ht="36.6" customHeight="1">
      <c r="A22" s="79" t="s">
        <v>146</v>
      </c>
      <c r="B22" s="193" t="s">
        <v>164</v>
      </c>
      <c r="C22" s="194"/>
      <c r="D22" s="195"/>
      <c r="E22" s="19"/>
      <c r="F22" s="90" t="str">
        <f>A22</f>
        <v>Berechnung Indikator</v>
      </c>
      <c r="G22" s="196" t="str">
        <f>B22</f>
        <v>keine</v>
      </c>
      <c r="H22" s="197"/>
      <c r="I22" s="198"/>
    </row>
    <row r="23" spans="1:17" s="56" customFormat="1" ht="12.6" customHeight="1">
      <c r="A23" s="88"/>
      <c r="B23" s="88"/>
      <c r="C23" s="88"/>
      <c r="D23" s="88"/>
      <c r="E23" s="19"/>
      <c r="F23" s="88"/>
      <c r="G23" s="88"/>
      <c r="H23" s="88"/>
      <c r="I23" s="88"/>
      <c r="K23" s="59"/>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272</v>
      </c>
      <c r="C25" s="190"/>
      <c r="D25" s="190"/>
      <c r="E25" s="19"/>
      <c r="F25" s="90" t="str">
        <f t="shared" ref="F25:F27" si="5">A25</f>
        <v>Datenqualität</v>
      </c>
      <c r="G25" s="237" t="str">
        <f>B25</f>
        <v>ok</v>
      </c>
      <c r="H25" s="237"/>
      <c r="I25" s="237"/>
    </row>
    <row r="26" spans="1:17" s="59" customFormat="1" ht="33" customHeight="1">
      <c r="A26" s="79" t="s">
        <v>149</v>
      </c>
      <c r="B26" s="191" t="s">
        <v>273</v>
      </c>
      <c r="C26" s="191"/>
      <c r="D26" s="191"/>
      <c r="E26" s="19" t="s">
        <v>274</v>
      </c>
      <c r="F26" s="90" t="str">
        <f t="shared" si="5"/>
        <v>Plausiblisierung / Verifizierung</v>
      </c>
      <c r="G26" s="237"/>
      <c r="H26" s="237"/>
      <c r="I26" s="237"/>
    </row>
    <row r="27" spans="1:17" s="59" customFormat="1" ht="37.35" customHeigh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3" sqref="B23"/>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275</v>
      </c>
      <c r="B1" s="203"/>
      <c r="C1" s="203"/>
      <c r="D1" s="203"/>
      <c r="E1" s="93" t="e">
        <f>Basisjahr&amp;"-"&amp;Betrachtungsjahr&amp;": "&amp;ROUND(_xlfn.XLOOKUP(Betrachtungsjahr,Daten_G4[Jahr],Daten_G4[Veränderung ZH])*100,1)&amp;" %"</f>
        <v>#N/A</v>
      </c>
      <c r="F1" s="204" t="s">
        <v>122</v>
      </c>
      <c r="G1" s="204"/>
      <c r="H1" s="204"/>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7">
        <f>B8</f>
        <v>0</v>
      </c>
      <c r="H8" s="237"/>
      <c r="I8" s="237"/>
      <c r="Q8" s="58" t="e">
        <f>E38/E32-1</f>
        <v>#DIV/0!</v>
      </c>
    </row>
    <row r="9" spans="1:17" s="59" customFormat="1" ht="72" customHeight="1" thickTop="1" thickBot="1">
      <c r="A9" s="79" t="s">
        <v>132</v>
      </c>
      <c r="B9" s="190"/>
      <c r="C9" s="190"/>
      <c r="D9" s="190"/>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7">
        <f t="shared" si="2"/>
        <v>0</v>
      </c>
      <c r="H11" s="237"/>
      <c r="I11" s="237"/>
    </row>
    <row r="12" spans="1:17" s="56" customFormat="1" ht="42" customHeight="1" thickTop="1" thickBot="1">
      <c r="A12" s="79" t="s">
        <v>134</v>
      </c>
      <c r="B12" s="192"/>
      <c r="C12" s="192"/>
      <c r="D12" s="192"/>
      <c r="E12" s="19"/>
      <c r="F12" s="90" t="str">
        <f t="shared" si="2"/>
        <v>Internetadresse</v>
      </c>
      <c r="G12" s="237">
        <f t="shared" si="2"/>
        <v>0</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tr">
        <f>+ParameterlisteZH!C3</f>
        <v>Produktion von Wärme aus erneuerbaren Energieträgern</v>
      </c>
      <c r="B1" s="203"/>
      <c r="C1" s="203"/>
      <c r="D1" s="203"/>
      <c r="E1" s="93" t="e">
        <f>Basisjahr&amp;"-"&amp;Betrachtungsjahr&amp;": "&amp;ROUND(_xlfn.XLOOKUP(Betrachtungsjahr,Daten_M1[Jahr],Daten_M1[Veränderung ZH])*100,1)&amp;" %"</f>
        <v>#N/A</v>
      </c>
      <c r="F1" s="204" t="s">
        <v>122</v>
      </c>
      <c r="G1" s="204"/>
      <c r="H1" s="204"/>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278</v>
      </c>
      <c r="C8" s="190"/>
      <c r="D8" s="190"/>
      <c r="E8" s="19"/>
      <c r="F8" s="90" t="str">
        <f t="shared" si="1"/>
        <v>Kurzbeschreibung</v>
      </c>
      <c r="G8" s="237" t="str">
        <f>B8</f>
        <v xml:space="preserve">Misst den Anteil fossilfreie Personenwagen am Bestand des Kantons Zürich </v>
      </c>
      <c r="H8" s="237"/>
      <c r="I8" s="237"/>
      <c r="Q8" s="58" t="e">
        <f>E38/E32-1</f>
        <v>#DIV/0!</v>
      </c>
    </row>
    <row r="9" spans="1:17" s="59" customFormat="1" ht="72" customHeight="1">
      <c r="A9" s="79" t="s">
        <v>132</v>
      </c>
      <c r="B9" s="190" t="s">
        <v>279</v>
      </c>
      <c r="C9" s="190"/>
      <c r="D9" s="190"/>
      <c r="E9" s="19"/>
      <c r="F9" s="90" t="str">
        <f t="shared" si="1"/>
        <v>Aussagekraft/Relevanz</v>
      </c>
      <c r="G9" s="237" t="str">
        <f>B9</f>
        <v>In der Mobilität verursachen Personenwagen einen wichtigen Anteil der Treibhausgasemissionen. Der Anteil der fossilfreien Personenwagen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280</v>
      </c>
      <c r="C11" s="192"/>
      <c r="D11" s="192"/>
      <c r="E11" s="19"/>
      <c r="F11" s="90" t="str">
        <f t="shared" ref="F11:I17" si="2">A11</f>
        <v>Datenquelle</v>
      </c>
      <c r="G11" s="237" t="str">
        <f t="shared" si="2"/>
        <v>Bundesamt für Statistik, Mobilität und Verkehr, Bestand der Personenwagen nach technischen Merkmalen, ab 2005</v>
      </c>
      <c r="H11" s="237"/>
      <c r="I11" s="237"/>
    </row>
    <row r="12" spans="1:17" s="56" customFormat="1" ht="42" customHeight="1">
      <c r="A12" s="79" t="s">
        <v>134</v>
      </c>
      <c r="B12" s="217" t="s">
        <v>281</v>
      </c>
      <c r="C12" s="217"/>
      <c r="D12" s="217"/>
      <c r="E12" s="19"/>
      <c r="F12" s="90" t="str">
        <f t="shared" si="2"/>
        <v>Internetadresse</v>
      </c>
      <c r="G12" s="237" t="str">
        <f t="shared" si="2"/>
        <v>https://www.pxweb.bfs.admin.ch/pxweb/de/px-x-1103020100_105/-/px-x-1103020100_105.px/</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c r="A14" s="79" t="s">
        <v>135</v>
      </c>
      <c r="B14" s="199" t="s">
        <v>282</v>
      </c>
      <c r="C14" s="200"/>
      <c r="D14" s="201"/>
      <c r="E14" s="19"/>
      <c r="F14" s="90" t="str">
        <f>A14</f>
        <v>Nr. der Statisitik</v>
      </c>
      <c r="G14" s="238" t="str">
        <f>B14</f>
        <v>px-x-1103020100_105</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283</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7" t="str">
        <f>B25</f>
        <v>gut</v>
      </c>
      <c r="H25" s="237"/>
      <c r="I25" s="237"/>
    </row>
    <row r="26" spans="1:17" s="59" customFormat="1" ht="33" customHeight="1">
      <c r="A26" s="79" t="s">
        <v>149</v>
      </c>
      <c r="B26" s="191" t="s">
        <v>284</v>
      </c>
      <c r="C26" s="191"/>
      <c r="D26" s="191"/>
      <c r="E26" s="19"/>
      <c r="F26" s="90" t="str">
        <f t="shared" si="5"/>
        <v>Plausiblisierung / Verifizierung</v>
      </c>
      <c r="G26" s="237" t="str">
        <f>B26</f>
        <v>ein kleiner werdender Anteil müsste kritisch stimmen</v>
      </c>
      <c r="H26" s="237"/>
      <c r="I26" s="237"/>
    </row>
    <row r="27" spans="1:17" s="59" customFormat="1" ht="37.35" customHeight="1">
      <c r="A27" s="79" t="s">
        <v>150</v>
      </c>
      <c r="B27" s="190" t="s">
        <v>285</v>
      </c>
      <c r="C27" s="190"/>
      <c r="D27" s="190"/>
      <c r="E27" s="19"/>
      <c r="F27" s="90" t="str">
        <f t="shared" si="5"/>
        <v>Bemerkungen</v>
      </c>
      <c r="G27" s="237" t="str">
        <f>B27</f>
        <v>Wasserstoff wird zu fossilfrei gezählt, Plug-in-Hybride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tr">
        <f>+ParameterlisteZH!C11</f>
        <v>Antriebsart bei Industriefahrzeugen - Fahrzeugbestand</v>
      </c>
      <c r="B1" s="203"/>
      <c r="C1" s="203"/>
      <c r="D1" s="203"/>
      <c r="E1" s="93" t="e">
        <f>Basisjahr&amp;"-"&amp;Betrachtungsjahr&amp;": "&amp;ROUND(_xlfn.XLOOKUP(Betrachtungsjahr,Daten_M2[Jahr],Daten_M2[Veränderung ZH])*100,1)&amp;" %"</f>
        <v>#N/A</v>
      </c>
      <c r="F1" s="204" t="s">
        <v>122</v>
      </c>
      <c r="G1" s="204"/>
      <c r="H1" s="204"/>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286</v>
      </c>
      <c r="C8" s="190"/>
      <c r="D8" s="190"/>
      <c r="E8" s="19"/>
      <c r="F8" s="90" t="str">
        <f t="shared" si="1"/>
        <v>Kurzbeschreibung</v>
      </c>
      <c r="G8" s="237" t="str">
        <f>B8</f>
        <v>Misst den Anteil fossilfreier Gütertransportfahrzeuge am Fahrzeugbestand des Kantons Zürich</v>
      </c>
      <c r="H8" s="237"/>
      <c r="I8" s="237"/>
      <c r="Q8" s="58" t="e">
        <f>E38/E32-1</f>
        <v>#DIV/0!</v>
      </c>
    </row>
    <row r="9" spans="1:17" s="59" customFormat="1" ht="72" customHeight="1">
      <c r="A9" s="79" t="s">
        <v>132</v>
      </c>
      <c r="B9" s="190" t="s">
        <v>287</v>
      </c>
      <c r="C9" s="190"/>
      <c r="D9" s="190"/>
      <c r="E9" s="19"/>
      <c r="F9" s="90" t="str">
        <f t="shared" si="1"/>
        <v>Aussagekraft/Relevanz</v>
      </c>
      <c r="G9" s="237" t="str">
        <f>B9</f>
        <v>Die Gütertransportfahrzeuge sind nach den Personenwagen die zweitgrösste Fahrzeugkategorie bzgl. der Treibhausgasemissionen. Der Anteil der fossilfreien Gütertransportfahrzeuge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288</v>
      </c>
      <c r="C11" s="192"/>
      <c r="D11" s="192"/>
      <c r="E11" s="19"/>
      <c r="F11" s="90" t="str">
        <f t="shared" ref="F11:I17" si="2">A11</f>
        <v>Datenquelle</v>
      </c>
      <c r="G11" s="237" t="str">
        <f t="shared" si="2"/>
        <v>Bundesamt für Statistik, Mobilität und Verkehr, Bestand der Strassenfahrzeuge nach Fahrzeuggruppe und Fahrzeugart, ab 1990</v>
      </c>
      <c r="H11" s="237"/>
      <c r="I11" s="237"/>
    </row>
    <row r="12" spans="1:17" s="56" customFormat="1" ht="42" customHeight="1">
      <c r="A12" s="79" t="s">
        <v>134</v>
      </c>
      <c r="B12" s="217" t="s">
        <v>289</v>
      </c>
      <c r="C12" s="217"/>
      <c r="D12" s="217"/>
      <c r="E12" s="19"/>
      <c r="F12" s="90" t="str">
        <f t="shared" si="2"/>
        <v>Internetadresse</v>
      </c>
      <c r="G12" s="237" t="str">
        <f t="shared" si="2"/>
        <v>https://www.pxweb.bfs.admin.ch/pxweb/de/px-x-1103020100_101/-/px-x-1103020100_101.px/</v>
      </c>
      <c r="H12" s="237"/>
      <c r="I12" s="237"/>
    </row>
    <row r="13" spans="1:17" s="56" customFormat="1" ht="42" customHeight="1">
      <c r="A13" s="79" t="s">
        <v>127</v>
      </c>
      <c r="B13" s="192"/>
      <c r="C13" s="192"/>
      <c r="D13" s="192"/>
      <c r="E13" s="19"/>
      <c r="F13" s="90" t="str">
        <f t="shared" si="2"/>
        <v>Kontaktperson</v>
      </c>
      <c r="G13" s="237">
        <f t="shared" si="2"/>
        <v>0</v>
      </c>
      <c r="H13" s="237"/>
      <c r="I13" s="237"/>
    </row>
    <row r="14" spans="1:17" s="56" customFormat="1">
      <c r="A14" s="79" t="s">
        <v>135</v>
      </c>
      <c r="B14" s="199" t="s">
        <v>290</v>
      </c>
      <c r="C14" s="200"/>
      <c r="D14" s="201"/>
      <c r="E14" s="19"/>
      <c r="F14" s="90" t="str">
        <f>A14</f>
        <v>Nr. der Statisitik</v>
      </c>
      <c r="G14" s="238" t="str">
        <f>B14</f>
        <v>px-x-1103020100_101</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283</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7" t="str">
        <f>B25</f>
        <v>gut</v>
      </c>
      <c r="H25" s="237"/>
      <c r="I25" s="237"/>
    </row>
    <row r="26" spans="1:17" s="59" customFormat="1" ht="33" customHeight="1">
      <c r="A26" s="79" t="s">
        <v>149</v>
      </c>
      <c r="B26" s="191" t="s">
        <v>284</v>
      </c>
      <c r="C26" s="191"/>
      <c r="D26" s="191"/>
      <c r="E26" s="19"/>
      <c r="F26" s="90" t="str">
        <f t="shared" si="5"/>
        <v>Plausiblisierung / Verifizierung</v>
      </c>
      <c r="G26" s="237" t="str">
        <f>B26</f>
        <v>ein kleiner werdender Anteil müsste kritisch stimmen</v>
      </c>
      <c r="H26" s="237"/>
      <c r="I26" s="237"/>
    </row>
    <row r="27" spans="1:17" s="59" customFormat="1" ht="37.35" customHeight="1">
      <c r="A27" s="79" t="s">
        <v>150</v>
      </c>
      <c r="B27" s="190" t="s">
        <v>291</v>
      </c>
      <c r="C27" s="190"/>
      <c r="D27" s="190"/>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202" t="str">
        <f>+ParameterlisteZH!C12</f>
        <v>Treibhauswirkung Kältemittel in grösseren Kälteanlagen</v>
      </c>
      <c r="B1" s="203"/>
      <c r="C1" s="203"/>
      <c r="D1" s="203"/>
      <c r="E1" s="93" t="str">
        <f>Basisjahr&amp;"-"&amp;Betrachtungsjahr&amp;": "&amp;ROUND(_xlfn.XLOOKUP(Betrachtungsjahr,Daten_M3[Jahr],Daten_M3[Veränderung ZH])*100,1)&amp;" %"</f>
        <v>2015-2021: 501.4 %</v>
      </c>
      <c r="F1" s="204" t="s">
        <v>122</v>
      </c>
      <c r="G1" s="204"/>
      <c r="H1" s="204"/>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c r="A6" s="79" t="s">
        <v>58</v>
      </c>
      <c r="B6" s="102" t="s">
        <v>277</v>
      </c>
      <c r="C6" s="79" t="s">
        <v>128</v>
      </c>
      <c r="D6" s="83" t="s">
        <v>292</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2" t="s">
        <v>293</v>
      </c>
      <c r="C8" s="190"/>
      <c r="D8" s="190"/>
      <c r="E8" s="19"/>
      <c r="F8" s="90" t="str">
        <f t="shared" si="1"/>
        <v>Kurzbeschreibung</v>
      </c>
      <c r="G8" s="242" t="str">
        <f t="shared" ref="G8:I9" si="2">IF(ISBLANK(B8),"",B8)</f>
        <v xml:space="preserve">Misst die Anzahl an fossilfreien Neuzulassungen der Personenwagen im Kanton Zürich </v>
      </c>
      <c r="H8" s="242" t="str">
        <f t="shared" si="2"/>
        <v/>
      </c>
      <c r="I8" s="242" t="str">
        <f t="shared" si="2"/>
        <v/>
      </c>
      <c r="Q8" s="58">
        <f>E38/E32-1</f>
        <v>5.013558443135798</v>
      </c>
    </row>
    <row r="9" spans="1:17" s="59" customFormat="1" ht="72" customHeight="1">
      <c r="A9" s="79" t="s">
        <v>132</v>
      </c>
      <c r="B9" s="222" t="s">
        <v>294</v>
      </c>
      <c r="C9" s="222"/>
      <c r="D9" s="222"/>
      <c r="E9" s="19"/>
      <c r="F9" s="90" t="str">
        <f t="shared" si="1"/>
        <v>Aussagekraft/Relevanz</v>
      </c>
      <c r="G9" s="242" t="str">
        <f t="shared" si="2"/>
        <v xml:space="preserve">In der Mobilität verursachen Personenwagen einen wichtigen Anteil der Treibhausgasemissionen. Der Anteil der fossilfreien Neuzulassungen zeigt an, wie schnell die Transformation zur fossilfreien Moblität stattfindet. </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295</v>
      </c>
      <c r="C11" s="192"/>
      <c r="D11" s="192"/>
      <c r="E11" s="19"/>
      <c r="F11" s="90" t="str">
        <f t="shared" ref="F11:H17" si="3">A11</f>
        <v>Datenquelle</v>
      </c>
      <c r="G11" s="242" t="str">
        <f t="shared" ref="G11:I13" si="4">IF(ISBLANK(B11),"",B11)</f>
        <v>Bundesamt für Statistik, Mobilität und Verkehr, Neue Inverkehrsetzungen von Strassenfahrzeugen nach Fahrzeuggruppe und Fahrzeugart</v>
      </c>
      <c r="H11" s="242" t="str">
        <f t="shared" si="4"/>
        <v/>
      </c>
      <c r="I11" s="242" t="str">
        <f t="shared" si="4"/>
        <v/>
      </c>
    </row>
    <row r="12" spans="1:17" s="56" customFormat="1" ht="42" customHeight="1">
      <c r="A12" s="79" t="s">
        <v>134</v>
      </c>
      <c r="B12" s="223" t="s">
        <v>296</v>
      </c>
      <c r="C12" s="224"/>
      <c r="D12" s="225"/>
      <c r="E12" s="19"/>
      <c r="F12" s="90" t="str">
        <f t="shared" si="3"/>
        <v>Internetadresse</v>
      </c>
      <c r="G12" s="242" t="str">
        <f t="shared" si="4"/>
        <v>https://www.pxweb.bfs.admin.ch/pxweb/de/px-x-1103020200_120/px-x-1103020200_120/px-x-1103020200_120.px</v>
      </c>
      <c r="H12" s="242" t="str">
        <f t="shared" si="4"/>
        <v/>
      </c>
      <c r="I12" s="242" t="str">
        <f t="shared" si="4"/>
        <v/>
      </c>
      <c r="K12" s="110"/>
    </row>
    <row r="13" spans="1:17" s="56" customFormat="1" ht="42" customHeight="1" thickTop="1" thickBot="1">
      <c r="A13" s="79" t="s">
        <v>127</v>
      </c>
      <c r="B13" s="192" t="s">
        <v>221</v>
      </c>
      <c r="C13" s="192"/>
      <c r="D13" s="192"/>
      <c r="E13" s="19"/>
      <c r="F13" s="90" t="str">
        <f t="shared" si="3"/>
        <v>Kontaktperson</v>
      </c>
      <c r="G13" s="242" t="str">
        <f t="shared" si="4"/>
        <v>Keine</v>
      </c>
      <c r="H13" s="242" t="str">
        <f t="shared" si="4"/>
        <v/>
      </c>
      <c r="I13" s="242" t="str">
        <f t="shared" si="4"/>
        <v/>
      </c>
    </row>
    <row r="14" spans="1:17" s="56" customFormat="1">
      <c r="A14" s="79" t="s">
        <v>135</v>
      </c>
      <c r="B14" s="199" t="s">
        <v>297</v>
      </c>
      <c r="C14" s="200"/>
      <c r="D14" s="201"/>
      <c r="E14" s="19"/>
      <c r="F14" s="90" t="str">
        <f>A14</f>
        <v>Nr. der Statisitik</v>
      </c>
      <c r="G14" s="243" t="str">
        <f>B14</f>
        <v>px-x-1103020200_120</v>
      </c>
      <c r="H14" s="244"/>
      <c r="I14" s="245"/>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298</v>
      </c>
      <c r="C16" s="79" t="s">
        <v>139</v>
      </c>
      <c r="D16" s="84" t="s">
        <v>299</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0"/>
      <c r="C17" s="190"/>
      <c r="D17" s="190"/>
      <c r="E17" s="19"/>
      <c r="F17" s="90" t="str">
        <f t="shared" si="3"/>
        <v>Einschränkungen</v>
      </c>
      <c r="G17" s="242" t="str">
        <f>IF(ISBLANK(B17),"",B17)</f>
        <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191" t="s">
        <v>284</v>
      </c>
      <c r="C26" s="191"/>
      <c r="D26" s="191"/>
      <c r="E26" s="19"/>
      <c r="F26" s="90" t="str">
        <f t="shared" si="7"/>
        <v>Plausiblisierung / Verifizierung</v>
      </c>
      <c r="G26" s="242" t="str">
        <f t="shared" si="8"/>
        <v>ein kleiner werdender Anteil müsste kritisch stimmen</v>
      </c>
      <c r="H26" s="242" t="str">
        <f t="shared" si="8"/>
        <v/>
      </c>
      <c r="I26" s="242" t="str">
        <f t="shared" si="8"/>
        <v/>
      </c>
    </row>
    <row r="27" spans="1:17" s="59" customFormat="1" ht="37.35" customHeight="1" thickTop="1" thickBot="1">
      <c r="A27" s="79" t="s">
        <v>150</v>
      </c>
      <c r="B27" s="222" t="s">
        <v>291</v>
      </c>
      <c r="C27" s="190"/>
      <c r="D27" s="190"/>
      <c r="E27" s="19"/>
      <c r="F27" s="90" t="str">
        <f t="shared" si="7"/>
        <v>Bemerkungen</v>
      </c>
      <c r="G27" s="242" t="str">
        <f t="shared" si="8"/>
        <v>Wasserstoff wird zu fossilfrei gezählt, Plug-in-Hypride jedoch nicht</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300</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202" t="str">
        <f>+ParameterlisteZH!C14</f>
        <v>Verbrauchsmengen nach Grossregion - Fleisch</v>
      </c>
      <c r="B1" s="203"/>
      <c r="C1" s="203"/>
      <c r="D1" s="203"/>
      <c r="E1" s="93" t="e">
        <f>Basisjahr&amp;"-"&amp;Betrachtungsjahr&amp;": "&amp;ROUND(_xlfn.XLOOKUP(Betrachtungsjahr,Daten_M5[Jahr],Daten_M5[Veränderung ZH])*100,1)&amp;" %"</f>
        <v>#N/A</v>
      </c>
      <c r="F1" s="204" t="s">
        <v>122</v>
      </c>
      <c r="G1" s="204"/>
      <c r="H1" s="204"/>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301</v>
      </c>
      <c r="C8" s="190"/>
      <c r="D8" s="190"/>
      <c r="E8" s="19"/>
      <c r="F8" s="90" t="str">
        <f t="shared" si="1"/>
        <v>Kurzbeschreibung</v>
      </c>
      <c r="G8" s="237" t="str">
        <f>B8</f>
        <v xml:space="preserve">Misst die Anzahl an fossilfreien Neuzulassungen der Lieferwagen im Kanton Zürich </v>
      </c>
      <c r="H8" s="237"/>
      <c r="I8" s="237"/>
      <c r="Q8" s="58" t="e">
        <f>E38/E32-1</f>
        <v>#DIV/0!</v>
      </c>
    </row>
    <row r="9" spans="1:17" s="59" customFormat="1" ht="72" customHeight="1">
      <c r="A9" s="79" t="s">
        <v>132</v>
      </c>
      <c r="B9" s="190" t="s">
        <v>302</v>
      </c>
      <c r="C9" s="190"/>
      <c r="D9" s="190"/>
      <c r="E9" s="19"/>
      <c r="F9" s="90" t="str">
        <f t="shared" si="1"/>
        <v>Aussagekraft/Relevanz</v>
      </c>
      <c r="G9" s="237" t="str">
        <f>B9</f>
        <v xml:space="preserve">In der Mobilität verursachen Lieferwagen einen wichtigen Anteil der Treibhausgasemissionen. Der Anteil der fossilfreien Neuzulassungen zeigt an, wie schnell die Transformation zur fossilfreien Moblität stattfindet. </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9" t="s">
        <v>295</v>
      </c>
      <c r="C11" s="200"/>
      <c r="D11" s="201"/>
      <c r="E11" s="19"/>
      <c r="F11" s="90" t="str">
        <f t="shared" ref="F11:I17" si="2">A11</f>
        <v>Datenquelle</v>
      </c>
      <c r="G11" s="237" t="str">
        <f t="shared" si="2"/>
        <v>Bundesamt für Statistik, Mobilität und Verkehr, Neue Inverkehrsetzungen von Strassenfahrzeugen nach Fahrzeuggruppe und Fahrzeugart</v>
      </c>
      <c r="H11" s="237"/>
      <c r="I11" s="237"/>
    </row>
    <row r="12" spans="1:17" s="56" customFormat="1" ht="42" customHeight="1">
      <c r="A12" s="79" t="s">
        <v>134</v>
      </c>
      <c r="B12" s="217" t="s">
        <v>303</v>
      </c>
      <c r="C12" s="217"/>
      <c r="D12" s="217"/>
      <c r="E12" s="19"/>
      <c r="F12" s="90" t="str">
        <f t="shared" si="2"/>
        <v>Internetadresse</v>
      </c>
      <c r="G12" s="237" t="str">
        <f t="shared" si="2"/>
        <v>https://www.pxweb.bfs.admin.ch/pxweb/de/px-x-1103020200_120/px-x-1103020200_120/px-x-1103020200_120.px/table/tableViewLayout2/</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c r="A14" s="79" t="s">
        <v>135</v>
      </c>
      <c r="B14" s="199" t="s">
        <v>297</v>
      </c>
      <c r="C14" s="200"/>
      <c r="D14" s="201"/>
      <c r="E14" s="19"/>
      <c r="F14" s="90" t="str">
        <f>A14</f>
        <v>Nr. der Statisitik</v>
      </c>
      <c r="G14" s="238" t="str">
        <f>B14</f>
        <v>px-x-1103020200_120</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298</v>
      </c>
      <c r="C16" s="79" t="s">
        <v>139</v>
      </c>
      <c r="D16" s="84" t="s">
        <v>299</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7" t="str">
        <f>B25</f>
        <v>gut</v>
      </c>
      <c r="H25" s="237"/>
      <c r="I25" s="237"/>
    </row>
    <row r="26" spans="1:17" s="59" customFormat="1" ht="33" customHeight="1">
      <c r="A26" s="79" t="s">
        <v>149</v>
      </c>
      <c r="B26" s="191" t="s">
        <v>284</v>
      </c>
      <c r="C26" s="191"/>
      <c r="D26" s="191"/>
      <c r="E26" s="19"/>
      <c r="F26" s="90" t="str">
        <f t="shared" si="5"/>
        <v>Plausiblisierung / Verifizierung</v>
      </c>
      <c r="G26" s="237" t="str">
        <f>B26</f>
        <v>ein kleiner werdender Anteil müsste kritisch stimmen</v>
      </c>
      <c r="H26" s="237"/>
      <c r="I26" s="237"/>
    </row>
    <row r="27" spans="1:17" s="59" customFormat="1" ht="37.35" customHeight="1">
      <c r="A27" s="79" t="s">
        <v>150</v>
      </c>
      <c r="B27" s="190" t="s">
        <v>291</v>
      </c>
      <c r="C27" s="190"/>
      <c r="D27" s="190"/>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11"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304</v>
      </c>
      <c r="B1" s="203"/>
      <c r="C1" s="203"/>
      <c r="D1" s="203"/>
      <c r="E1" s="93" t="e">
        <f>Basisjahr&amp;"-"&amp;Betrachtungsjahr&amp;": "&amp;ROUND(_xlfn.XLOOKUP(Betrachtungsjahr,Daten_M4[Jahr],Daten_M4[Veränderung ZH])*100,1)&amp;" %"</f>
        <v>#N/A</v>
      </c>
      <c r="F1" s="204" t="s">
        <v>122</v>
      </c>
      <c r="G1" s="204"/>
      <c r="H1" s="204"/>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305</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306</v>
      </c>
      <c r="C8" s="190"/>
      <c r="D8" s="190"/>
      <c r="E8" s="19"/>
      <c r="F8" s="90" t="str">
        <f t="shared" si="1"/>
        <v>Kurzbeschreibung</v>
      </c>
      <c r="G8" s="237" t="str">
        <f>B8</f>
        <v>Misst die durchschnittlichen CO2-Emissionen der Personenwagen Neuwagenflotte pro Km</v>
      </c>
      <c r="H8" s="237"/>
      <c r="I8" s="237"/>
      <c r="Q8" s="58" t="e">
        <f>E38/E32-1</f>
        <v>#DIV/0!</v>
      </c>
    </row>
    <row r="9" spans="1:17" s="59" customFormat="1" ht="72" customHeight="1">
      <c r="A9" s="79" t="s">
        <v>132</v>
      </c>
      <c r="B9" s="190" t="s">
        <v>307</v>
      </c>
      <c r="C9" s="190"/>
      <c r="D9" s="190"/>
      <c r="E9" s="19"/>
      <c r="F9" s="90" t="str">
        <f t="shared" si="1"/>
        <v>Aussagekraft/Relevanz</v>
      </c>
      <c r="G9" s="237" t="str">
        <f>B9</f>
        <v>In der Mobilität verursachen Personenwagen einen wichtigen Anteil der Treibhausgasemissionen. Die durchschnittlichen CO2-Emissionen pro Km zeigen den Absenkpfad der Dekarbonisierung.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308</v>
      </c>
      <c r="C11" s="192"/>
      <c r="D11" s="192"/>
      <c r="E11" s="19"/>
      <c r="F11" s="90" t="str">
        <f t="shared" ref="F11:I17" si="2">A11</f>
        <v>Datenquelle</v>
      </c>
      <c r="G11" s="237" t="str">
        <f t="shared" si="2"/>
        <v>Durchschnittliche CO2-Emissionen der PKW Neuwagenflotte</v>
      </c>
      <c r="H11" s="237"/>
      <c r="I11" s="237"/>
    </row>
    <row r="12" spans="1:17" s="56" customFormat="1" ht="42" customHeight="1">
      <c r="A12" s="79" t="s">
        <v>134</v>
      </c>
      <c r="B12" s="217" t="s">
        <v>309</v>
      </c>
      <c r="C12" s="217"/>
      <c r="D12" s="217"/>
      <c r="E12" s="19"/>
      <c r="F12" s="90" t="str">
        <f t="shared" si="2"/>
        <v>Internetadresse</v>
      </c>
      <c r="G12" s="237" t="str">
        <f t="shared" si="2"/>
        <v>https://opendata.swiss/en/dataset/kennzahlen-neuwagenflotte/resource/12d6c0a1-01c1-41f2-b910-be57e774d414</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c r="A14" s="79" t="s">
        <v>135</v>
      </c>
      <c r="B14" s="199"/>
      <c r="C14" s="200"/>
      <c r="D14" s="201"/>
      <c r="E14" s="19"/>
      <c r="F14" s="90" t="str">
        <f>A14</f>
        <v>Nr. der Statisitik</v>
      </c>
      <c r="G14" s="238">
        <f>B14</f>
        <v>0</v>
      </c>
      <c r="H14" s="239"/>
      <c r="I14" s="240"/>
    </row>
    <row r="15" spans="1:17" s="56" customFormat="1" ht="18.600000000000001" customHeight="1">
      <c r="A15" s="79" t="s">
        <v>136</v>
      </c>
      <c r="B15" s="133" t="s">
        <v>310</v>
      </c>
      <c r="C15" s="79" t="s">
        <v>137</v>
      </c>
      <c r="D15" s="106" t="s">
        <v>311</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60" customHeight="1">
      <c r="A22" s="79" t="s">
        <v>146</v>
      </c>
      <c r="B22" s="193" t="s">
        <v>312</v>
      </c>
      <c r="C22" s="194"/>
      <c r="D22" s="195"/>
      <c r="E22" s="19"/>
      <c r="F22" s="90" t="str">
        <f>A22</f>
        <v>Berechnung Indikator</v>
      </c>
      <c r="G22" s="196"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7" t="str">
        <f>B25</f>
        <v>gut</v>
      </c>
      <c r="H25" s="237"/>
      <c r="I25" s="237"/>
    </row>
    <row r="26" spans="1:17" s="59" customFormat="1" ht="33" customHeight="1">
      <c r="A26" s="79" t="s">
        <v>149</v>
      </c>
      <c r="B26" s="191" t="s">
        <v>313</v>
      </c>
      <c r="C26" s="191"/>
      <c r="D26" s="191"/>
      <c r="E26" s="19"/>
      <c r="F26" s="90" t="str">
        <f t="shared" si="5"/>
        <v>Plausiblisierung / Verifizierung</v>
      </c>
      <c r="G26" s="237" t="str">
        <f>B26</f>
        <v>Steigende CO2-Emisisonen der Neuwagenflotte müsste kritisch stimmen</v>
      </c>
      <c r="H26" s="237"/>
      <c r="I26" s="237"/>
    </row>
    <row r="27" spans="1:17" s="59" customFormat="1" ht="37.35" customHeigh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8" activePane="bottomRight" state="frozen"/>
      <selection pane="bottomRight" activeCell="B8" sqref="B8:D8"/>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314</v>
      </c>
      <c r="B1" s="203"/>
      <c r="C1" s="203"/>
      <c r="D1" s="203"/>
      <c r="E1" s="93" t="e">
        <f>Basisjahr&amp;"-"&amp;Betrachtungsjahr&amp;": "&amp;ROUND(_xlfn.XLOOKUP(Betrachtungsjahr,Daten_M6[Jahr],Daten_M6[Veränderung ZH])*100,1)&amp;" %"</f>
        <v>#N/A</v>
      </c>
      <c r="F1" s="204" t="s">
        <v>122</v>
      </c>
      <c r="G1" s="204"/>
      <c r="H1" s="204"/>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315</v>
      </c>
      <c r="C8" s="190"/>
      <c r="D8" s="190"/>
      <c r="E8" s="19"/>
      <c r="F8" s="90" t="str">
        <f t="shared" si="1"/>
        <v>Kurzbeschreibung</v>
      </c>
      <c r="G8" s="237" t="str">
        <f>B8</f>
        <v>Der Bi-Modal Split beschreibt die Verteilung der zurückgelegten Wege auf die beiden Verkehrsträger ÖV und MIV. Modal Split wird häufig auch als Verkehrsmittelwahl bezeichnet.</v>
      </c>
      <c r="H8" s="237"/>
      <c r="I8" s="237"/>
      <c r="Q8" s="58" t="e">
        <f>E38/E32-1</f>
        <v>#DIV/0!</v>
      </c>
    </row>
    <row r="9" spans="1:17" s="59" customFormat="1" ht="72" customHeight="1">
      <c r="A9" s="79" t="s">
        <v>132</v>
      </c>
      <c r="B9" s="190" t="s">
        <v>316</v>
      </c>
      <c r="C9" s="190"/>
      <c r="D9" s="190"/>
      <c r="E9" s="19"/>
      <c r="F9" s="90" t="str">
        <f t="shared" si="1"/>
        <v>Aussagekraft/Relevanz</v>
      </c>
      <c r="G9" s="237"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317</v>
      </c>
      <c r="C11" s="192"/>
      <c r="D11" s="192"/>
      <c r="E11" s="19"/>
      <c r="F11" s="90" t="str">
        <f t="shared" ref="F11:I17" si="2">A11</f>
        <v>Datenquelle</v>
      </c>
      <c r="G11" s="237" t="str">
        <f t="shared" si="2"/>
        <v>Statistisches Amt des Kantons Zürich</v>
      </c>
      <c r="H11" s="237"/>
      <c r="I11" s="237"/>
    </row>
    <row r="12" spans="1:17" s="56" customFormat="1" ht="42" customHeight="1">
      <c r="A12" s="79" t="s">
        <v>134</v>
      </c>
      <c r="B12" s="217" t="s">
        <v>318</v>
      </c>
      <c r="C12" s="217"/>
      <c r="D12" s="217"/>
      <c r="E12" s="19"/>
      <c r="F12" s="90" t="str">
        <f t="shared" si="2"/>
        <v>Internetadresse</v>
      </c>
      <c r="G12" s="237" t="str">
        <f t="shared" si="2"/>
        <v>https://www.zh.ch/de/politik-staat/statistik-daten/datenkatalog.html#/datasets/363@statistisches-amt-kanton-zuerich</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c r="A14" s="79" t="s">
        <v>135</v>
      </c>
      <c r="B14" s="199" t="s">
        <v>319</v>
      </c>
      <c r="C14" s="200"/>
      <c r="D14" s="201"/>
      <c r="E14" s="19"/>
      <c r="F14" s="90" t="str">
        <f>A14</f>
        <v>Nr. der Statisitik</v>
      </c>
      <c r="G14" s="238" t="str">
        <f>B14</f>
        <v>KANTON_ZUERICH_480.csv</v>
      </c>
      <c r="H14" s="239"/>
      <c r="I14" s="240"/>
    </row>
    <row r="15" spans="1:17" s="56" customFormat="1" ht="18.600000000000001" customHeight="1">
      <c r="A15" s="79" t="s">
        <v>136</v>
      </c>
      <c r="B15" s="105" t="s">
        <v>320</v>
      </c>
      <c r="C15" s="79" t="s">
        <v>137</v>
      </c>
      <c r="D15" s="106" t="s">
        <v>311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321</v>
      </c>
      <c r="C16" s="79" t="s">
        <v>139</v>
      </c>
      <c r="D16" s="84" t="s">
        <v>322</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323</v>
      </c>
      <c r="C21" s="194"/>
      <c r="D21" s="195"/>
      <c r="E21" s="19"/>
      <c r="F21" s="90" t="str">
        <f>A21</f>
        <v>Hinweise zu Datenauswahl und -aufbereitung</v>
      </c>
      <c r="G21" s="196" t="str">
        <f>B21</f>
        <v xml:space="preserve">Grundlage für die Berechnung des ÖV-Anteils sind die ÖV-Wege des Quell-, Ziel- und Binnenverkehrs des jeweiligen Gebiets an einem durchschnittlichen Werktag (DWV). </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324</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7" t="str">
        <f>B25</f>
        <v>gut</v>
      </c>
      <c r="H25" s="237"/>
      <c r="I25" s="237"/>
    </row>
    <row r="26" spans="1:17" s="59" customFormat="1" ht="33" customHeight="1">
      <c r="A26" s="79" t="s">
        <v>149</v>
      </c>
      <c r="B26" s="191" t="s">
        <v>325</v>
      </c>
      <c r="C26" s="191"/>
      <c r="D26" s="191"/>
      <c r="E26" s="19"/>
      <c r="F26" s="90" t="str">
        <f t="shared" si="5"/>
        <v>Plausiblisierung / Verifizierung</v>
      </c>
      <c r="G26" s="237" t="str">
        <f>B26</f>
        <v>Ein sinkender ÖV-Anteil müsste kritisch stimmen.</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326</v>
      </c>
      <c r="B1" s="203"/>
      <c r="C1" s="203"/>
      <c r="D1" s="203"/>
      <c r="E1" s="93" t="e">
        <f>Basisjahr&amp;"-"&amp;Betrachtungsjahr&amp;": "&amp;ROUND(_xlfn.XLOOKUP(Betrachtungsjahr,Daten_M7[Jahr],Daten_M7[Veränderung ZH])*100,1)&amp;" %"</f>
        <v>#N/A</v>
      </c>
      <c r="F1" s="204" t="s">
        <v>122</v>
      </c>
      <c r="G1" s="204"/>
      <c r="H1" s="204"/>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327</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0" t="s">
        <v>328</v>
      </c>
      <c r="C8" s="190"/>
      <c r="D8" s="190"/>
      <c r="E8" s="19"/>
      <c r="F8" s="90" t="str">
        <f t="shared" si="1"/>
        <v>Kurzbeschreibung</v>
      </c>
      <c r="G8" s="237" t="str">
        <f>B8</f>
        <v>Der Motorisierungsgrad zeigt die Anzahl Fahrzeuge pro 1'000 Einwohner.</v>
      </c>
      <c r="H8" s="237"/>
      <c r="I8" s="237"/>
      <c r="Q8" s="58" t="e">
        <f>E38/E32-1</f>
        <v>#DIV/0!</v>
      </c>
    </row>
    <row r="9" spans="1:17" s="59" customFormat="1" ht="72" customHeight="1">
      <c r="A9" s="79" t="s">
        <v>132</v>
      </c>
      <c r="B9" s="190" t="s">
        <v>329</v>
      </c>
      <c r="C9" s="190"/>
      <c r="D9" s="190"/>
      <c r="E9" s="19"/>
      <c r="F9" s="90" t="str">
        <f t="shared" si="1"/>
        <v>Aussagekraft/Relevanz</v>
      </c>
      <c r="G9" s="237" t="str">
        <f>B9</f>
        <v>Mit der voranschreitenden Elektrifizierung der Autoflotte im Kanton Zürich, nimmt die Aussagekraft des Motorisierungsgrads hinsichtlich der Dekarbonisierung ab.</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317</v>
      </c>
      <c r="C11" s="192"/>
      <c r="D11" s="192"/>
      <c r="E11" s="19"/>
      <c r="F11" s="90" t="str">
        <f t="shared" ref="F11:I17" si="2">A11</f>
        <v>Datenquelle</v>
      </c>
      <c r="G11" s="237" t="str">
        <f t="shared" si="2"/>
        <v>Statistisches Amt des Kantons Zürich</v>
      </c>
      <c r="H11" s="237"/>
      <c r="I11" s="237"/>
    </row>
    <row r="12" spans="1:17" s="56" customFormat="1" ht="42" customHeight="1">
      <c r="A12" s="79" t="s">
        <v>134</v>
      </c>
      <c r="B12" s="217" t="s">
        <v>330</v>
      </c>
      <c r="C12" s="217"/>
      <c r="D12" s="217"/>
      <c r="E12" s="19"/>
      <c r="F12" s="90" t="str">
        <f t="shared" si="2"/>
        <v>Internetadresse</v>
      </c>
      <c r="G12" s="237" t="str">
        <f t="shared" si="2"/>
        <v>https://www.zh.ch/de/politik-staat/statistik-daten/datenkatalog.html#/datasets/742@statistisches-amt-kanton-zuerich/distributions/1894</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c r="A14" s="79" t="s">
        <v>135</v>
      </c>
      <c r="B14" s="199" t="s">
        <v>331</v>
      </c>
      <c r="C14" s="200"/>
      <c r="D14" s="201"/>
      <c r="E14" s="19"/>
      <c r="F14" s="90" t="str">
        <f>A14</f>
        <v>Nr. der Statisitik</v>
      </c>
      <c r="G14" s="238" t="str">
        <f>B14</f>
        <v>KTZH_00000742_00001894.xlsx</v>
      </c>
      <c r="H14" s="239"/>
      <c r="I14" s="240"/>
    </row>
    <row r="15" spans="1:17" s="56" customFormat="1" ht="18.600000000000001" customHeight="1">
      <c r="A15" s="79" t="s">
        <v>136</v>
      </c>
      <c r="B15" s="105" t="s">
        <v>320</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332</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c r="A22" s="79" t="s">
        <v>146</v>
      </c>
      <c r="B22" s="193" t="s">
        <v>333</v>
      </c>
      <c r="C22" s="194"/>
      <c r="D22" s="195"/>
      <c r="E22" s="19"/>
      <c r="F22" s="90" t="str">
        <f>A22</f>
        <v>Berechnung Indikator</v>
      </c>
      <c r="G22" s="196" t="str">
        <f>B22</f>
        <v>Die Daten beinhalten die Bevölkerung und die den Personenewagenbestand im Kanton Zürich. Dies muss noch auf Autos pro 1'000 Einwohner umgerechnet werden.</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178</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7" t="str">
        <f>B25</f>
        <v>gut</v>
      </c>
      <c r="H25" s="237"/>
      <c r="I25" s="237"/>
    </row>
    <row r="26" spans="1:17" s="59" customFormat="1" ht="33" customHeight="1">
      <c r="A26" s="79" t="s">
        <v>149</v>
      </c>
      <c r="B26" s="191" t="s">
        <v>334</v>
      </c>
      <c r="C26" s="191"/>
      <c r="D26" s="191"/>
      <c r="E26" s="19"/>
      <c r="F26" s="90" t="str">
        <f t="shared" si="5"/>
        <v>Plausiblisierung / Verifizierung</v>
      </c>
      <c r="G26" s="237" t="str">
        <f>B26</f>
        <v>Wenn der Autobestand schneller wächst als die Bevölkerung, sollte dies kritisch stimmen. Unabhängig vom Elektrifizierungsgsrad der Flotte.</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G8" sqref="G8:I8"/>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335</v>
      </c>
      <c r="B1" s="203"/>
      <c r="C1" s="203"/>
      <c r="D1" s="203"/>
      <c r="E1" s="93" t="e">
        <f>Basisjahr&amp;"-"&amp;Betrachtungsjahr&amp;": "&amp;ROUND(_xlfn.XLOOKUP(Betrachtungsjahr,Daten_M8[Jahr],Daten_M8[Veränderung ZH])*100,1)&amp;" %"</f>
        <v>#N/A</v>
      </c>
      <c r="F1" s="204" t="s">
        <v>122</v>
      </c>
      <c r="G1" s="204"/>
      <c r="H1" s="204"/>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336</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337</v>
      </c>
      <c r="C8" s="190"/>
      <c r="D8" s="190"/>
      <c r="E8" s="19"/>
      <c r="F8" s="90" t="str">
        <f t="shared" si="1"/>
        <v>Kurzbeschreibung</v>
      </c>
      <c r="G8" s="237" t="str">
        <f>B8</f>
        <v>Der Energieverbrauch wird unterschieden zwischen den Energiesektoren Wärme, Strom und Treibstoff.</v>
      </c>
      <c r="H8" s="237"/>
      <c r="I8" s="237"/>
      <c r="Q8" s="58" t="e">
        <f>E38/E32-1</f>
        <v>#DIV/0!</v>
      </c>
    </row>
    <row r="9" spans="1:17" s="59" customFormat="1" ht="72" customHeight="1">
      <c r="A9" s="79" t="s">
        <v>132</v>
      </c>
      <c r="B9" s="190" t="s">
        <v>338</v>
      </c>
      <c r="C9" s="190"/>
      <c r="D9" s="190"/>
      <c r="E9" s="19"/>
      <c r="F9" s="90" t="str">
        <f t="shared" si="1"/>
        <v>Aussagekraft/Relevanz</v>
      </c>
      <c r="G9" s="237" t="str">
        <f>B9</f>
        <v>Gibt Hinweise auf den Fortschritt der alternativen Antrieben.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339</v>
      </c>
      <c r="C11" s="192"/>
      <c r="D11" s="192"/>
      <c r="E11" s="19"/>
      <c r="F11" s="90" t="str">
        <f t="shared" ref="F11:I17" si="2">A11</f>
        <v>Datenquelle</v>
      </c>
      <c r="G11" s="237" t="str">
        <f t="shared" si="2"/>
        <v>Amt für Abfall, Wasser, Energie und Luft des Kantons Zürich</v>
      </c>
      <c r="H11" s="237"/>
      <c r="I11" s="237"/>
    </row>
    <row r="12" spans="1:17" s="56" customFormat="1" ht="42" customHeight="1">
      <c r="A12" s="79" t="s">
        <v>134</v>
      </c>
      <c r="B12" s="217" t="s">
        <v>340</v>
      </c>
      <c r="C12" s="217"/>
      <c r="D12" s="217"/>
      <c r="E12" s="19"/>
      <c r="F12" s="90" t="str">
        <f t="shared" si="2"/>
        <v>Internetadresse</v>
      </c>
      <c r="G12" s="237" t="str">
        <f t="shared" si="2"/>
        <v>https://www.web.statistik.zh.ch/ogd/datenkatalog/app/#/datasets/1661@awel-kanton-zuerich</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c r="A14" s="79" t="s">
        <v>135</v>
      </c>
      <c r="B14" s="199" t="s">
        <v>341</v>
      </c>
      <c r="C14" s="200"/>
      <c r="D14" s="201"/>
      <c r="E14" s="19"/>
      <c r="F14" s="90" t="str">
        <f>A14</f>
        <v>Nr. der Statisitik</v>
      </c>
      <c r="G14" s="238" t="str">
        <f>B14</f>
        <v>KTZH_00001661_00003118.csv</v>
      </c>
      <c r="H14" s="239"/>
      <c r="I14" s="240"/>
    </row>
    <row r="15" spans="1:17" s="56" customFormat="1" ht="18.600000000000001" customHeight="1">
      <c r="A15" s="79" t="s">
        <v>136</v>
      </c>
      <c r="B15" s="105" t="s">
        <v>320</v>
      </c>
      <c r="C15" s="79" t="s">
        <v>137</v>
      </c>
      <c r="D15" s="106" t="s">
        <v>311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342</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343</v>
      </c>
      <c r="C25" s="190"/>
      <c r="D25" s="190"/>
      <c r="E25" s="19"/>
      <c r="F25" s="90" t="str">
        <f t="shared" ref="F25:F27" si="5">A25</f>
        <v>Datenqualität</v>
      </c>
      <c r="G25" s="237" t="str">
        <f>B25</f>
        <v>wahrscheinlich gut</v>
      </c>
      <c r="H25" s="237"/>
      <c r="I25" s="237"/>
    </row>
    <row r="26" spans="1:17" s="59" customFormat="1" ht="33" customHeight="1">
      <c r="A26" s="79" t="s">
        <v>149</v>
      </c>
      <c r="B26" s="191" t="s">
        <v>344</v>
      </c>
      <c r="C26" s="191"/>
      <c r="D26" s="191"/>
      <c r="E26" s="19"/>
      <c r="F26" s="90" t="str">
        <f t="shared" si="5"/>
        <v>Plausiblisierung / Verifizierung</v>
      </c>
      <c r="G26" s="237" t="str">
        <f>B26</f>
        <v>Eine Zunahme müsste kritisch stimmen. Wobei der Effekt des Wachstums der egsamten Flotte die Anzahl alternative Antriebe überlagern könnte.</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8" activePane="bottomRight" state="frozen"/>
      <selection pane="bottomRight" activeCell="B8" sqref="B8:D8"/>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202" t="s">
        <v>345</v>
      </c>
      <c r="B1" s="203"/>
      <c r="C1" s="203"/>
      <c r="D1" s="203"/>
      <c r="E1" s="93" t="e">
        <f>Basisjahr&amp;"-"&amp;Betrachtungsjahr&amp;": "&amp;ROUND(_xlfn.XLOOKUP(Betrachtungsjahr,Daten_IG1[Jahr],Daten_IG1[Veränderung ZH])*100,1)&amp;" %"</f>
        <v>#N/A</v>
      </c>
      <c r="F1" s="204" t="s">
        <v>122</v>
      </c>
      <c r="G1" s="204"/>
      <c r="H1" s="204"/>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346</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347</v>
      </c>
      <c r="C8" s="190"/>
      <c r="D8" s="190"/>
      <c r="E8" s="19"/>
      <c r="F8" s="90" t="str">
        <f t="shared" si="1"/>
        <v>Kurzbeschreibung</v>
      </c>
      <c r="G8" s="237"/>
      <c r="H8" s="237"/>
      <c r="I8" s="237"/>
      <c r="Q8" s="58" t="e">
        <f>E38/E32-1</f>
        <v>#DIV/0!</v>
      </c>
    </row>
    <row r="9" spans="1:17" s="59" customFormat="1" ht="72" customHeight="1">
      <c r="A9" s="79" t="s">
        <v>132</v>
      </c>
      <c r="B9" s="190" t="s">
        <v>348</v>
      </c>
      <c r="C9" s="190"/>
      <c r="D9" s="190"/>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349</v>
      </c>
      <c r="C11" s="192"/>
      <c r="D11" s="192"/>
      <c r="E11" s="19"/>
      <c r="F11" s="90" t="str">
        <f t="shared" ref="F11:H17" si="2">A11</f>
        <v>Datenquelle</v>
      </c>
      <c r="G11" s="237"/>
      <c r="H11" s="237"/>
      <c r="I11" s="237"/>
    </row>
    <row r="12" spans="1:17" s="56" customFormat="1" ht="42" customHeight="1">
      <c r="A12" s="79" t="s">
        <v>134</v>
      </c>
      <c r="B12" s="217" t="s">
        <v>350</v>
      </c>
      <c r="C12" s="217"/>
      <c r="D12" s="217"/>
      <c r="E12" s="19"/>
      <c r="F12" s="90" t="str">
        <f t="shared" si="2"/>
        <v>Internetadresse</v>
      </c>
      <c r="G12" s="237"/>
      <c r="H12" s="237"/>
      <c r="I12" s="237"/>
    </row>
    <row r="13" spans="1:17" s="56" customFormat="1" ht="42" customHeight="1">
      <c r="A13" s="79" t="s">
        <v>127</v>
      </c>
      <c r="B13" s="192" t="s">
        <v>351</v>
      </c>
      <c r="C13" s="192"/>
      <c r="D13" s="192"/>
      <c r="E13" s="19"/>
      <c r="F13" s="90" t="str">
        <f t="shared" si="2"/>
        <v>Kontaktperson</v>
      </c>
      <c r="G13" s="237"/>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352</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0" t="s">
        <v>353</v>
      </c>
      <c r="C17" s="190"/>
      <c r="D17" s="190"/>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2" t="s">
        <v>354</v>
      </c>
      <c r="C21" s="192"/>
      <c r="D21" s="192"/>
      <c r="E21" s="19"/>
      <c r="F21" s="90" t="str">
        <f>A21</f>
        <v>Hinweise zu Datenauswahl und -aufbereitung</v>
      </c>
      <c r="G21" s="196"/>
      <c r="H21" s="197"/>
      <c r="I21" s="198"/>
    </row>
    <row r="22" spans="1:17" s="59" customFormat="1" ht="36.6" customHeigh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324</v>
      </c>
      <c r="C24" s="190"/>
      <c r="D24" s="190"/>
      <c r="E24" s="19"/>
      <c r="F24" s="89"/>
      <c r="G24" s="205"/>
      <c r="H24" s="205"/>
      <c r="I24" s="205"/>
    </row>
    <row r="25" spans="1:17" s="59" customFormat="1" ht="42.6" customHeight="1">
      <c r="A25" s="79" t="s">
        <v>148</v>
      </c>
      <c r="B25" s="190" t="s">
        <v>272</v>
      </c>
      <c r="C25" s="190"/>
      <c r="D25" s="190"/>
      <c r="E25" s="19"/>
      <c r="F25" s="90" t="str">
        <f t="shared" ref="F25:F27" si="5">A25</f>
        <v>Datenqualität</v>
      </c>
      <c r="G25" s="237"/>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8" activePane="bottomRight" state="frozen"/>
      <selection pane="bottomRight" activeCell="B11" sqref="B11:D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355</v>
      </c>
      <c r="B1" s="203"/>
      <c r="C1" s="203"/>
      <c r="D1" s="203"/>
      <c r="E1" s="93" t="e">
        <f>Basisjahr&amp;"-"&amp;Betrachtungsjahr&amp;": "&amp;ROUND(_xlfn.XLOOKUP(Betrachtungsjahr,Daten_IG2[Jahr],Daten_IG2[Veränderung ZH])*100,1)&amp;" %"</f>
        <v>#N/A</v>
      </c>
      <c r="F1" s="204" t="s">
        <v>122</v>
      </c>
      <c r="G1" s="204"/>
      <c r="H1" s="204"/>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356</v>
      </c>
      <c r="C8" s="190"/>
      <c r="D8" s="190"/>
      <c r="E8" s="19"/>
      <c r="F8" s="90" t="str">
        <f t="shared" si="1"/>
        <v>Kurzbeschreibung</v>
      </c>
      <c r="G8" s="237" t="str">
        <f>B8</f>
        <v>Misst den Anteil der alternativen Antrieben am Bestand der Industriefahrzeuge</v>
      </c>
      <c r="H8" s="237"/>
      <c r="I8" s="237"/>
      <c r="Q8" s="58" t="e">
        <f>E38/E32-1</f>
        <v>#DIV/0!</v>
      </c>
    </row>
    <row r="9" spans="1:17" s="59" customFormat="1" ht="72" customHeight="1">
      <c r="A9" s="79" t="s">
        <v>132</v>
      </c>
      <c r="B9" s="190" t="s">
        <v>357</v>
      </c>
      <c r="C9" s="190"/>
      <c r="D9" s="190"/>
      <c r="E9" s="19"/>
      <c r="F9" s="90" t="str">
        <f t="shared" si="1"/>
        <v>Aussagekraft/Relevanz</v>
      </c>
      <c r="G9" s="237" t="str">
        <f>B9</f>
        <v>Innerhalb des Sektors Industrie und Gewerbe dürfte die Relevanz eher gering sein. Ist ein guter Indikator für die Dekarbonsierung in den Unternehmen.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358</v>
      </c>
      <c r="C11" s="192"/>
      <c r="D11" s="192"/>
      <c r="E11" s="19"/>
      <c r="F11" s="90" t="str">
        <f t="shared" ref="F11:I17" si="2">A11</f>
        <v>Datenquelle</v>
      </c>
      <c r="G11" s="237" t="str">
        <f t="shared" si="2"/>
        <v>Bundesamt für Statistik, Mobilität und Verkehr, Bestand der Industriefahrzeuge nach technischen Merkmalen und Emissionen, ab 2005</v>
      </c>
      <c r="H11" s="237"/>
      <c r="I11" s="237"/>
    </row>
    <row r="12" spans="1:17" s="56" customFormat="1" ht="42" customHeight="1">
      <c r="A12" s="79" t="s">
        <v>134</v>
      </c>
      <c r="B12" s="217" t="s">
        <v>359</v>
      </c>
      <c r="C12" s="217"/>
      <c r="D12" s="217"/>
      <c r="E12" s="19"/>
      <c r="F12" s="90" t="str">
        <f t="shared" si="2"/>
        <v>Internetadresse</v>
      </c>
      <c r="G12" s="237" t="str">
        <f t="shared" si="2"/>
        <v>https://www.pxweb.bfs.admin.ch/api/v1/de/</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c r="A14" s="79" t="s">
        <v>135</v>
      </c>
      <c r="B14" s="199" t="s">
        <v>360</v>
      </c>
      <c r="C14" s="200"/>
      <c r="D14" s="201"/>
      <c r="E14" s="19"/>
      <c r="F14" s="90" t="str">
        <f>A14</f>
        <v>Nr. der Statisitik</v>
      </c>
      <c r="G14" s="238" t="str">
        <f>B14</f>
        <v>px-x-1103020100_155</v>
      </c>
      <c r="H14" s="239"/>
      <c r="I14" s="240"/>
    </row>
    <row r="15" spans="1:17" s="56" customFormat="1" ht="18.600000000000001" customHeight="1">
      <c r="A15" s="79" t="s">
        <v>136</v>
      </c>
      <c r="B15" s="105" t="s">
        <v>173</v>
      </c>
      <c r="C15" s="79" t="s">
        <v>137</v>
      </c>
      <c r="D15" s="106" t="s">
        <v>361</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362</v>
      </c>
      <c r="C21" s="194"/>
      <c r="D21" s="195"/>
      <c r="E21" s="19"/>
      <c r="F21" s="90" t="str">
        <f>A21</f>
        <v>Hinweise zu Datenauswahl und -aufbereitung</v>
      </c>
      <c r="G21" s="196" t="str">
        <f>B21</f>
        <v>sämtliche Fahrzeugarten in der Tabelle sollen berücksichtigt werden.</v>
      </c>
      <c r="H21" s="197"/>
      <c r="I21" s="198"/>
    </row>
    <row r="22" spans="1:17" s="59" customFormat="1" ht="36.6" customHeight="1">
      <c r="A22" s="79" t="s">
        <v>146</v>
      </c>
      <c r="B22" s="193" t="s">
        <v>363</v>
      </c>
      <c r="C22" s="194"/>
      <c r="D22" s="195"/>
      <c r="E22" s="19"/>
      <c r="F22" s="90" t="str">
        <f>A22</f>
        <v>Berechnung Indikator</v>
      </c>
      <c r="G22" s="196" t="str">
        <f>B22</f>
        <v xml:space="preserve">Die Anzahl Industriefahrzeuge mit alternativen Antrieben sollen als Anteil am Gesamtbestand ausgewiesen werden. </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7" t="str">
        <f>B25</f>
        <v>gut</v>
      </c>
      <c r="H25" s="237"/>
      <c r="I25" s="237"/>
    </row>
    <row r="26" spans="1:17" s="59" customFormat="1" ht="33" customHeight="1">
      <c r="A26" s="79" t="s">
        <v>149</v>
      </c>
      <c r="B26" s="191" t="s">
        <v>284</v>
      </c>
      <c r="C26" s="191"/>
      <c r="D26" s="191"/>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G12" activePane="bottomRight" state="frozen"/>
      <selection pane="bottomRight" sqref="A1:D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364</v>
      </c>
      <c r="B1" s="203"/>
      <c r="C1" s="203"/>
      <c r="D1" s="203"/>
      <c r="E1" s="93" t="e">
        <f>Basisjahr&amp;"-"&amp;Betrachtungsjahr&amp;": "&amp;ROUND(_xlfn.XLOOKUP(Betrachtungsjahr,Daten_IG3[Jahr],Daten_IG3[Veränderung ZH])*100,1)&amp;" %"</f>
        <v>#N/A</v>
      </c>
      <c r="F1" s="204" t="s">
        <v>122</v>
      </c>
      <c r="G1" s="204"/>
      <c r="H1" s="204"/>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365</v>
      </c>
      <c r="E5" s="19"/>
      <c r="F5" s="90" t="str">
        <f>A5</f>
        <v>Zuständig</v>
      </c>
      <c r="G5" s="91"/>
      <c r="H5" s="90" t="str">
        <f t="shared" si="0"/>
        <v>Kontaktperson</v>
      </c>
      <c r="I5" s="100"/>
    </row>
    <row r="6" spans="1:17" s="56" customFormat="1" ht="18" customHeight="1">
      <c r="A6" s="79" t="s">
        <v>58</v>
      </c>
      <c r="B6" s="80" t="s">
        <v>366</v>
      </c>
      <c r="C6" s="79" t="s">
        <v>128</v>
      </c>
      <c r="D6" s="83" t="s">
        <v>292</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367</v>
      </c>
      <c r="C8" s="190"/>
      <c r="D8" s="190"/>
      <c r="E8" s="19"/>
      <c r="F8" s="90" t="str">
        <f t="shared" si="1"/>
        <v>Kurzbeschreibung</v>
      </c>
      <c r="G8" s="237"/>
      <c r="H8" s="237"/>
      <c r="I8" s="237"/>
      <c r="Q8" s="58" t="e">
        <f>E38/E32-1</f>
        <v>#DIV/0!</v>
      </c>
    </row>
    <row r="9" spans="1:17" s="59" customFormat="1" ht="72" customHeight="1">
      <c r="A9" s="79" t="s">
        <v>132</v>
      </c>
      <c r="B9" s="190" t="s">
        <v>368</v>
      </c>
      <c r="C9" s="190"/>
      <c r="D9" s="190"/>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0" t="s">
        <v>369</v>
      </c>
      <c r="C11" s="190"/>
      <c r="D11" s="190"/>
      <c r="E11" s="19"/>
      <c r="F11" s="90" t="str">
        <f t="shared" ref="F11:H17" si="2">A11</f>
        <v>Datenquelle</v>
      </c>
      <c r="G11" s="237"/>
      <c r="H11" s="237"/>
      <c r="I11" s="237"/>
    </row>
    <row r="12" spans="1:17" s="56" customFormat="1" ht="42" customHeight="1">
      <c r="A12" s="79" t="s">
        <v>134</v>
      </c>
      <c r="B12" s="192" t="s">
        <v>370</v>
      </c>
      <c r="C12" s="192"/>
      <c r="D12" s="192"/>
      <c r="E12" s="19"/>
      <c r="F12" s="90" t="str">
        <f t="shared" si="2"/>
        <v>Internetadresse</v>
      </c>
      <c r="G12" s="237"/>
      <c r="H12" s="237"/>
      <c r="I12" s="237"/>
    </row>
    <row r="13" spans="1:17" s="56" customFormat="1" ht="42" customHeight="1">
      <c r="A13" s="79" t="s">
        <v>127</v>
      </c>
      <c r="B13" s="192" t="s">
        <v>371</v>
      </c>
      <c r="C13" s="192"/>
      <c r="D13" s="192"/>
      <c r="E13" s="19"/>
      <c r="F13" s="90" t="str">
        <f t="shared" si="2"/>
        <v>Kontaktperson</v>
      </c>
      <c r="G13" s="237"/>
      <c r="H13" s="237"/>
      <c r="I13" s="237"/>
    </row>
    <row r="14" spans="1:17" s="56" customFormat="1">
      <c r="A14" s="79" t="s">
        <v>135</v>
      </c>
      <c r="B14" s="199" t="s">
        <v>372</v>
      </c>
      <c r="C14" s="200"/>
      <c r="D14" s="201"/>
      <c r="E14" s="19"/>
      <c r="F14" s="90" t="str">
        <f>A14</f>
        <v>Nr. der Statisitik</v>
      </c>
      <c r="G14" s="238"/>
      <c r="H14" s="239"/>
      <c r="I14" s="240"/>
    </row>
    <row r="15" spans="1:17" s="56" customFormat="1" ht="18.600000000000001" customHeight="1">
      <c r="A15" s="79" t="s">
        <v>136</v>
      </c>
      <c r="B15" s="105" t="s">
        <v>372</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373</v>
      </c>
      <c r="C16" s="79" t="s">
        <v>139</v>
      </c>
      <c r="D16" s="84" t="s">
        <v>374</v>
      </c>
      <c r="E16" s="19"/>
      <c r="F16" s="90" t="str">
        <f t="shared" si="2"/>
        <v>Erhebungsintervall</v>
      </c>
      <c r="G16" s="91"/>
      <c r="H16" s="90" t="str">
        <f t="shared" si="2"/>
        <v>Aktualisierung jeweils</v>
      </c>
      <c r="I16" s="91"/>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375</v>
      </c>
      <c r="C21" s="194"/>
      <c r="D21" s="195"/>
      <c r="E21" s="19"/>
      <c r="F21" s="90" t="str">
        <f>A21</f>
        <v>Hinweise zu Datenauswahl und -aufbereitung</v>
      </c>
      <c r="G21" s="196"/>
      <c r="H21" s="197"/>
      <c r="I21" s="198"/>
    </row>
    <row r="22" spans="1:17" s="59" customFormat="1" ht="36.6" customHeight="1">
      <c r="A22" s="79" t="s">
        <v>146</v>
      </c>
      <c r="B22" s="193" t="s">
        <v>376</v>
      </c>
      <c r="C22" s="194"/>
      <c r="D22" s="195"/>
      <c r="E22" s="19"/>
      <c r="F22" s="90" t="str">
        <f>A22</f>
        <v>Berechnung Indikator</v>
      </c>
      <c r="G22" s="196"/>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377</v>
      </c>
      <c r="C24" s="190"/>
      <c r="D24" s="190"/>
      <c r="E24" s="19"/>
      <c r="F24" s="89"/>
      <c r="G24" s="205"/>
      <c r="H24" s="205"/>
      <c r="I24" s="205"/>
    </row>
    <row r="25" spans="1:17" s="59" customFormat="1" ht="42.6" customHeight="1">
      <c r="A25" s="79" t="s">
        <v>148</v>
      </c>
      <c r="B25" s="190" t="s">
        <v>378</v>
      </c>
      <c r="C25" s="190"/>
      <c r="D25" s="190"/>
      <c r="E25" s="19"/>
      <c r="F25" s="90" t="str">
        <f t="shared" ref="F25:F27" si="5">A25</f>
        <v>Datenqualität</v>
      </c>
      <c r="G25" s="237"/>
      <c r="H25" s="237"/>
      <c r="I25" s="237"/>
    </row>
    <row r="26" spans="1:17" s="59" customFormat="1" ht="33" customHeight="1">
      <c r="A26" s="79" t="s">
        <v>149</v>
      </c>
      <c r="B26" s="191" t="s">
        <v>379</v>
      </c>
      <c r="C26" s="191"/>
      <c r="D26" s="191"/>
      <c r="E26" s="19"/>
      <c r="F26" s="90" t="str">
        <f t="shared" si="5"/>
        <v>Plausiblisierung / Verifizierung</v>
      </c>
      <c r="G26" s="237"/>
      <c r="H26" s="237"/>
      <c r="I26" s="237"/>
    </row>
    <row r="27" spans="1:17" s="59" customFormat="1" ht="37.35" customHeight="1">
      <c r="A27" s="79" t="s">
        <v>150</v>
      </c>
      <c r="B27" s="190" t="s">
        <v>380</v>
      </c>
      <c r="C27" s="190"/>
      <c r="D27" s="190"/>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"&amp;ROUND(_xlfn.XLOOKUP(Betrachtungsjahr,Daten_A1[Jahr],Daten_A1[Veränderung ZH])*100,1)&amp;" %"</f>
        <v>#N/A</v>
      </c>
      <c r="F1" s="204" t="s">
        <v>122</v>
      </c>
      <c r="G1" s="204"/>
      <c r="H1" s="204"/>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7">
        <f>B8</f>
        <v>0</v>
      </c>
      <c r="H8" s="237"/>
      <c r="I8" s="237"/>
      <c r="Q8" s="58" t="e">
        <f>E38/E32-1</f>
        <v>#DIV/0!</v>
      </c>
    </row>
    <row r="9" spans="1:17" s="59" customFormat="1" ht="72" customHeight="1" thickTop="1" thickBot="1">
      <c r="A9" s="79" t="s">
        <v>132</v>
      </c>
      <c r="B9" s="190"/>
      <c r="C9" s="190"/>
      <c r="D9" s="190"/>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7">
        <f t="shared" si="2"/>
        <v>0</v>
      </c>
      <c r="H11" s="237"/>
      <c r="I11" s="237"/>
    </row>
    <row r="12" spans="1:17" s="56" customFormat="1" ht="42" customHeight="1" thickTop="1" thickBot="1">
      <c r="A12" s="79" t="s">
        <v>134</v>
      </c>
      <c r="B12" s="192"/>
      <c r="C12" s="192"/>
      <c r="D12" s="192"/>
      <c r="E12" s="19"/>
      <c r="F12" s="90" t="str">
        <f t="shared" si="2"/>
        <v>Internetadresse</v>
      </c>
      <c r="G12" s="237">
        <f t="shared" si="2"/>
        <v>0</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"&amp;ROUND(_xlfn.XLOOKUP(Betrachtungsjahr,Daten_A2[Jahr],Daten_A2[Veränderung ZH])*100,1)&amp;" %"</f>
        <v>#N/A</v>
      </c>
      <c r="F1" s="204" t="s">
        <v>122</v>
      </c>
      <c r="G1" s="204"/>
      <c r="H1" s="204"/>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7">
        <f>B8</f>
        <v>0</v>
      </c>
      <c r="H8" s="237"/>
      <c r="I8" s="237"/>
      <c r="Q8" s="58" t="e">
        <f>E38/E32-1</f>
        <v>#DIV/0!</v>
      </c>
    </row>
    <row r="9" spans="1:17" s="59" customFormat="1" ht="72" customHeight="1" thickTop="1" thickBot="1">
      <c r="A9" s="79" t="s">
        <v>132</v>
      </c>
      <c r="B9" s="190"/>
      <c r="C9" s="190"/>
      <c r="D9" s="190"/>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7">
        <f t="shared" si="2"/>
        <v>0</v>
      </c>
      <c r="H11" s="237"/>
      <c r="I11" s="237"/>
    </row>
    <row r="12" spans="1:17" s="56" customFormat="1" ht="42" customHeight="1" thickTop="1" thickBot="1">
      <c r="A12" s="79" t="s">
        <v>134</v>
      </c>
      <c r="B12" s="192"/>
      <c r="C12" s="192"/>
      <c r="D12" s="192"/>
      <c r="E12" s="19"/>
      <c r="F12" s="90" t="str">
        <f t="shared" si="2"/>
        <v>Internetadresse</v>
      </c>
      <c r="G12" s="237">
        <f t="shared" si="2"/>
        <v>0</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"&amp;ROUND(_xlfn.XLOOKUP(Betrachtungsjahr,Daten_A3[Jahr],Daten_A3[Veränderung ZH])*100,1)&amp;" %"</f>
        <v>#N/A</v>
      </c>
      <c r="F1" s="204" t="s">
        <v>122</v>
      </c>
      <c r="G1" s="204"/>
      <c r="H1" s="204"/>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7">
        <f>B8</f>
        <v>0</v>
      </c>
      <c r="H8" s="237"/>
      <c r="I8" s="237"/>
      <c r="Q8" s="58" t="e">
        <f>E38/E32-1</f>
        <v>#DIV/0!</v>
      </c>
    </row>
    <row r="9" spans="1:17" s="59" customFormat="1" ht="72" customHeight="1" thickTop="1" thickBot="1">
      <c r="A9" s="79" t="s">
        <v>132</v>
      </c>
      <c r="B9" s="190"/>
      <c r="C9" s="190"/>
      <c r="D9" s="190"/>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7">
        <f t="shared" si="2"/>
        <v>0</v>
      </c>
      <c r="H11" s="237"/>
      <c r="I11" s="237"/>
    </row>
    <row r="12" spans="1:17" s="56" customFormat="1" ht="42" customHeight="1" thickTop="1" thickBot="1">
      <c r="A12" s="79" t="s">
        <v>134</v>
      </c>
      <c r="B12" s="192"/>
      <c r="C12" s="192"/>
      <c r="D12" s="192"/>
      <c r="E12" s="19"/>
      <c r="F12" s="90" t="str">
        <f t="shared" si="2"/>
        <v>Internetadresse</v>
      </c>
      <c r="G12" s="237">
        <f t="shared" si="2"/>
        <v>0</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381</v>
      </c>
      <c r="B1" s="203"/>
      <c r="C1" s="203"/>
      <c r="D1" s="203"/>
      <c r="E1" s="93" t="str">
        <f>Basisjahr&amp;"-"&amp;Betrachtungsjahr&amp;": "&amp;ROUND(_xlfn.XLOOKUP(Betrachtungsjahr,Daten_LF1[Jahr],Daten_LF1[Veränderung ZH])*100,1)&amp;" %"</f>
        <v>2015-2021: -4.9 %</v>
      </c>
      <c r="F1" s="204" t="s">
        <v>122</v>
      </c>
      <c r="G1" s="204"/>
      <c r="H1" s="204"/>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365</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382</v>
      </c>
      <c r="C8" s="190"/>
      <c r="D8" s="190"/>
      <c r="E8" s="19"/>
      <c r="F8" s="90" t="str">
        <f t="shared" si="1"/>
        <v>Kurzbeschreibung</v>
      </c>
      <c r="G8" s="242" t="str">
        <f t="shared" ref="G8:I9" si="2">IF(ISBLANK(B8),"",B8)</f>
        <v>Zeigt die Entwicklung der Anzahl Rinder auf</v>
      </c>
      <c r="H8" s="242" t="str">
        <f t="shared" si="2"/>
        <v/>
      </c>
      <c r="I8" s="242" t="str">
        <f t="shared" si="2"/>
        <v/>
      </c>
      <c r="Q8" s="58">
        <f>E57/E51-1</f>
        <v>-4.9372332148789888E-2</v>
      </c>
    </row>
    <row r="9" spans="1:17" s="59" customFormat="1" ht="72" customHeight="1" thickTop="1" thickBot="1">
      <c r="A9" s="79" t="s">
        <v>132</v>
      </c>
      <c r="B9" s="190" t="s">
        <v>383</v>
      </c>
      <c r="C9" s="190"/>
      <c r="D9" s="190"/>
      <c r="E9" s="19"/>
      <c r="F9" s="90" t="str">
        <f t="shared" si="1"/>
        <v>Aussagekraft/Relevanz</v>
      </c>
      <c r="G9" s="242" t="str">
        <f t="shared" si="2"/>
        <v>In der Landwirtschaft gehören die Methanemissionen der Wiederkäuer, insb. des Rindviehs, zu den bestimmenden Treibhausgasemissionen</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7" t="s">
        <v>384</v>
      </c>
      <c r="C11" s="192"/>
      <c r="D11" s="192"/>
      <c r="E11" s="19"/>
      <c r="F11" s="90" t="str">
        <f t="shared" ref="F11:F17" si="3">A11</f>
        <v>Datenquelle</v>
      </c>
      <c r="G11" s="242" t="str">
        <f t="shared" ref="G11:I13" si="4">IF(ISBLANK(B11),"",B11)</f>
        <v>Beschäftigte, Landwirtschaftliche Betriebe, Landwirtschaftliche Nutzfläche (LN) und Nutztiere auf Klassifizierungsebene 1 nach institutionellen Gliederungen</v>
      </c>
      <c r="H11" s="242" t="str">
        <f t="shared" si="4"/>
        <v/>
      </c>
      <c r="I11" s="242" t="str">
        <f t="shared" si="4"/>
        <v/>
      </c>
    </row>
    <row r="12" spans="1:17" s="56" customFormat="1" ht="42" customHeight="1">
      <c r="A12" s="79" t="s">
        <v>134</v>
      </c>
      <c r="B12" s="217" t="s">
        <v>385</v>
      </c>
      <c r="C12" s="217"/>
      <c r="D12" s="217"/>
      <c r="E12" s="19"/>
      <c r="F12" s="90" t="str">
        <f t="shared" si="3"/>
        <v>Internetadresse</v>
      </c>
      <c r="G12" s="242" t="str">
        <f t="shared" si="4"/>
        <v>https://www.pxweb.bfs.admin.ch/pxweb/de/px-x-0702000000_104/-/px-x-0702000000_104.px/</v>
      </c>
      <c r="H12" s="242" t="str">
        <f t="shared" si="4"/>
        <v/>
      </c>
      <c r="I12" s="242" t="str">
        <f t="shared" si="4"/>
        <v/>
      </c>
    </row>
    <row r="13" spans="1:17" s="56" customFormat="1" ht="42" customHeight="1" thickTop="1" thickBot="1">
      <c r="A13" s="79" t="s">
        <v>127</v>
      </c>
      <c r="B13" s="192" t="s">
        <v>386</v>
      </c>
      <c r="C13" s="192"/>
      <c r="D13" s="192"/>
      <c r="E13" s="19"/>
      <c r="F13" s="90" t="str">
        <f t="shared" si="3"/>
        <v>Kontaktperson</v>
      </c>
      <c r="G13" s="242" t="str">
        <f t="shared" si="4"/>
        <v xml:space="preserve">Keine Kontaktperson
</v>
      </c>
      <c r="H13" s="242" t="str">
        <f t="shared" si="4"/>
        <v/>
      </c>
      <c r="I13" s="242" t="str">
        <f t="shared" si="4"/>
        <v/>
      </c>
    </row>
    <row r="14" spans="1:17" s="56" customFormat="1" ht="13.35" thickTop="1" thickBot="1">
      <c r="A14" s="79" t="s">
        <v>135</v>
      </c>
      <c r="B14" s="199" t="s">
        <v>387</v>
      </c>
      <c r="C14" s="200"/>
      <c r="D14" s="201"/>
      <c r="E14" s="19"/>
      <c r="F14" s="90" t="str">
        <f>A14</f>
        <v>Nr. der Statisitik</v>
      </c>
      <c r="G14" s="243" t="str">
        <f>B14</f>
        <v>BFS-Nr.: 	je-d-07.02.02.03.03</v>
      </c>
      <c r="H14" s="244"/>
      <c r="I14" s="245"/>
    </row>
    <row r="15" spans="1:17" s="56" customFormat="1" ht="18.600000000000001" customHeight="1">
      <c r="A15" s="79" t="s">
        <v>136</v>
      </c>
      <c r="B15" s="105" t="s">
        <v>173</v>
      </c>
      <c r="C15" s="79" t="s">
        <v>137</v>
      </c>
      <c r="D15" s="106" t="s">
        <v>361</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271</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0" t="s">
        <v>164</v>
      </c>
      <c r="C17" s="190"/>
      <c r="D17" s="190"/>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3" t="s">
        <v>388</v>
      </c>
      <c r="C21" s="194"/>
      <c r="D21" s="195"/>
      <c r="E21" s="19"/>
      <c r="F21" s="90" t="str">
        <f>A21</f>
        <v>Hinweise zu Datenauswahl und -aufbereitung</v>
      </c>
      <c r="G21" s="196" t="str">
        <f>B21</f>
        <v>Beobachtungseinheit: Tiere - Rinder</v>
      </c>
      <c r="H21" s="197"/>
      <c r="I21" s="198"/>
    </row>
    <row r="22" spans="1:17" s="59" customFormat="1" ht="36.6" customHeight="1">
      <c r="A22" s="79" t="s">
        <v>146</v>
      </c>
      <c r="B22" s="193" t="s">
        <v>164</v>
      </c>
      <c r="C22" s="194"/>
      <c r="D22" s="195"/>
      <c r="E22" s="19"/>
      <c r="F22" s="90" t="str">
        <f>A22</f>
        <v>Berechnung Indikator</v>
      </c>
      <c r="G22" s="196" t="str">
        <f>B22</f>
        <v>keine</v>
      </c>
      <c r="H22" s="197"/>
      <c r="I22" s="198"/>
    </row>
    <row r="23" spans="1:17" s="56" customFormat="1" ht="12.6" customHeight="1">
      <c r="A23" s="88"/>
      <c r="B23" s="88"/>
      <c r="C23" s="88"/>
      <c r="D23" s="88"/>
      <c r="E23" s="19"/>
      <c r="F23" s="88"/>
      <c r="G23" s="88"/>
      <c r="H23" s="88"/>
      <c r="I23" s="88"/>
    </row>
    <row r="24" spans="1:17" s="59" customFormat="1" ht="18" customHeight="1" thickTop="1" thickBot="1">
      <c r="A24" s="79" t="s">
        <v>147</v>
      </c>
      <c r="B24" s="190" t="s">
        <v>389</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8">A25</f>
        <v>Datenqualität</v>
      </c>
      <c r="G25" s="242" t="str">
        <f t="shared" ref="G25:I27" si="9">IF(ISBLANK(B25),"",B25)</f>
        <v>gut</v>
      </c>
      <c r="H25" s="242" t="str">
        <f t="shared" si="9"/>
        <v/>
      </c>
      <c r="I25" s="242" t="str">
        <f t="shared" si="9"/>
        <v/>
      </c>
    </row>
    <row r="26" spans="1:17" s="59" customFormat="1" ht="33" customHeight="1">
      <c r="A26" s="79" t="s">
        <v>149</v>
      </c>
      <c r="B26" s="191" t="s">
        <v>390</v>
      </c>
      <c r="C26" s="191"/>
      <c r="D26" s="191"/>
      <c r="E26" s="19"/>
      <c r="F26" s="90" t="str">
        <f t="shared" si="8"/>
        <v>Plausiblisierung / Verifizierung</v>
      </c>
      <c r="G26" s="242" t="str">
        <f t="shared" si="9"/>
        <v>Grosse Sprünge müssten kritisch stimmen, langfristig ist eine Abnahme wahrscheinlicher als eine Zunahme</v>
      </c>
      <c r="H26" s="242" t="str">
        <f t="shared" si="9"/>
        <v/>
      </c>
      <c r="I26" s="242" t="str">
        <f t="shared" si="9"/>
        <v/>
      </c>
    </row>
    <row r="27" spans="1:17" s="59" customFormat="1" ht="37.35" customHeight="1" thickTop="1" thickBot="1">
      <c r="A27" s="79" t="s">
        <v>150</v>
      </c>
      <c r="B27" s="190" t="s">
        <v>164</v>
      </c>
      <c r="C27" s="190"/>
      <c r="D27" s="190"/>
      <c r="E27" s="19"/>
      <c r="F27" s="90" t="str">
        <f t="shared" si="8"/>
        <v>Bemerkungen</v>
      </c>
      <c r="G27" s="242" t="str">
        <f t="shared" si="9"/>
        <v>keine</v>
      </c>
      <c r="H27" s="242" t="str">
        <f t="shared" si="9"/>
        <v/>
      </c>
      <c r="I27" s="242" t="str">
        <f t="shared" si="9"/>
        <v/>
      </c>
    </row>
    <row r="28" spans="1:17" s="59" customFormat="1" ht="27.6" customHeight="1" thickTop="1">
      <c r="A28" s="60"/>
      <c r="B28" s="60"/>
      <c r="C28" s="60"/>
      <c r="D28" s="60"/>
      <c r="E28" s="60"/>
      <c r="F28" s="61"/>
      <c r="G28" s="61"/>
      <c r="H28" s="61"/>
      <c r="I28" s="61"/>
      <c r="J28" s="61"/>
      <c r="N28" s="241" t="s">
        <v>151</v>
      </c>
      <c r="O28" s="241"/>
      <c r="P28" s="112" t="s">
        <v>391</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8"/>
      <c r="C32" s="65"/>
      <c r="D32" s="66"/>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8"/>
      <c r="C33" s="65"/>
      <c r="D33" s="66"/>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8"/>
      <c r="C34" s="65"/>
      <c r="D34" s="66"/>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8"/>
      <c r="C35" s="65"/>
      <c r="D35" s="66"/>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8"/>
      <c r="C36" s="65"/>
      <c r="D36" s="66"/>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8"/>
      <c r="C37" s="65"/>
      <c r="D37" s="66"/>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8"/>
      <c r="C38" s="65"/>
      <c r="D38" s="66"/>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8"/>
      <c r="C39" s="65"/>
      <c r="D39" s="66"/>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8"/>
      <c r="C40" s="65"/>
      <c r="D40" s="66"/>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8"/>
      <c r="C41" s="65"/>
      <c r="D41" s="66"/>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8"/>
      <c r="C42" s="65"/>
      <c r="D42" s="66"/>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8"/>
      <c r="C43" s="65"/>
      <c r="D43" s="66"/>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8"/>
      <c r="C44" s="65"/>
      <c r="D44" s="66"/>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8"/>
      <c r="C45" s="65"/>
      <c r="D45" s="66"/>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8"/>
      <c r="C46" s="65"/>
      <c r="D46" s="66"/>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8"/>
      <c r="C47" s="65"/>
      <c r="D47" s="66"/>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8"/>
      <c r="C48" s="65"/>
      <c r="D48" s="66"/>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8"/>
      <c r="C49" s="65"/>
      <c r="D49" s="66"/>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8"/>
      <c r="C50" s="65"/>
      <c r="D50" s="66"/>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6" priority="29">
      <formula>ISERROR(A2)</formula>
    </cfRule>
  </conditionalFormatting>
  <conditionalFormatting sqref="B7 B31:C50 C32:C86">
    <cfRule type="cellIs" dxfId="525" priority="12" operator="equal">
      <formula>0</formula>
    </cfRule>
  </conditionalFormatting>
  <conditionalFormatting sqref="D7">
    <cfRule type="cellIs" dxfId="524"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16" activePane="bottomRight" state="frozen"/>
      <selection pane="bottomRight" activeCell="B21" sqref="B21:D2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392</v>
      </c>
      <c r="B1" s="203"/>
      <c r="C1" s="203"/>
      <c r="D1" s="203"/>
      <c r="E1" s="93" t="e">
        <f>Basisjahr&amp;"-"&amp;Betrachtungsjahr&amp;": "&amp;ROUND(_xlfn.XLOOKUP(Betrachtungsjahr,Daten_LF2[Jahr],Daten_LF2[Veränderung ZH])*100,1)&amp;" %"</f>
        <v>#N/A</v>
      </c>
      <c r="F1" s="204" t="s">
        <v>122</v>
      </c>
      <c r="G1" s="204"/>
      <c r="H1" s="204"/>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365</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393</v>
      </c>
      <c r="C8" s="190"/>
      <c r="D8" s="190"/>
      <c r="E8" s="19"/>
      <c r="F8" s="90" t="str">
        <f t="shared" si="1"/>
        <v>Kurzbeschreibung</v>
      </c>
      <c r="G8" s="237"/>
      <c r="H8" s="237"/>
      <c r="I8" s="237"/>
      <c r="Q8" s="58" t="e">
        <f>E38/E32-1</f>
        <v>#DIV/0!</v>
      </c>
    </row>
    <row r="9" spans="1:17" s="59" customFormat="1" ht="72" customHeight="1">
      <c r="A9" s="79" t="s">
        <v>132</v>
      </c>
      <c r="B9" s="190" t="s">
        <v>394</v>
      </c>
      <c r="C9" s="190"/>
      <c r="D9" s="190"/>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395</v>
      </c>
      <c r="C11" s="192"/>
      <c r="D11" s="192"/>
      <c r="E11" s="19"/>
      <c r="F11" s="90" t="str">
        <f t="shared" ref="F11:H17" si="2">A11</f>
        <v>Datenquelle</v>
      </c>
      <c r="G11" s="237"/>
      <c r="H11" s="237"/>
      <c r="I11" s="237"/>
    </row>
    <row r="12" spans="1:17" s="56" customFormat="1" ht="42" customHeight="1">
      <c r="A12" s="79" t="s">
        <v>134</v>
      </c>
      <c r="B12" s="192" t="s">
        <v>372</v>
      </c>
      <c r="C12" s="192"/>
      <c r="D12" s="192"/>
      <c r="E12" s="19"/>
      <c r="F12" s="90" t="str">
        <f t="shared" si="2"/>
        <v>Internetadresse</v>
      </c>
      <c r="G12" s="237"/>
      <c r="H12" s="237"/>
      <c r="I12" s="237"/>
    </row>
    <row r="13" spans="1:17" s="56" customFormat="1" ht="42" customHeight="1">
      <c r="A13" s="79" t="s">
        <v>127</v>
      </c>
      <c r="B13" s="192" t="s">
        <v>396</v>
      </c>
      <c r="C13" s="192"/>
      <c r="D13" s="192"/>
      <c r="E13" s="19"/>
      <c r="F13" s="90" t="str">
        <f t="shared" si="2"/>
        <v>Kontaktperson</v>
      </c>
      <c r="G13" s="237"/>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c r="A15" s="79" t="s">
        <v>136</v>
      </c>
      <c r="B15" s="105" t="s">
        <v>372</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397</v>
      </c>
      <c r="E16" s="19"/>
      <c r="F16" s="90" t="str">
        <f t="shared" si="2"/>
        <v>Erhebungsintervall</v>
      </c>
      <c r="G16" s="91"/>
      <c r="H16" s="90" t="str">
        <f t="shared" si="2"/>
        <v>Aktualisierung jeweils</v>
      </c>
      <c r="I16" s="91"/>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398</v>
      </c>
      <c r="C21" s="194"/>
      <c r="D21" s="195"/>
      <c r="E21" s="19"/>
      <c r="F21" s="90" t="str">
        <f>A21</f>
        <v>Hinweise zu Datenauswahl und -aufbereitung</v>
      </c>
      <c r="G21" s="196"/>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389</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7"/>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200</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M13" activePane="bottomRight" state="frozen"/>
      <selection pane="bottomRight" activeCell="M13" sqref="M13"/>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"&amp;ROUND(_xlfn.XLOOKUP(Betrachtungsjahr,Daten_LF3[Jahr],Daten_LF3[Veränderung ZH])*100,1)&amp;" %"</f>
        <v>#N/A</v>
      </c>
      <c r="F1" s="204" t="s">
        <v>122</v>
      </c>
      <c r="G1" s="204"/>
      <c r="H1" s="204"/>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365</v>
      </c>
      <c r="E5" s="19"/>
      <c r="F5" s="90" t="str">
        <f>A5</f>
        <v>Zuständig</v>
      </c>
      <c r="G5" s="91" t="str">
        <f>B5</f>
        <v>AWEL</v>
      </c>
      <c r="H5" s="90" t="str">
        <f t="shared" si="0"/>
        <v>Kontaktperson</v>
      </c>
      <c r="I5" s="100" t="str">
        <f t="shared" si="0"/>
        <v>Nathalie Hutter</v>
      </c>
    </row>
    <row r="6" spans="1:17" s="56" customFormat="1" ht="18" customHeight="1">
      <c r="A6" s="79" t="s">
        <v>58</v>
      </c>
      <c r="B6" s="80" t="s">
        <v>399</v>
      </c>
      <c r="C6" s="79" t="s">
        <v>128</v>
      </c>
      <c r="D6" s="83" t="s">
        <v>400</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401</v>
      </c>
      <c r="C8" s="190"/>
      <c r="D8" s="190"/>
      <c r="E8" s="19"/>
      <c r="F8" s="90" t="str">
        <f t="shared" si="1"/>
        <v>Kurzbeschreibung</v>
      </c>
      <c r="G8" s="237"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7"/>
      <c r="I8" s="237"/>
      <c r="Q8" s="58" t="e">
        <f>E38/E32-1</f>
        <v>#DIV/0!</v>
      </c>
    </row>
    <row r="9" spans="1:17" s="59" customFormat="1" ht="72" customHeight="1">
      <c r="A9" s="79" t="s">
        <v>132</v>
      </c>
      <c r="B9" s="190" t="s">
        <v>402</v>
      </c>
      <c r="C9" s="190"/>
      <c r="D9" s="190"/>
      <c r="E9" s="19"/>
      <c r="F9" s="90" t="str">
        <f t="shared" si="1"/>
        <v>Aussagekraft/Relevanz</v>
      </c>
      <c r="G9" s="237" t="str">
        <f>B9</f>
        <v>Eine Abnahme der Ausbringung von Dünger wird mit einer Abnahme der damit verbundenen N2O-Emissionen einhergehen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7">
        <f t="shared" si="2"/>
        <v>0</v>
      </c>
      <c r="H11" s="237"/>
      <c r="I11" s="237"/>
    </row>
    <row r="12" spans="1:17" s="56" customFormat="1" ht="42" customHeight="1" thickTop="1" thickBot="1">
      <c r="A12" s="79" t="s">
        <v>134</v>
      </c>
      <c r="B12" s="192"/>
      <c r="C12" s="192"/>
      <c r="D12" s="192"/>
      <c r="E12" s="19"/>
      <c r="F12" s="90" t="str">
        <f t="shared" si="2"/>
        <v>Internetadresse</v>
      </c>
      <c r="G12" s="237">
        <f t="shared" si="2"/>
        <v>0</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403</v>
      </c>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13" activePane="bottomRight" state="frozen"/>
      <selection pane="bottomRight" activeCell="B22" sqref="B22:D2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404</v>
      </c>
      <c r="B1" s="203"/>
      <c r="C1" s="203"/>
      <c r="D1" s="203"/>
      <c r="E1" s="93" t="e">
        <f>Basisjahr&amp;"-"&amp;Betrachtungsjahr&amp;": "&amp;ROUND(_xlfn.XLOOKUP(Betrachtungsjahr,Daten_LF4[Jahr],Daten_LF4[Veränderung ZH])*100,1)&amp;" %"</f>
        <v>#N/A</v>
      </c>
      <c r="F1" s="204" t="s">
        <v>122</v>
      </c>
      <c r="G1" s="204"/>
      <c r="H1" s="204"/>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405</v>
      </c>
      <c r="C8" s="190"/>
      <c r="D8" s="190"/>
      <c r="E8" s="19"/>
      <c r="F8" s="90" t="str">
        <f t="shared" si="1"/>
        <v>Kurzbeschreibung</v>
      </c>
      <c r="G8" s="237" t="str">
        <f>B8</f>
        <v>Misst den Anteil der alternativen Antrieben am Bestand der Landwirtschaftsfahrzeuge</v>
      </c>
      <c r="H8" s="237"/>
      <c r="I8" s="237"/>
      <c r="Q8" s="58" t="e">
        <f>E38/E32-1</f>
        <v>#DIV/0!</v>
      </c>
    </row>
    <row r="9" spans="1:17" s="59" customFormat="1" ht="72" customHeight="1">
      <c r="A9" s="79" t="s">
        <v>132</v>
      </c>
      <c r="B9" s="190" t="s">
        <v>406</v>
      </c>
      <c r="C9" s="190"/>
      <c r="D9" s="190"/>
      <c r="E9" s="19"/>
      <c r="F9" s="90" t="str">
        <f t="shared" si="1"/>
        <v>Aussagekraft/Relevanz</v>
      </c>
      <c r="G9" s="237" t="str">
        <f>B9</f>
        <v>Bzgl. Kohlenstoffdioxid der bestimende Indikator in der Landwirtschaft. Verglichen mit den Methanemissionen wohl eher weniger relevant.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407</v>
      </c>
      <c r="C11" s="192"/>
      <c r="D11" s="192"/>
      <c r="E11" s="19"/>
      <c r="F11" s="90" t="str">
        <f t="shared" ref="F11:I17" si="2">A11</f>
        <v>Datenquelle</v>
      </c>
      <c r="G11" s="237" t="str">
        <f t="shared" si="2"/>
        <v>Bundesamt für Statistik, Mobilität und Verkehr, Bestand der Landwirtschaftsfahrzeuge nach technischen Merkmalen und Emissionen, ab 2005</v>
      </c>
      <c r="H11" s="237"/>
      <c r="I11" s="237"/>
    </row>
    <row r="12" spans="1:17" s="56" customFormat="1" ht="42" customHeight="1">
      <c r="A12" s="79" t="s">
        <v>134</v>
      </c>
      <c r="B12" s="217" t="s">
        <v>359</v>
      </c>
      <c r="C12" s="217"/>
      <c r="D12" s="217"/>
      <c r="E12" s="19"/>
      <c r="F12" s="90" t="str">
        <f t="shared" si="2"/>
        <v>Internetadresse</v>
      </c>
      <c r="G12" s="237" t="str">
        <f t="shared" si="2"/>
        <v>https://www.pxweb.bfs.admin.ch/api/v1/de/</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c r="A14" s="79" t="s">
        <v>135</v>
      </c>
      <c r="B14" s="199" t="s">
        <v>408</v>
      </c>
      <c r="C14" s="200"/>
      <c r="D14" s="201"/>
      <c r="E14" s="19"/>
      <c r="F14" s="90" t="str">
        <f>A14</f>
        <v>Nr. der Statisitik</v>
      </c>
      <c r="G14" s="238" t="str">
        <f>B14</f>
        <v>px-x-1103020100_145</v>
      </c>
      <c r="H14" s="239"/>
      <c r="I14" s="240"/>
    </row>
    <row r="15" spans="1:17" s="56" customFormat="1" ht="18.600000000000001" customHeight="1">
      <c r="A15" s="79" t="s">
        <v>136</v>
      </c>
      <c r="B15" s="105" t="s">
        <v>173</v>
      </c>
      <c r="C15" s="79" t="s">
        <v>137</v>
      </c>
      <c r="D15" s="106" t="s">
        <v>361</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362</v>
      </c>
      <c r="C21" s="194"/>
      <c r="D21" s="195"/>
      <c r="E21" s="19"/>
      <c r="F21" s="90" t="str">
        <f>A21</f>
        <v>Hinweise zu Datenauswahl und -aufbereitung</v>
      </c>
      <c r="G21" s="196" t="str">
        <f>B21</f>
        <v>sämtliche Fahrzeugarten in der Tabelle sollen berücksichtigt werden.</v>
      </c>
      <c r="H21" s="197"/>
      <c r="I21" s="198"/>
    </row>
    <row r="22" spans="1:17" s="59" customFormat="1" ht="36.6" customHeight="1">
      <c r="A22" s="79" t="s">
        <v>146</v>
      </c>
      <c r="B22" s="193" t="s">
        <v>409</v>
      </c>
      <c r="C22" s="194"/>
      <c r="D22" s="195"/>
      <c r="E22" s="19"/>
      <c r="F22" s="90" t="str">
        <f>A22</f>
        <v>Berechnung Indikator</v>
      </c>
      <c r="G22" s="196" t="str">
        <f>B22</f>
        <v xml:space="preserve">Die Anzahl Landwirstchaftsfahrzeuge mit alternativen Antrieben sollen als Anteil am Gesamtbestand ausgewiesen werden. </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7" t="str">
        <f>B25</f>
        <v>gut</v>
      </c>
      <c r="H25" s="237"/>
      <c r="I25" s="237"/>
    </row>
    <row r="26" spans="1:17" s="59" customFormat="1" ht="33" customHeight="1">
      <c r="A26" s="79" t="s">
        <v>149</v>
      </c>
      <c r="B26" s="191" t="s">
        <v>284</v>
      </c>
      <c r="C26" s="191"/>
      <c r="D26" s="191"/>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9" activePane="bottomRight" state="frozen"/>
      <selection pane="bottomRight" activeCell="A7" sqref="A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410</v>
      </c>
      <c r="B1" s="203"/>
      <c r="C1" s="203"/>
      <c r="D1" s="203"/>
      <c r="E1" s="93" t="e">
        <f>Basisjahr&amp;"-"&amp;Betrachtungsjahr&amp;": "&amp;ROUND(_xlfn.XLOOKUP(Betrachtungsjahr,Daten_EV1[Jahr],Daten_EV1[Veränderung ZH])*100,1)&amp;" %"</f>
        <v>#N/A</v>
      </c>
      <c r="F1" s="204" t="s">
        <v>122</v>
      </c>
      <c r="G1" s="204"/>
      <c r="H1" s="204"/>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411</v>
      </c>
      <c r="E5" s="19"/>
      <c r="F5" s="90" t="str">
        <f>A5</f>
        <v>Zuständig</v>
      </c>
      <c r="G5" s="91"/>
      <c r="H5" s="90" t="str">
        <f t="shared" si="0"/>
        <v>Kontaktperson</v>
      </c>
      <c r="I5" s="100" t="str">
        <f t="shared" si="0"/>
        <v>?</v>
      </c>
    </row>
    <row r="6" spans="1:17" s="56" customFormat="1" ht="18" customHeight="1" thickTop="1" thickBot="1">
      <c r="A6" s="79" t="s">
        <v>58</v>
      </c>
      <c r="B6" s="80" t="s">
        <v>412</v>
      </c>
      <c r="C6" s="79" t="s">
        <v>128</v>
      </c>
      <c r="D6" s="151" t="s">
        <v>184</v>
      </c>
      <c r="E6" s="19"/>
      <c r="F6" s="90" t="str">
        <f t="shared" ref="F6:F9" si="1">A6</f>
        <v>Einheit</v>
      </c>
      <c r="G6" s="91" t="s">
        <v>336</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0" t="s">
        <v>413</v>
      </c>
      <c r="C8" s="190"/>
      <c r="D8" s="190"/>
      <c r="E8" s="19"/>
      <c r="F8" s="90" t="str">
        <f t="shared" si="1"/>
        <v>Kurzbeschreibung</v>
      </c>
      <c r="G8" s="237" t="s">
        <v>414</v>
      </c>
      <c r="H8" s="237"/>
      <c r="I8" s="237"/>
      <c r="Q8" s="58">
        <f>E38/E32-1</f>
        <v>-1</v>
      </c>
    </row>
    <row r="9" spans="1:17" s="59" customFormat="1" ht="72" customHeight="1" thickTop="1" thickBot="1">
      <c r="A9" s="79" t="s">
        <v>132</v>
      </c>
      <c r="B9" s="190" t="s">
        <v>212</v>
      </c>
      <c r="C9" s="190"/>
      <c r="D9" s="190"/>
      <c r="E9" s="19"/>
      <c r="F9" s="90" t="str">
        <f t="shared" si="1"/>
        <v>Aussagekraft/Relevanz</v>
      </c>
      <c r="G9" s="247" t="s">
        <v>415</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416</v>
      </c>
      <c r="C11" s="192"/>
      <c r="D11" s="192"/>
      <c r="E11" s="19"/>
      <c r="F11" s="90" t="str">
        <f t="shared" ref="F11:H17" si="2">A11</f>
        <v>Datenquelle</v>
      </c>
      <c r="G11" s="237" t="s">
        <v>417</v>
      </c>
      <c r="H11" s="237"/>
      <c r="I11" s="237"/>
    </row>
    <row r="12" spans="1:17" s="56" customFormat="1" ht="42" customHeight="1" thickTop="1" thickBot="1">
      <c r="A12" s="79" t="s">
        <v>134</v>
      </c>
      <c r="B12" s="209" t="s">
        <v>418</v>
      </c>
      <c r="C12" s="192"/>
      <c r="D12" s="192"/>
      <c r="E12" s="19"/>
      <c r="F12" s="90" t="str">
        <f t="shared" si="2"/>
        <v>Internetadresse</v>
      </c>
      <c r="G12" s="237" t="s">
        <v>419</v>
      </c>
      <c r="H12" s="237"/>
      <c r="I12" s="237"/>
    </row>
    <row r="13" spans="1:17" s="56" customFormat="1" ht="42" customHeight="1" thickTop="1" thickBot="1">
      <c r="A13" s="79" t="s">
        <v>127</v>
      </c>
      <c r="B13" s="192" t="s">
        <v>420</v>
      </c>
      <c r="C13" s="192"/>
      <c r="D13" s="192"/>
      <c r="E13" s="19"/>
      <c r="F13" s="90" t="str">
        <f t="shared" si="2"/>
        <v>Kontaktperson</v>
      </c>
      <c r="G13" s="237"/>
      <c r="H13" s="237"/>
      <c r="I13" s="237"/>
    </row>
    <row r="14" spans="1:17" s="56" customFormat="1" ht="14.25" customHeight="1" thickTop="1" thickBot="1">
      <c r="A14" s="79" t="s">
        <v>135</v>
      </c>
      <c r="B14" s="199" t="s">
        <v>421</v>
      </c>
      <c r="C14" s="200"/>
      <c r="D14" s="201"/>
      <c r="E14" s="19"/>
      <c r="F14" s="90" t="str">
        <f>A14</f>
        <v>Nr. der Statisitik</v>
      </c>
      <c r="G14" s="237" t="s">
        <v>422</v>
      </c>
      <c r="H14" s="237"/>
      <c r="I14" s="237"/>
    </row>
    <row r="15" spans="1:17" s="56" customFormat="1" ht="18.600000000000001" customHeight="1" thickTop="1" thickBot="1">
      <c r="A15" s="79" t="s">
        <v>136</v>
      </c>
      <c r="B15" s="105" t="s">
        <v>320</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423</v>
      </c>
      <c r="E16" s="19"/>
      <c r="F16" s="90" t="str">
        <f t="shared" si="2"/>
        <v>Erhebungsintervall</v>
      </c>
      <c r="G16" s="91" t="str">
        <f t="shared" si="2"/>
        <v>jährlich</v>
      </c>
      <c r="H16" s="90" t="str">
        <f t="shared" si="2"/>
        <v>Aktualisierung jeweils</v>
      </c>
      <c r="I16" s="91" t="s">
        <v>424</v>
      </c>
    </row>
    <row r="17" spans="1:17" s="59" customFormat="1" ht="18.600000000000001" customHeight="1" thickTop="1" thickBot="1">
      <c r="A17" s="79" t="s">
        <v>140</v>
      </c>
      <c r="B17" s="190" t="s">
        <v>164</v>
      </c>
      <c r="C17" s="190"/>
      <c r="D17" s="190"/>
      <c r="E17" s="19"/>
      <c r="F17" s="90" t="str">
        <f t="shared" si="2"/>
        <v>Einschränkungen</v>
      </c>
      <c r="G17" s="237" t="str">
        <f t="shared" si="2"/>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3" t="s">
        <v>425</v>
      </c>
      <c r="C21" s="194"/>
      <c r="D21" s="195"/>
      <c r="E21" s="19"/>
      <c r="F21" s="90" t="str">
        <f>A21</f>
        <v>Hinweise zu Datenauswahl und -aufbereitung</v>
      </c>
      <c r="G21" s="196" t="s">
        <v>426</v>
      </c>
      <c r="H21" s="197"/>
      <c r="I21" s="198"/>
    </row>
    <row r="22" spans="1:17" s="59" customFormat="1" ht="36.6" customHeight="1" thickTop="1" thickBot="1">
      <c r="A22" s="79" t="s">
        <v>146</v>
      </c>
      <c r="B22" s="193" t="s">
        <v>427</v>
      </c>
      <c r="C22" s="194"/>
      <c r="D22" s="195"/>
      <c r="E22" s="19"/>
      <c r="F22" s="90" t="str">
        <f>A22</f>
        <v>Berechnung Indikator</v>
      </c>
      <c r="G22" s="196" t="s">
        <v>428</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223</v>
      </c>
      <c r="C24" s="190"/>
      <c r="D24" s="190"/>
      <c r="E24" s="19"/>
      <c r="F24" s="89"/>
      <c r="G24" s="205"/>
      <c r="H24" s="205"/>
      <c r="I24" s="205"/>
    </row>
    <row r="25" spans="1:17" s="59" customFormat="1" ht="42.6" customHeight="1" thickTop="1" thickBot="1">
      <c r="A25" s="79" t="s">
        <v>148</v>
      </c>
      <c r="B25" s="190" t="s">
        <v>429</v>
      </c>
      <c r="C25" s="190"/>
      <c r="D25" s="190"/>
      <c r="E25" s="19"/>
      <c r="F25" s="90" t="str">
        <f t="shared" ref="F25:F27" si="5">A25</f>
        <v>Datenqualität</v>
      </c>
      <c r="G25" s="237" t="str">
        <f>B25</f>
        <v>Gut</v>
      </c>
      <c r="H25" s="237"/>
      <c r="I25" s="237"/>
    </row>
    <row r="26" spans="1:17" s="59" customFormat="1" ht="33" customHeight="1" thickTop="1" thickBot="1">
      <c r="A26" s="79" t="s">
        <v>149</v>
      </c>
      <c r="B26" s="191" t="s">
        <v>430</v>
      </c>
      <c r="C26" s="191"/>
      <c r="D26" s="191"/>
      <c r="E26" s="19"/>
      <c r="F26" s="90" t="str">
        <f t="shared" si="5"/>
        <v>Plausiblisierung / Verifizierung</v>
      </c>
      <c r="G26" s="237" t="s">
        <v>431</v>
      </c>
      <c r="H26" s="237"/>
      <c r="I26" s="237"/>
    </row>
    <row r="27" spans="1:17" s="59" customFormat="1" ht="37.35" customHeight="1" thickTop="1" thickBot="1">
      <c r="A27" s="79" t="s">
        <v>150</v>
      </c>
      <c r="B27" s="190" t="s">
        <v>432</v>
      </c>
      <c r="C27" s="190"/>
      <c r="D27" s="190"/>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433</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434</v>
      </c>
      <c r="B1" s="203"/>
      <c r="C1" s="203"/>
      <c r="D1" s="203"/>
      <c r="E1" s="93" t="e">
        <f>Basisjahr&amp;"-"&amp;Betrachtungsjahr&amp;": "&amp;ROUND(_xlfn.XLOOKUP(Betrachtungsjahr,Daten_EV2[Jahr],Daten_EV2[Veränderung ZH])*100,1)&amp;" %"</f>
        <v>#N/A</v>
      </c>
      <c r="F1" s="204" t="s">
        <v>122</v>
      </c>
      <c r="G1" s="204"/>
      <c r="H1" s="204"/>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411</v>
      </c>
      <c r="E5" s="19"/>
      <c r="F5" s="90" t="str">
        <f>A5</f>
        <v>Zuständig</v>
      </c>
      <c r="G5" s="91"/>
      <c r="H5" s="90" t="str">
        <f t="shared" si="0"/>
        <v>Kontaktperson</v>
      </c>
      <c r="I5" s="100"/>
      <c r="L5" s="56">
        <v>1830</v>
      </c>
    </row>
    <row r="6" spans="1:17" s="56" customFormat="1" ht="18" customHeight="1" thickTop="1" thickBot="1">
      <c r="A6" s="79" t="s">
        <v>58</v>
      </c>
      <c r="B6" s="80" t="s">
        <v>412</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0" t="s">
        <v>435</v>
      </c>
      <c r="C8" s="190"/>
      <c r="D8" s="190"/>
      <c r="E8" s="19"/>
      <c r="F8" s="90" t="str">
        <f t="shared" si="1"/>
        <v>Kurzbeschreibung</v>
      </c>
      <c r="G8" s="237"/>
      <c r="H8" s="237"/>
      <c r="I8" s="237"/>
      <c r="Q8" s="58">
        <f>E38/E32-1</f>
        <v>-1</v>
      </c>
    </row>
    <row r="9" spans="1:17" s="59" customFormat="1" ht="72" customHeight="1" thickTop="1" thickBot="1">
      <c r="A9" s="79" t="s">
        <v>132</v>
      </c>
      <c r="B9" s="190" t="s">
        <v>436</v>
      </c>
      <c r="C9" s="190"/>
      <c r="D9" s="190"/>
      <c r="E9" s="19"/>
      <c r="F9" s="90" t="str">
        <f t="shared" si="1"/>
        <v>Aussagekraft/Relevanz</v>
      </c>
      <c r="G9" s="237" t="s">
        <v>437</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416</v>
      </c>
      <c r="C11" s="192"/>
      <c r="D11" s="192"/>
      <c r="E11" s="19"/>
      <c r="F11" s="90" t="str">
        <f t="shared" ref="F11:H17" si="2">A11</f>
        <v>Datenquelle</v>
      </c>
      <c r="G11" s="237"/>
      <c r="H11" s="237"/>
      <c r="I11" s="237"/>
    </row>
    <row r="12" spans="1:17" s="56" customFormat="1" ht="42" customHeight="1" thickTop="1" thickBot="1">
      <c r="A12" s="79" t="s">
        <v>134</v>
      </c>
      <c r="B12" s="192" t="s">
        <v>418</v>
      </c>
      <c r="C12" s="192"/>
      <c r="D12" s="192"/>
      <c r="E12" s="19"/>
      <c r="F12" s="90" t="str">
        <f t="shared" si="2"/>
        <v>Internetadresse</v>
      </c>
      <c r="G12" s="237"/>
      <c r="H12" s="237"/>
      <c r="I12" s="237"/>
    </row>
    <row r="13" spans="1:17" s="56" customFormat="1" ht="42" customHeight="1" thickTop="1" thickBot="1">
      <c r="A13" s="79" t="s">
        <v>127</v>
      </c>
      <c r="B13" s="192" t="s">
        <v>420</v>
      </c>
      <c r="C13" s="192"/>
      <c r="D13" s="192"/>
      <c r="E13" s="19"/>
      <c r="F13" s="90" t="str">
        <f t="shared" si="2"/>
        <v>Kontaktperson</v>
      </c>
      <c r="G13" s="237"/>
      <c r="H13" s="237"/>
      <c r="I13" s="237"/>
    </row>
    <row r="14" spans="1:17" s="56" customFormat="1" ht="13.35" thickTop="1" thickBot="1">
      <c r="A14" s="79" t="s">
        <v>135</v>
      </c>
      <c r="B14" s="199" t="s">
        <v>421</v>
      </c>
      <c r="C14" s="200"/>
      <c r="D14" s="201"/>
      <c r="E14" s="19"/>
      <c r="F14" s="90" t="str">
        <f>A14</f>
        <v>Nr. der Statisitik</v>
      </c>
      <c r="G14" s="238"/>
      <c r="H14" s="239"/>
      <c r="I14" s="240"/>
    </row>
    <row r="15" spans="1:17" s="56" customFormat="1" ht="18.600000000000001" customHeight="1" thickTop="1" thickBot="1">
      <c r="A15" s="79" t="s">
        <v>136</v>
      </c>
      <c r="B15" s="105" t="s">
        <v>320</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423</v>
      </c>
      <c r="E16" s="19"/>
      <c r="F16" s="90" t="str">
        <f t="shared" si="2"/>
        <v>Erhebungsintervall</v>
      </c>
      <c r="G16" s="91"/>
      <c r="H16" s="90" t="str">
        <f t="shared" si="2"/>
        <v>Aktualisierung jeweils</v>
      </c>
      <c r="I16" s="91"/>
    </row>
    <row r="17" spans="1:17" s="59" customFormat="1" ht="18.600000000000001" customHeight="1" thickTop="1" thickBot="1">
      <c r="A17" s="79" t="s">
        <v>140</v>
      </c>
      <c r="B17" s="190" t="s">
        <v>164</v>
      </c>
      <c r="C17" s="190"/>
      <c r="D17" s="190"/>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3" t="s">
        <v>438</v>
      </c>
      <c r="C21" s="194"/>
      <c r="D21" s="195"/>
      <c r="E21" s="19"/>
      <c r="F21" s="90" t="str">
        <f>A21</f>
        <v>Hinweise zu Datenauswahl und -aufbereitung</v>
      </c>
      <c r="G21" s="196"/>
      <c r="H21" s="197"/>
      <c r="I21" s="198"/>
    </row>
    <row r="22" spans="1:17" s="59" customFormat="1" ht="36.6" customHeight="1" thickTop="1" thickBot="1">
      <c r="A22" s="79" t="s">
        <v>146</v>
      </c>
      <c r="B22" s="193" t="s">
        <v>439</v>
      </c>
      <c r="C22" s="194"/>
      <c r="D22" s="195"/>
      <c r="E22" s="19"/>
      <c r="F22" s="90" t="str">
        <f>A22</f>
        <v>Berechnung Indikator</v>
      </c>
      <c r="G22" s="196"/>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223</v>
      </c>
      <c r="C24" s="190"/>
      <c r="D24" s="190"/>
      <c r="E24" s="19"/>
      <c r="F24" s="89"/>
      <c r="G24" s="205"/>
      <c r="H24" s="205"/>
      <c r="I24" s="205"/>
    </row>
    <row r="25" spans="1:17" s="59" customFormat="1" ht="42.6" customHeight="1" thickTop="1" thickBot="1">
      <c r="A25" s="79" t="s">
        <v>148</v>
      </c>
      <c r="B25" s="190" t="s">
        <v>429</v>
      </c>
      <c r="C25" s="190"/>
      <c r="D25" s="190"/>
      <c r="E25" s="19"/>
      <c r="F25" s="90" t="str">
        <f t="shared" ref="F25:F27" si="5">A25</f>
        <v>Datenqualität</v>
      </c>
      <c r="G25" s="237"/>
      <c r="H25" s="237"/>
      <c r="I25" s="237"/>
    </row>
    <row r="26" spans="1:17" s="59" customFormat="1" ht="33" customHeight="1" thickTop="1" thickBot="1">
      <c r="A26" s="79" t="s">
        <v>149</v>
      </c>
      <c r="B26" s="191" t="s">
        <v>430</v>
      </c>
      <c r="C26" s="191"/>
      <c r="D26" s="191"/>
      <c r="E26" s="19"/>
      <c r="F26" s="90" t="str">
        <f t="shared" si="5"/>
        <v>Plausiblisierung / Verifizierung</v>
      </c>
      <c r="G26" s="237"/>
      <c r="H26" s="237"/>
      <c r="I26" s="237"/>
    </row>
    <row r="27" spans="1:17" s="59" customFormat="1" ht="37.35" customHeight="1" thickTop="1" thickBot="1">
      <c r="A27" s="79" t="s">
        <v>150</v>
      </c>
      <c r="B27" s="190" t="s">
        <v>440</v>
      </c>
      <c r="C27" s="190"/>
      <c r="D27" s="190"/>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0" t="s">
        <v>441</v>
      </c>
      <c r="B1" s="211"/>
      <c r="C1" s="211"/>
      <c r="D1" s="211"/>
      <c r="E1" s="93" t="e">
        <f>Basisjahr&amp;"-"&amp;Betrachtungsjahr&amp;": "&amp;ROUND(_xlfn.XLOOKUP(Betrachtungsjahr,Daten_G262[Jahr],Daten_G262[Veränderung ZH])*100,1)&amp;" %"</f>
        <v>#N/A</v>
      </c>
      <c r="F1" s="204" t="s">
        <v>122</v>
      </c>
      <c r="G1" s="204"/>
      <c r="H1" s="204"/>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8" t="s">
        <v>442</v>
      </c>
      <c r="C8" s="190"/>
      <c r="D8" s="190"/>
      <c r="E8" s="19"/>
      <c r="F8" s="90" t="str">
        <f t="shared" si="1"/>
        <v>Kurzbeschreibung</v>
      </c>
      <c r="G8" s="237"/>
      <c r="H8" s="237"/>
      <c r="I8" s="237"/>
      <c r="Q8" s="58" t="e">
        <f>E38/E32-1</f>
        <v>#DIV/0!</v>
      </c>
    </row>
    <row r="9" spans="1:17" s="59" customFormat="1" ht="72" customHeight="1">
      <c r="A9" s="79" t="s">
        <v>132</v>
      </c>
      <c r="B9" s="190" t="s">
        <v>436</v>
      </c>
      <c r="C9" s="190"/>
      <c r="D9" s="190"/>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2" t="s">
        <v>443</v>
      </c>
      <c r="C11" s="192"/>
      <c r="D11" s="192"/>
      <c r="E11" s="19"/>
      <c r="F11" s="90" t="str">
        <f t="shared" ref="F11:H17" si="2">A11</f>
        <v>Datenquelle</v>
      </c>
      <c r="G11" s="237"/>
      <c r="H11" s="237"/>
      <c r="I11" s="237"/>
    </row>
    <row r="12" spans="1:17" s="56" customFormat="1" ht="42" customHeight="1">
      <c r="A12" s="79" t="s">
        <v>134</v>
      </c>
      <c r="B12" s="217" t="s">
        <v>444</v>
      </c>
      <c r="C12" s="217"/>
      <c r="D12" s="217"/>
      <c r="E12" s="19"/>
      <c r="F12" s="90" t="str">
        <f t="shared" si="2"/>
        <v>Internetadresse</v>
      </c>
      <c r="G12" s="237" t="str">
        <f t="shared" si="2"/>
        <v>https://www.web.statistik.zh.ch/ogd/datenkatalog/app/#/datasets/1661@awel-kanton-zuerich
https://www.web.statistik.zh.ch/ogd/datenkatalog/app/#/datasets/1681@awel-kanton-zuerich</v>
      </c>
      <c r="H12" s="237"/>
      <c r="I12" s="237"/>
    </row>
    <row r="13" spans="1:17" s="56" customFormat="1" ht="42" customHeight="1">
      <c r="A13" s="79" t="s">
        <v>127</v>
      </c>
      <c r="B13" s="192" t="s">
        <v>232</v>
      </c>
      <c r="C13" s="192"/>
      <c r="D13" s="192"/>
      <c r="E13" s="19"/>
      <c r="F13" s="90" t="str">
        <f t="shared" si="2"/>
        <v>Kontaktperson</v>
      </c>
      <c r="G13" s="237"/>
      <c r="H13" s="237"/>
      <c r="I13" s="237"/>
    </row>
    <row r="14" spans="1:17" s="56" customFormat="1">
      <c r="A14" s="79" t="s">
        <v>135</v>
      </c>
      <c r="B14" s="199"/>
      <c r="C14" s="200"/>
      <c r="D14" s="201"/>
      <c r="E14" s="19"/>
      <c r="F14" s="90" t="str">
        <f>A14</f>
        <v>Nr. der Statisitik</v>
      </c>
      <c r="G14" s="238">
        <f>B14</f>
        <v>0</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0"/>
      <c r="C17" s="190"/>
      <c r="D17" s="190"/>
      <c r="E17" s="19"/>
      <c r="F17" s="90" t="str">
        <f t="shared" si="2"/>
        <v>Einschränkungen</v>
      </c>
      <c r="G17" s="237">
        <f t="shared" si="2"/>
        <v>0</v>
      </c>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c r="C21" s="194"/>
      <c r="D21" s="195"/>
      <c r="E21" s="19"/>
      <c r="F21" s="90" t="str">
        <f>A21</f>
        <v>Hinweise zu Datenauswahl und -aufbereitung</v>
      </c>
      <c r="G21" s="196">
        <f>B21</f>
        <v>0</v>
      </c>
      <c r="H21" s="197"/>
      <c r="I21" s="198"/>
    </row>
    <row r="22" spans="1:17" s="59" customFormat="1" ht="36.6" customHeight="1">
      <c r="A22" s="79" t="s">
        <v>146</v>
      </c>
      <c r="B22" s="212" t="s">
        <v>222</v>
      </c>
      <c r="C22" s="213"/>
      <c r="D22" s="214"/>
      <c r="E22" s="19"/>
      <c r="F22" s="90" t="str">
        <f>A22</f>
        <v>Berechnung Indikator</v>
      </c>
      <c r="G22" s="196" t="str">
        <f>B22</f>
        <v>Summe der Spalten "Energiequellen für Wärmepumpen", "Holz", "Elektrizität", "Solarthermie" und Fernwärme"</v>
      </c>
      <c r="H22" s="197"/>
      <c r="I22" s="198"/>
    </row>
    <row r="23" spans="1:17" s="56" customFormat="1" ht="12.6" customHeigh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224</v>
      </c>
      <c r="C25" s="190"/>
      <c r="D25" s="190"/>
      <c r="E25" s="19"/>
      <c r="F25" s="90" t="str">
        <f t="shared" ref="F25:F27" si="5">A25</f>
        <v>Datenqualität</v>
      </c>
      <c r="G25" s="237" t="str">
        <f>B25</f>
        <v>Vermutlich fehlerbehaftet</v>
      </c>
      <c r="H25" s="237"/>
      <c r="I25" s="237"/>
    </row>
    <row r="26" spans="1:17" s="59" customFormat="1" ht="33" customHeight="1">
      <c r="A26" s="79" t="s">
        <v>149</v>
      </c>
      <c r="B26" s="191"/>
      <c r="C26" s="191"/>
      <c r="D26" s="191"/>
      <c r="E26" s="19"/>
      <c r="F26" s="90" t="str">
        <f t="shared" si="5"/>
        <v>Plausiblisierung / Verifizierung</v>
      </c>
      <c r="G26" s="237">
        <f>B26</f>
        <v>0</v>
      </c>
      <c r="H26" s="237"/>
      <c r="I26" s="237"/>
    </row>
    <row r="27" spans="1:17" s="59" customFormat="1" ht="37.35" customHeight="1">
      <c r="A27" s="79" t="s">
        <v>150</v>
      </c>
      <c r="B27" s="190"/>
      <c r="C27" s="190"/>
      <c r="D27" s="190"/>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3" activePane="bottomRight" state="frozen"/>
      <selection pane="bottomRight" activeCell="A3" sqref="A3"/>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445</v>
      </c>
      <c r="B1" s="203"/>
      <c r="C1" s="203"/>
      <c r="D1" s="203"/>
      <c r="E1" s="93" t="e">
        <f>Basisjahr&amp;"-"&amp;Betrachtungsjahr&amp;": "&amp;ROUND(_xlfn.XLOOKUP(Betrachtungsjahr,Daten_EV4[Jahr],Daten_EV4[Veränderung ZH])*100,1)&amp;" %"</f>
        <v>#N/A</v>
      </c>
      <c r="F1" s="204" t="s">
        <v>122</v>
      </c>
      <c r="G1" s="204"/>
      <c r="H1" s="204"/>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411</v>
      </c>
      <c r="E5" s="19"/>
      <c r="F5" s="90" t="str">
        <f>A5</f>
        <v>Zuständig</v>
      </c>
      <c r="G5" s="91" t="s">
        <v>411</v>
      </c>
      <c r="H5" s="90" t="str">
        <f t="shared" si="0"/>
        <v>Kontaktperson</v>
      </c>
      <c r="I5" s="100" t="s">
        <v>411</v>
      </c>
    </row>
    <row r="6" spans="1:17" s="56" customFormat="1" ht="18" customHeight="1" thickTop="1" thickBot="1">
      <c r="A6" s="79" t="s">
        <v>58</v>
      </c>
      <c r="B6" s="80" t="s">
        <v>336</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0" t="s">
        <v>446</v>
      </c>
      <c r="C8" s="190"/>
      <c r="D8" s="190"/>
      <c r="E8" s="19"/>
      <c r="F8" s="90" t="str">
        <f t="shared" si="1"/>
        <v>Kurzbeschreibung</v>
      </c>
      <c r="G8" s="237" t="s">
        <v>447</v>
      </c>
      <c r="H8" s="237"/>
      <c r="I8" s="237"/>
      <c r="Q8" s="58">
        <f>E38/E32-1</f>
        <v>-1</v>
      </c>
    </row>
    <row r="9" spans="1:17" s="59" customFormat="1" ht="72" customHeight="1" thickTop="1" thickBot="1">
      <c r="A9" s="79" t="s">
        <v>132</v>
      </c>
      <c r="B9" s="190" t="s">
        <v>448</v>
      </c>
      <c r="C9" s="190"/>
      <c r="D9" s="190"/>
      <c r="E9" s="19"/>
      <c r="F9" s="90" t="str">
        <f t="shared" si="1"/>
        <v>Aussagekraft/Relevanz</v>
      </c>
      <c r="G9" s="237" t="str">
        <f>B9</f>
        <v>Kann Hinweise für die Elektrifizierung der Stromversorgung geben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449</v>
      </c>
      <c r="C11" s="192"/>
      <c r="D11" s="192"/>
      <c r="E11" s="19"/>
      <c r="F11" s="90" t="str">
        <f t="shared" ref="F11:H17" si="2">A11</f>
        <v>Datenquelle</v>
      </c>
      <c r="G11" s="237" t="s">
        <v>450</v>
      </c>
      <c r="H11" s="237"/>
      <c r="I11" s="237"/>
    </row>
    <row r="12" spans="1:17" s="56" customFormat="1" ht="42" customHeight="1" thickTop="1" thickBot="1">
      <c r="A12" s="79" t="s">
        <v>134</v>
      </c>
      <c r="B12" s="192" t="s">
        <v>451</v>
      </c>
      <c r="C12" s="192"/>
      <c r="D12" s="192"/>
      <c r="E12" s="19"/>
      <c r="F12" s="90" t="str">
        <f t="shared" si="2"/>
        <v>Internetadresse</v>
      </c>
      <c r="G12" s="237" t="s">
        <v>452</v>
      </c>
      <c r="H12" s="237"/>
      <c r="I12" s="237"/>
    </row>
    <row r="13" spans="1:17" s="56" customFormat="1" ht="42" customHeight="1" thickTop="1" thickBot="1">
      <c r="A13" s="79" t="s">
        <v>127</v>
      </c>
      <c r="B13" s="192" t="s">
        <v>420</v>
      </c>
      <c r="C13" s="192"/>
      <c r="D13" s="192"/>
      <c r="E13" s="19"/>
      <c r="F13" s="90" t="str">
        <f t="shared" si="2"/>
        <v>Kontaktperson</v>
      </c>
      <c r="G13" s="237" t="s">
        <v>417</v>
      </c>
      <c r="H13" s="237"/>
      <c r="I13" s="237"/>
    </row>
    <row r="14" spans="1:17" s="56" customFormat="1" ht="14.25" customHeight="1" thickTop="1" thickBot="1">
      <c r="A14" s="79" t="s">
        <v>135</v>
      </c>
      <c r="B14" s="199" t="s">
        <v>453</v>
      </c>
      <c r="C14" s="200"/>
      <c r="D14" s="201"/>
      <c r="E14" s="19"/>
      <c r="F14" s="90" t="str">
        <f>A14</f>
        <v>Nr. der Statisitik</v>
      </c>
      <c r="G14" s="237" t="s">
        <v>454</v>
      </c>
      <c r="H14" s="237"/>
      <c r="I14" s="237"/>
    </row>
    <row r="15" spans="1:17" s="56" customFormat="1" ht="18.600000000000001" customHeight="1" thickTop="1" thickBot="1">
      <c r="A15" s="79" t="s">
        <v>136</v>
      </c>
      <c r="B15" s="105" t="s">
        <v>320</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411</v>
      </c>
      <c r="E16" s="19"/>
      <c r="F16" s="90" t="str">
        <f t="shared" si="2"/>
        <v>Erhebungsintervall</v>
      </c>
      <c r="G16" s="91" t="str">
        <f t="shared" si="2"/>
        <v>jährlich</v>
      </c>
      <c r="H16" s="90" t="str">
        <f t="shared" si="2"/>
        <v>Aktualisierung jeweils</v>
      </c>
      <c r="I16" s="91" t="s">
        <v>455</v>
      </c>
    </row>
    <row r="17" spans="1:22" s="59" customFormat="1" ht="18.600000000000001" customHeight="1" thickTop="1" thickBot="1">
      <c r="A17" s="79" t="s">
        <v>140</v>
      </c>
      <c r="B17" s="190" t="s">
        <v>164</v>
      </c>
      <c r="C17" s="190"/>
      <c r="D17" s="190"/>
      <c r="E17" s="19"/>
      <c r="F17" s="90" t="str">
        <f t="shared" si="2"/>
        <v>Einschränkungen</v>
      </c>
      <c r="G17" s="237" t="str">
        <f t="shared" si="2"/>
        <v>keine</v>
      </c>
      <c r="H17" s="237"/>
      <c r="I17" s="237"/>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3"/>
      <c r="C21" s="194"/>
      <c r="D21" s="195"/>
      <c r="E21" s="19"/>
      <c r="F21" s="90" t="str">
        <f>A21</f>
        <v>Hinweise zu Datenauswahl und -aufbereitung</v>
      </c>
      <c r="G21" s="196" t="s">
        <v>456</v>
      </c>
      <c r="H21" s="197"/>
      <c r="I21" s="198"/>
    </row>
    <row r="22" spans="1:22" s="59" customFormat="1" ht="36.6" customHeight="1" thickTop="1" thickBot="1">
      <c r="A22" s="79" t="s">
        <v>146</v>
      </c>
      <c r="B22" s="193"/>
      <c r="C22" s="194"/>
      <c r="D22" s="195"/>
      <c r="E22" s="19"/>
      <c r="F22" s="90" t="str">
        <f>A22</f>
        <v>Berechnung Indikator</v>
      </c>
      <c r="G22" s="196">
        <f>B22</f>
        <v>0</v>
      </c>
      <c r="H22" s="197"/>
      <c r="I22" s="198"/>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0" t="s">
        <v>178</v>
      </c>
      <c r="C24" s="190"/>
      <c r="D24" s="190"/>
      <c r="E24" s="19"/>
      <c r="F24" s="89"/>
      <c r="G24" s="205"/>
      <c r="H24" s="205"/>
      <c r="I24" s="205"/>
    </row>
    <row r="25" spans="1:22" s="59" customFormat="1" ht="42.6" customHeight="1" thickTop="1" thickBot="1">
      <c r="A25" s="79" t="s">
        <v>148</v>
      </c>
      <c r="B25" s="190" t="s">
        <v>429</v>
      </c>
      <c r="C25" s="190"/>
      <c r="D25" s="190"/>
      <c r="E25" s="19"/>
      <c r="F25" s="90" t="str">
        <f t="shared" ref="F25:F27" si="5">A25</f>
        <v>Datenqualität</v>
      </c>
      <c r="G25" s="237" t="str">
        <f>B25</f>
        <v>Gut</v>
      </c>
      <c r="H25" s="237"/>
      <c r="I25" s="237"/>
    </row>
    <row r="26" spans="1:22" s="59" customFormat="1" ht="33" customHeight="1" thickTop="1" thickBot="1">
      <c r="A26" s="79" t="s">
        <v>149</v>
      </c>
      <c r="B26" s="191"/>
      <c r="C26" s="191"/>
      <c r="D26" s="191"/>
      <c r="E26" s="19"/>
      <c r="F26" s="90" t="str">
        <f t="shared" si="5"/>
        <v>Plausiblisierung / Verifizierung</v>
      </c>
      <c r="G26" s="237" t="s">
        <v>457</v>
      </c>
      <c r="H26" s="237"/>
      <c r="I26" s="237"/>
    </row>
    <row r="27" spans="1:22" s="59" customFormat="1" ht="37.35" customHeight="1" thickTop="1" thickBot="1">
      <c r="A27" s="79" t="s">
        <v>150</v>
      </c>
      <c r="B27" s="190"/>
      <c r="C27" s="190"/>
      <c r="D27" s="190"/>
      <c r="E27" s="19"/>
      <c r="F27" s="90" t="str">
        <f t="shared" si="5"/>
        <v>Bemerkungen</v>
      </c>
      <c r="G27" s="237">
        <f>B27</f>
        <v>0</v>
      </c>
      <c r="H27" s="237"/>
      <c r="I27" s="237"/>
    </row>
    <row r="28" spans="1:22" s="59" customFormat="1" ht="27.6" customHeight="1" thickTop="1">
      <c r="A28" s="60"/>
      <c r="B28" s="60"/>
      <c r="C28" s="60"/>
      <c r="D28" s="60"/>
      <c r="E28" s="60"/>
      <c r="F28" s="61"/>
      <c r="G28" s="61"/>
      <c r="H28" s="61"/>
      <c r="I28" s="61"/>
      <c r="J28" s="61"/>
      <c r="N28" s="241" t="s">
        <v>151</v>
      </c>
      <c r="O28" s="241"/>
      <c r="P28" s="112" t="s">
        <v>458</v>
      </c>
    </row>
    <row r="29" spans="1:22"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5" activePane="bottomRight" state="frozen"/>
      <selection pane="bottomRight" activeCell="B25" sqref="B25:D2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459</v>
      </c>
      <c r="B1" s="203"/>
      <c r="C1" s="203"/>
      <c r="D1" s="203"/>
      <c r="E1" s="93" t="e">
        <f>Basisjahr&amp;"-"&amp;Betrachtungsjahr&amp;": "&amp;ROUND(_xlfn.XLOOKUP(Betrachtungsjahr,Daten_KG1[Jahr],Daten_KG1[Veränderung ZH])*100,1)&amp;" %"</f>
        <v>#N/A</v>
      </c>
      <c r="F1" s="204" t="s">
        <v>122</v>
      </c>
      <c r="G1" s="204"/>
      <c r="H1" s="204"/>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460</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0" t="s">
        <v>461</v>
      </c>
      <c r="C8" s="190"/>
      <c r="D8" s="190"/>
      <c r="E8" s="19"/>
      <c r="F8" s="90" t="str">
        <f t="shared" si="1"/>
        <v>Kurzbeschreibung</v>
      </c>
      <c r="G8" s="237" t="str">
        <f>B8</f>
        <v>Entwicklung Fleischkonsum in der Schweiz bzw. im Kanton Zürich. Die Zahlen stammen aus der Haushaltserhebung des BFS und werden alle 2-3 Jahre nachgeführt.</v>
      </c>
      <c r="H8" s="237"/>
      <c r="I8" s="237"/>
      <c r="Q8" s="58" t="e">
        <f>E38/E32-1</f>
        <v>#DIV/0!</v>
      </c>
    </row>
    <row r="9" spans="1:17" s="59" customFormat="1" ht="72" customHeight="1">
      <c r="A9" s="79" t="s">
        <v>132</v>
      </c>
      <c r="B9" s="190" t="s">
        <v>462</v>
      </c>
      <c r="C9" s="190"/>
      <c r="D9" s="190"/>
      <c r="E9" s="19"/>
      <c r="F9" s="90" t="str">
        <f t="shared" si="1"/>
        <v>Aussagekraft/Relevanz</v>
      </c>
      <c r="G9" s="237" t="str">
        <f>B9</f>
        <v>Im Bereich der Ernährung ist die Verminderung des Fleischkonsums eine wichtige Einflussgrösse für eine reduzierte THG-Bilanz.</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2" t="s">
        <v>463</v>
      </c>
      <c r="C11" s="192"/>
      <c r="D11" s="192"/>
      <c r="E11" s="19"/>
      <c r="F11" s="90" t="str">
        <f t="shared" ref="F11:I17" si="2">A11</f>
        <v>Datenquelle</v>
      </c>
      <c r="G11" s="237" t="str">
        <f t="shared" si="2"/>
        <v>Bundesamt für Statistik, Haushaltsbudgeterhebung (HABE)</v>
      </c>
      <c r="H11" s="237"/>
      <c r="I11" s="237"/>
    </row>
    <row r="12" spans="1:17" s="56" customFormat="1" ht="42" customHeight="1">
      <c r="A12" s="79" t="s">
        <v>134</v>
      </c>
      <c r="B12" s="217" t="s">
        <v>464</v>
      </c>
      <c r="C12" s="192"/>
      <c r="D12" s="192"/>
      <c r="E12" s="19"/>
      <c r="F12" s="90" t="str">
        <f t="shared" si="2"/>
        <v>Internetadresse</v>
      </c>
      <c r="G12" s="237" t="str">
        <f t="shared" si="2"/>
        <v>Verbrauchsmengen nach Grossregion - 2006-2008, 2009-2011, 2012-2014, 2015-2017 | Tabelle | Bundesamt für Statistik (admin.ch)</v>
      </c>
      <c r="H12" s="237"/>
      <c r="I12" s="237"/>
    </row>
    <row r="13" spans="1:17" s="56" customFormat="1" ht="42" customHeight="1">
      <c r="A13" s="79" t="s">
        <v>127</v>
      </c>
      <c r="B13" s="192" t="s">
        <v>463</v>
      </c>
      <c r="C13" s="192"/>
      <c r="D13" s="192"/>
      <c r="E13" s="19"/>
      <c r="F13" s="90" t="str">
        <f t="shared" si="2"/>
        <v>Kontaktperson</v>
      </c>
      <c r="G13" s="237" t="str">
        <f t="shared" si="2"/>
        <v>Bundesamt für Statistik, Haushaltsbudgeterhebung (HABE)</v>
      </c>
      <c r="H13" s="237"/>
      <c r="I13" s="237"/>
    </row>
    <row r="14" spans="1:17" s="56" customFormat="1">
      <c r="A14" s="79" t="s">
        <v>135</v>
      </c>
      <c r="B14" s="199" t="s">
        <v>465</v>
      </c>
      <c r="C14" s="200"/>
      <c r="D14" s="201"/>
      <c r="E14" s="19"/>
      <c r="F14" s="90" t="str">
        <f>A14</f>
        <v>Nr. der Statisitik</v>
      </c>
      <c r="G14" s="238" t="str">
        <f>B14</f>
        <v xml:space="preserve">  T20.02.01.11.02</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466</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c r="A19" s="79" t="s">
        <v>141</v>
      </c>
      <c r="B19" s="85" t="s">
        <v>467</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6" t="s">
        <v>468</v>
      </c>
      <c r="C21" s="194"/>
      <c r="D21" s="195"/>
      <c r="E21" s="19"/>
      <c r="F21" s="90" t="str">
        <f>A21</f>
        <v>Hinweise zu Datenauswahl und -aufbereitung</v>
      </c>
      <c r="G21" s="196" t="str">
        <f>B21</f>
        <v xml:space="preserve">Verbrauchsmengen in Kilogramm (kg) oder Liter (lt) pro Monat pro Haushalt (Mittelwert)
</v>
      </c>
      <c r="H21" s="197"/>
      <c r="I21" s="198"/>
    </row>
    <row r="22" spans="1:17" s="59" customFormat="1" ht="36.6" customHeight="1">
      <c r="A22" s="79" t="s">
        <v>146</v>
      </c>
      <c r="B22" s="193" t="s">
        <v>469</v>
      </c>
      <c r="C22" s="194"/>
      <c r="D22" s="195"/>
      <c r="E22" s="19"/>
      <c r="F22" s="90" t="str">
        <f>A22</f>
        <v>Berechnung Indikator</v>
      </c>
      <c r="G22" s="196" t="str">
        <f>B22</f>
        <v>Menge Fleisch (5112) * 12 / Anzahl Personen pro Haushalt (Mittelwert)
Berechnung für gesamte CH und Grossregion Zürich -&gt; Kanton Zürich</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324</v>
      </c>
      <c r="C24" s="190"/>
      <c r="D24" s="190"/>
      <c r="E24" s="19"/>
      <c r="F24" s="89"/>
      <c r="G24" s="205"/>
      <c r="H24" s="205"/>
      <c r="I24" s="205"/>
    </row>
    <row r="25" spans="1:17" s="59" customFormat="1" ht="42.6" customHeight="1">
      <c r="A25" s="79" t="s">
        <v>148</v>
      </c>
      <c r="B25" s="190" t="s">
        <v>470</v>
      </c>
      <c r="C25" s="190"/>
      <c r="D25" s="190"/>
      <c r="E25" s="19"/>
      <c r="F25" s="90" t="str">
        <f t="shared" ref="F25:F27" si="5">A25</f>
        <v>Datenqualität</v>
      </c>
      <c r="G25" s="237" t="str">
        <f>B25</f>
        <v>gut, allerdings nur Subset des gesamten Fleischkonsums, da Haushaltsbudgeterhebung</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10" activePane="bottomRight" state="frozen"/>
      <selection pane="bottomRight" activeCell="B10" sqref="B10"/>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0" t="s">
        <v>471</v>
      </c>
      <c r="B1" s="211"/>
      <c r="C1" s="211"/>
      <c r="D1" s="211"/>
      <c r="E1" s="93" t="e">
        <f>Basisjahr&amp;"-"&amp;Betrachtungsjahr&amp;": "&amp;ROUND(_xlfn.XLOOKUP(Betrachtungsjahr,Daten_KG2[Jahr],Daten_KG2[Veränderung ZH])*100,1)&amp;" %"</f>
        <v>#N/A</v>
      </c>
      <c r="F1" s="204" t="s">
        <v>122</v>
      </c>
      <c r="G1" s="204"/>
      <c r="H1" s="204"/>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7">
        <f>B8</f>
        <v>0</v>
      </c>
      <c r="H8" s="237"/>
      <c r="I8" s="237"/>
      <c r="Q8" s="58" t="e">
        <f>E38/E32-1</f>
        <v>#DIV/0!</v>
      </c>
    </row>
    <row r="9" spans="1:17" s="59" customFormat="1" ht="72" customHeight="1" thickTop="1" thickBot="1">
      <c r="A9" s="79" t="s">
        <v>132</v>
      </c>
      <c r="B9" s="190"/>
      <c r="C9" s="190"/>
      <c r="D9" s="190"/>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472</v>
      </c>
      <c r="C11" s="192"/>
      <c r="D11" s="192"/>
      <c r="E11" s="19"/>
      <c r="F11" s="90" t="str">
        <f t="shared" ref="F11:I17" si="2">A11</f>
        <v>Datenquelle</v>
      </c>
      <c r="G11" s="237" t="str">
        <f t="shared" si="2"/>
        <v>BAZL</v>
      </c>
      <c r="H11" s="237"/>
      <c r="I11" s="237"/>
    </row>
    <row r="12" spans="1:17" s="56" customFormat="1" ht="42" customHeight="1">
      <c r="A12" s="79" t="s">
        <v>134</v>
      </c>
      <c r="B12" s="192" t="s">
        <v>473</v>
      </c>
      <c r="C12" s="192"/>
      <c r="D12" s="192"/>
      <c r="E12" s="19"/>
      <c r="F12" s="90" t="str">
        <f t="shared" si="2"/>
        <v>Internetadresse</v>
      </c>
      <c r="G12" s="237" t="str">
        <f t="shared" si="2"/>
        <v xml:space="preserve">- </v>
      </c>
      <c r="H12" s="237"/>
      <c r="I12" s="237"/>
    </row>
    <row r="13" spans="1:17" s="56" customFormat="1" ht="42" customHeight="1">
      <c r="A13" s="79" t="s">
        <v>127</v>
      </c>
      <c r="B13" s="192" t="s">
        <v>474</v>
      </c>
      <c r="C13" s="192"/>
      <c r="D13" s="192"/>
      <c r="E13" s="19"/>
      <c r="F13" s="90" t="str">
        <f t="shared" si="2"/>
        <v>Kontaktperson</v>
      </c>
      <c r="G13" s="237" t="str">
        <f t="shared" si="2"/>
        <v>Theo Rindlisbacher, BAZL</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"&amp;ROUND(_xlfn.XLOOKUP(Betrachtungsjahr,Daten_KG3[Jahr],Daten_KG3[Veränderung ZH])*100,1)&amp;" %"</f>
        <v>#N/A</v>
      </c>
      <c r="F1" s="204" t="s">
        <v>122</v>
      </c>
      <c r="G1" s="204"/>
      <c r="H1" s="204"/>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7">
        <f>B8</f>
        <v>0</v>
      </c>
      <c r="H8" s="237"/>
      <c r="I8" s="237"/>
      <c r="Q8" s="58" t="e">
        <f>E38/E32-1</f>
        <v>#DIV/0!</v>
      </c>
    </row>
    <row r="9" spans="1:17" s="59" customFormat="1" ht="72" customHeight="1" thickTop="1" thickBot="1">
      <c r="A9" s="79" t="s">
        <v>132</v>
      </c>
      <c r="B9" s="190"/>
      <c r="C9" s="190"/>
      <c r="D9" s="190"/>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7">
        <f t="shared" si="2"/>
        <v>0</v>
      </c>
      <c r="H11" s="237"/>
      <c r="I11" s="237"/>
    </row>
    <row r="12" spans="1:17" s="56" customFormat="1" ht="42" customHeight="1" thickTop="1" thickBot="1">
      <c r="A12" s="79" t="s">
        <v>134</v>
      </c>
      <c r="B12" s="192"/>
      <c r="C12" s="192"/>
      <c r="D12" s="192"/>
      <c r="E12" s="19"/>
      <c r="F12" s="90" t="str">
        <f t="shared" si="2"/>
        <v>Internetadresse</v>
      </c>
      <c r="G12" s="237">
        <f t="shared" si="2"/>
        <v>0</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73"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475</v>
      </c>
      <c r="B1" s="203"/>
      <c r="C1" s="203"/>
      <c r="D1" s="203"/>
      <c r="E1" s="93" t="e">
        <f>Basisjahr&amp;"-"&amp;Betrachtungsjahr&amp;": "&amp;ROUND(_xlfn.XLOOKUP(Betrachtungsjahr,Daten_KG6[Jahr],Daten_KG6[Veränderung ZH])*100,1)&amp;" %"</f>
        <v>#N/A</v>
      </c>
      <c r="F1" s="204" t="s">
        <v>122</v>
      </c>
      <c r="G1" s="204"/>
      <c r="H1" s="204"/>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476</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0" t="s">
        <v>477</v>
      </c>
      <c r="C8" s="190"/>
      <c r="D8" s="190"/>
      <c r="E8" s="19"/>
      <c r="F8" s="90" t="str">
        <f t="shared" si="1"/>
        <v>Kurzbeschreibung</v>
      </c>
      <c r="G8" s="237" t="str">
        <f>B8</f>
        <v xml:space="preserve">Treibhausgasemissionen, die durch den Konsum von Gütern und Dienstleistungen in der Schweiz verursacht werden </v>
      </c>
      <c r="H8" s="237"/>
      <c r="I8" s="237"/>
      <c r="Q8" s="58" t="e">
        <f>E38/E32-1</f>
        <v>#DIV/0!</v>
      </c>
    </row>
    <row r="9" spans="1:17" s="59" customFormat="1" ht="72" customHeight="1" thickTop="1" thickBot="1">
      <c r="A9" s="79" t="s">
        <v>132</v>
      </c>
      <c r="B9" s="208" t="s">
        <v>478</v>
      </c>
      <c r="C9" s="208"/>
      <c r="D9" s="208"/>
      <c r="E9" s="19"/>
      <c r="F9" s="90" t="str">
        <f t="shared" si="1"/>
        <v>Aussagekraft/Relevanz</v>
      </c>
      <c r="G9" s="237" t="str">
        <f>B9</f>
        <v xml:space="preserve">Gibt Hinweise auf den Fortschritt bei der Dekarbonisierung im Konsum </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9" t="s">
        <v>479</v>
      </c>
      <c r="C11" s="192"/>
      <c r="D11" s="192"/>
      <c r="E11" s="19"/>
      <c r="F11" s="90" t="str">
        <f t="shared" ref="F11:I17" si="2">A11</f>
        <v>Datenquelle</v>
      </c>
      <c r="G11" s="237" t="str">
        <f t="shared" si="2"/>
        <v xml:space="preserve">Bundesamt für Statistik; Treibhausgas-Fussabdruck pro Person - Treibhausgasemissionen, die durch den Konsum von Gütern und Dienstleistungen in der Schweiz verursacht werden </v>
      </c>
      <c r="H11" s="237"/>
      <c r="I11" s="237"/>
    </row>
    <row r="12" spans="1:17" s="56" customFormat="1" ht="42" customHeight="1" thickTop="1" thickBot="1">
      <c r="A12" s="79" t="s">
        <v>134</v>
      </c>
      <c r="B12" s="209" t="s">
        <v>480</v>
      </c>
      <c r="C12" s="192"/>
      <c r="D12" s="192"/>
      <c r="E12" s="19"/>
      <c r="F12" s="90" t="str">
        <f t="shared" si="2"/>
        <v>Internetadresse</v>
      </c>
      <c r="G12" s="237" t="str">
        <f t="shared" si="2"/>
        <v>https://www.bfs.admin.ch/bfs/de/home/statistiken/nachhaltige-entwicklung/monet-2030/alle-nach-themen/12-konsum-produktion/treibhausgas-fussabdruck.assetdetail.23567513.html</v>
      </c>
      <c r="H12" s="237"/>
      <c r="I12" s="237"/>
    </row>
    <row r="13" spans="1:17" s="56" customFormat="1" ht="42" customHeight="1" thickTop="1" thickBot="1">
      <c r="A13" s="79" t="s">
        <v>127</v>
      </c>
      <c r="B13" s="192" t="s">
        <v>164</v>
      </c>
      <c r="C13" s="192"/>
      <c r="D13" s="192"/>
      <c r="E13" s="19"/>
      <c r="F13" s="90" t="str">
        <f t="shared" si="2"/>
        <v>Kontaktperson</v>
      </c>
      <c r="G13" s="237" t="str">
        <f t="shared" si="2"/>
        <v>keine</v>
      </c>
      <c r="H13" s="237"/>
      <c r="I13" s="237"/>
    </row>
    <row r="14" spans="1:17" s="56" customFormat="1" ht="13.35" thickTop="1" thickBot="1">
      <c r="A14" s="79" t="s">
        <v>135</v>
      </c>
      <c r="B14" s="199" t="s">
        <v>481</v>
      </c>
      <c r="C14" s="200"/>
      <c r="D14" s="201"/>
      <c r="E14" s="19"/>
      <c r="F14" s="90" t="str">
        <f>A14</f>
        <v>Nr. der Statisitik</v>
      </c>
      <c r="G14" s="238" t="str">
        <f>B14</f>
        <v xml:space="preserve">	ind-d-21.02.30.1202.02.02</v>
      </c>
      <c r="H14" s="239"/>
      <c r="I14" s="240"/>
    </row>
    <row r="15" spans="1:17" s="56" customFormat="1" ht="18.600000000000001" customHeight="1" thickTop="1" thickBot="1">
      <c r="A15" s="79" t="s">
        <v>136</v>
      </c>
      <c r="B15" s="133" t="s">
        <v>258</v>
      </c>
      <c r="C15" s="79" t="s">
        <v>137</v>
      </c>
      <c r="D15" s="106" t="s">
        <v>482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483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324</v>
      </c>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t="s">
        <v>484</v>
      </c>
      <c r="C27" s="190"/>
      <c r="D27" s="190"/>
      <c r="E27" s="19"/>
      <c r="F27" s="90" t="str">
        <f t="shared" si="5"/>
        <v>Bemerkungen</v>
      </c>
      <c r="G27" s="237" t="str">
        <f>B27</f>
        <v>Keine Auflösung auf die Kantone</v>
      </c>
      <c r="H27" s="237"/>
      <c r="I27" s="237"/>
    </row>
    <row r="28" spans="1:17" s="59" customFormat="1" ht="27.6" customHeight="1" thickTop="1">
      <c r="A28" s="60"/>
      <c r="B28" s="60"/>
      <c r="C28" s="60"/>
      <c r="D28" s="60"/>
      <c r="E28" s="60"/>
      <c r="F28" s="61"/>
      <c r="G28" s="61"/>
      <c r="H28" s="61"/>
      <c r="I28" s="61"/>
      <c r="J28" s="61"/>
      <c r="N28" s="241" t="s">
        <v>151</v>
      </c>
      <c r="O28" s="241"/>
      <c r="P28" s="112" t="s">
        <v>485</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486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"&amp;ROUND(_xlfn.XLOOKUP(Betrachtungsjahr,Daten_KG5[Jahr],Daten_KG5[Veränderung ZH])*100,1)&amp;" %"</f>
        <v>#N/A</v>
      </c>
      <c r="F1" s="204" t="s">
        <v>122</v>
      </c>
      <c r="G1" s="204"/>
      <c r="H1" s="204"/>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7">
        <f>B8</f>
        <v>0</v>
      </c>
      <c r="H8" s="237"/>
      <c r="I8" s="237"/>
      <c r="Q8" s="58" t="e">
        <f>E38/E32-1</f>
        <v>#DIV/0!</v>
      </c>
    </row>
    <row r="9" spans="1:17" s="59" customFormat="1" ht="72" customHeight="1" thickTop="1" thickBot="1">
      <c r="A9" s="79" t="s">
        <v>132</v>
      </c>
      <c r="B9" s="190"/>
      <c r="C9" s="190"/>
      <c r="D9" s="190"/>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7">
        <f t="shared" si="2"/>
        <v>0</v>
      </c>
      <c r="H11" s="237"/>
      <c r="I11" s="237"/>
    </row>
    <row r="12" spans="1:17" s="56" customFormat="1" ht="42" customHeight="1" thickTop="1" thickBot="1">
      <c r="A12" s="79" t="s">
        <v>134</v>
      </c>
      <c r="B12" s="192"/>
      <c r="C12" s="192"/>
      <c r="D12" s="192"/>
      <c r="E12" s="19"/>
      <c r="F12" s="90" t="str">
        <f t="shared" si="2"/>
        <v>Internetadresse</v>
      </c>
      <c r="G12" s="237">
        <f t="shared" si="2"/>
        <v>0</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"&amp;ROUND(_xlfn.XLOOKUP(Betrachtungsjahr,Daten_NE1[Jahr],Daten_NE1[Veränderung ZH])*100,1)&amp;" %"</f>
        <v>#N/A</v>
      </c>
      <c r="F1" s="204" t="s">
        <v>122</v>
      </c>
      <c r="G1" s="204"/>
      <c r="H1" s="204"/>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7">
        <f>B8</f>
        <v>0</v>
      </c>
      <c r="H8" s="237"/>
      <c r="I8" s="237"/>
      <c r="Q8" s="58" t="e">
        <f>E38/E32-1</f>
        <v>#DIV/0!</v>
      </c>
    </row>
    <row r="9" spans="1:17" s="59" customFormat="1" ht="72" customHeight="1" thickTop="1" thickBot="1">
      <c r="A9" s="79" t="s">
        <v>132</v>
      </c>
      <c r="B9" s="190"/>
      <c r="C9" s="190"/>
      <c r="D9" s="190"/>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7">
        <f t="shared" si="2"/>
        <v>0</v>
      </c>
      <c r="H11" s="237"/>
      <c r="I11" s="237"/>
    </row>
    <row r="12" spans="1:17" s="56" customFormat="1" ht="42" customHeight="1" thickTop="1" thickBot="1">
      <c r="A12" s="79" t="s">
        <v>134</v>
      </c>
      <c r="B12" s="192"/>
      <c r="C12" s="192"/>
      <c r="D12" s="192"/>
      <c r="E12" s="19"/>
      <c r="F12" s="90" t="str">
        <f t="shared" si="2"/>
        <v>Internetadresse</v>
      </c>
      <c r="G12" s="237">
        <f t="shared" si="2"/>
        <v>0</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"&amp;ROUND(_xlfn.XLOOKUP(Betrachtungsjahr,Daten_NE2[Jahr],Daten_NE2[Veränderung ZH])*100,1)&amp;" %"</f>
        <v>#N/A</v>
      </c>
      <c r="F1" s="204" t="s">
        <v>122</v>
      </c>
      <c r="G1" s="204"/>
      <c r="H1" s="204"/>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7">
        <f>B8</f>
        <v>0</v>
      </c>
      <c r="H8" s="237"/>
      <c r="I8" s="237"/>
      <c r="Q8" s="58" t="e">
        <f>E38/E32-1</f>
        <v>#DIV/0!</v>
      </c>
    </row>
    <row r="9" spans="1:17" s="59" customFormat="1" ht="72" customHeight="1" thickTop="1" thickBot="1">
      <c r="A9" s="79" t="s">
        <v>132</v>
      </c>
      <c r="B9" s="190"/>
      <c r="C9" s="190"/>
      <c r="D9" s="190"/>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7">
        <f t="shared" si="2"/>
        <v>0</v>
      </c>
      <c r="H11" s="237"/>
      <c r="I11" s="237"/>
    </row>
    <row r="12" spans="1:17" s="56" customFormat="1" ht="42" customHeight="1" thickTop="1" thickBot="1">
      <c r="A12" s="79" t="s">
        <v>134</v>
      </c>
      <c r="B12" s="192"/>
      <c r="C12" s="192"/>
      <c r="D12" s="192"/>
      <c r="E12" s="19"/>
      <c r="F12" s="90" t="str">
        <f t="shared" si="2"/>
        <v>Internetadresse</v>
      </c>
      <c r="G12" s="237">
        <f t="shared" si="2"/>
        <v>0</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487</v>
      </c>
      <c r="B1" s="203"/>
      <c r="C1" s="203"/>
      <c r="D1" s="203"/>
      <c r="E1" s="93" t="e">
        <f>Basisjahr&amp;"-"&amp;Betrachtungsjahr&amp;": "&amp;ROUND(_xlfn.XLOOKUP(Betrachtungsjahr,Daten_NE3[Jahr],Daten_NE3[Veränderung ZH])*100,1)&amp;" %"</f>
        <v>#N/A</v>
      </c>
      <c r="F1" s="204" t="s">
        <v>122</v>
      </c>
      <c r="G1" s="204"/>
      <c r="H1" s="204"/>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365</v>
      </c>
      <c r="E5" s="19"/>
      <c r="F5" s="90" t="str">
        <f>A5</f>
        <v>Zuständig</v>
      </c>
      <c r="G5" s="91"/>
      <c r="H5" s="90" t="str">
        <f t="shared" si="0"/>
        <v>Kontaktperson</v>
      </c>
      <c r="I5" s="100" t="s">
        <v>488</v>
      </c>
    </row>
    <row r="6" spans="1:17" s="56" customFormat="1" ht="18" customHeight="1">
      <c r="A6" s="79" t="s">
        <v>58</v>
      </c>
      <c r="B6" s="102" t="s">
        <v>489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490</v>
      </c>
      <c r="C8" s="190"/>
      <c r="D8" s="190"/>
      <c r="E8" s="19"/>
      <c r="F8" s="90" t="str">
        <f t="shared" si="1"/>
        <v>Kurzbeschreibung</v>
      </c>
      <c r="G8" s="237" t="str">
        <f>B8</f>
        <v>Menge Holz, welches als Bau- und Werkstoff in  Gebäuden im Kanton Zürich verwendet wird</v>
      </c>
      <c r="H8" s="237"/>
      <c r="I8" s="237"/>
      <c r="Q8" s="58" t="e">
        <f>E38/E32-1</f>
        <v>#DIV/0!</v>
      </c>
    </row>
    <row r="9" spans="1:17" s="59" customFormat="1" ht="72" customHeight="1">
      <c r="A9" s="79" t="s">
        <v>132</v>
      </c>
      <c r="B9" s="208" t="s">
        <v>491</v>
      </c>
      <c r="C9" s="190"/>
      <c r="D9" s="190"/>
      <c r="E9" s="19"/>
      <c r="F9" s="90" t="str">
        <f t="shared" si="1"/>
        <v>Aussagekraft/Relevanz</v>
      </c>
      <c r="G9" s="237" t="str">
        <f>B9</f>
        <v xml:space="preserve">Der zunehmende Einsatz von Holz als Baumaterial substitutiert andere Baumaterialien mit grösserem Treibhausgasfussabdruck. Zudem dient das Holz als temporäre CO2-Senke. </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8" t="s">
        <v>492</v>
      </c>
      <c r="C11" s="192"/>
      <c r="D11" s="192"/>
      <c r="E11" s="19"/>
      <c r="F11" s="90" t="str">
        <f t="shared" ref="F11:I17" si="2">A11</f>
        <v>Datenquelle</v>
      </c>
      <c r="G11" s="237" t="str">
        <f t="shared" si="2"/>
        <v>noch keine
wird voraussichtlich ab Sommer 2023 von der Berner Fachhochschule Departement Architektur, Holz, Bau erhoben</v>
      </c>
      <c r="H11" s="237"/>
      <c r="I11" s="237"/>
    </row>
    <row r="12" spans="1:17" s="56" customFormat="1" ht="42" customHeight="1" thickTop="1" thickBot="1">
      <c r="A12" s="79" t="s">
        <v>134</v>
      </c>
      <c r="B12" s="218" t="s">
        <v>493</v>
      </c>
      <c r="C12" s="192"/>
      <c r="D12" s="192"/>
      <c r="E12" s="19"/>
      <c r="F12" s="90" t="str">
        <f t="shared" si="2"/>
        <v>Internetadresse</v>
      </c>
      <c r="G12" s="219" t="s">
        <v>494</v>
      </c>
      <c r="H12" s="237"/>
      <c r="I12" s="237"/>
    </row>
    <row r="13" spans="1:17" s="56" customFormat="1" ht="42" customHeight="1" thickTop="1" thickBot="1">
      <c r="A13" s="79" t="s">
        <v>127</v>
      </c>
      <c r="B13" s="218" t="s">
        <v>493</v>
      </c>
      <c r="C13" s="192"/>
      <c r="D13" s="192"/>
      <c r="E13" s="19"/>
      <c r="F13" s="90" t="str">
        <f t="shared" si="2"/>
        <v>Kontaktperson</v>
      </c>
      <c r="G13" s="219" t="s">
        <v>495</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496</v>
      </c>
      <c r="H16" s="90" t="str">
        <f t="shared" si="2"/>
        <v>Aktualisierung jeweils</v>
      </c>
      <c r="I16" s="91" t="s">
        <v>497</v>
      </c>
    </row>
    <row r="17" spans="1:17" s="59" customFormat="1" ht="18.600000000000001" customHeight="1" thickTop="1" thickBot="1">
      <c r="A17" s="79" t="s">
        <v>140</v>
      </c>
      <c r="B17" s="190"/>
      <c r="C17" s="190"/>
      <c r="D17" s="190"/>
      <c r="E17" s="19"/>
      <c r="F17" s="90" t="str">
        <f t="shared" si="2"/>
        <v>Einschränkungen</v>
      </c>
      <c r="G17" s="237" t="s">
        <v>498</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"&amp;ROUND(_xlfn.XLOOKUP(Betrachtungsjahr,Daten_NE4[Jahr],Daten_NE4[Veränderung ZH])*100,1)&amp;" %"</f>
        <v>#N/A</v>
      </c>
      <c r="F1" s="204" t="s">
        <v>122</v>
      </c>
      <c r="G1" s="204"/>
      <c r="H1" s="204"/>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7">
        <f>B8</f>
        <v>0</v>
      </c>
      <c r="H8" s="237"/>
      <c r="I8" s="237"/>
      <c r="Q8" s="58" t="e">
        <f>E38/E32-1</f>
        <v>#DIV/0!</v>
      </c>
    </row>
    <row r="9" spans="1:17" s="59" customFormat="1" ht="72" customHeight="1" thickTop="1" thickBot="1">
      <c r="A9" s="79" t="s">
        <v>132</v>
      </c>
      <c r="B9" s="190"/>
      <c r="C9" s="190"/>
      <c r="D9" s="190"/>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7">
        <f t="shared" si="2"/>
        <v>0</v>
      </c>
      <c r="H11" s="237"/>
      <c r="I11" s="237"/>
    </row>
    <row r="12" spans="1:17" s="56" customFormat="1" ht="42" customHeight="1" thickTop="1" thickBot="1">
      <c r="A12" s="79" t="s">
        <v>134</v>
      </c>
      <c r="B12" s="192"/>
      <c r="C12" s="192"/>
      <c r="D12" s="192"/>
      <c r="E12" s="19"/>
      <c r="F12" s="90" t="str">
        <f t="shared" si="2"/>
        <v>Internetadresse</v>
      </c>
      <c r="G12" s="237">
        <f t="shared" si="2"/>
        <v>0</v>
      </c>
      <c r="H12" s="237"/>
      <c r="I12" s="237"/>
    </row>
    <row r="13" spans="1:17" s="56" customFormat="1" ht="42" customHeight="1" thickTop="1" thickBot="1">
      <c r="A13" s="79" t="s">
        <v>127</v>
      </c>
      <c r="B13" s="192"/>
      <c r="C13" s="192"/>
      <c r="D13" s="192"/>
      <c r="E13" s="19"/>
      <c r="F13" s="90" t="str">
        <f t="shared" si="2"/>
        <v>Kontaktperson</v>
      </c>
      <c r="G13" s="237">
        <f t="shared" si="2"/>
        <v>0</v>
      </c>
      <c r="H13" s="237"/>
      <c r="I13" s="237"/>
    </row>
    <row r="14" spans="1:17" s="56" customFormat="1" ht="13.35" thickTop="1" thickBot="1">
      <c r="A14" s="79" t="s">
        <v>135</v>
      </c>
      <c r="B14" s="199"/>
      <c r="C14" s="200"/>
      <c r="D14" s="201"/>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7">
        <f>B25</f>
        <v>0</v>
      </c>
      <c r="H25" s="237"/>
      <c r="I25" s="237"/>
    </row>
    <row r="26" spans="1:17" s="59" customFormat="1" ht="33" customHeight="1" thickTop="1" thickBot="1">
      <c r="A26" s="79" t="s">
        <v>149</v>
      </c>
      <c r="B26" s="191"/>
      <c r="C26" s="191"/>
      <c r="D26" s="191"/>
      <c r="E26" s="19"/>
      <c r="F26" s="90" t="str">
        <f t="shared" si="5"/>
        <v>Plausiblisierung / Verifizierung</v>
      </c>
      <c r="G26" s="237">
        <f>B26</f>
        <v>0</v>
      </c>
      <c r="H26" s="237"/>
      <c r="I26" s="237"/>
    </row>
    <row r="27" spans="1:17" s="59" customFormat="1" ht="37.35" customHeight="1" thickTop="1" thickBot="1">
      <c r="A27" s="79" t="s">
        <v>150</v>
      </c>
      <c r="B27" s="190"/>
      <c r="C27" s="190"/>
      <c r="D27" s="190"/>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499</v>
      </c>
      <c r="B1" s="203"/>
      <c r="C1" s="203"/>
      <c r="D1" s="203"/>
      <c r="E1" s="93" t="e">
        <f>Basisjahr&amp;"-"&amp;Betrachtungsjahr&amp;": "&amp;ROUND(_xlfn.XLOOKUP(Betrachtungsjahr,Daten_KV1[Jahr],Daten_KV1[Veränderung ZH])*100,1)&amp;" %"</f>
        <v>#N/A</v>
      </c>
      <c r="F1" s="204" t="s">
        <v>122</v>
      </c>
      <c r="G1" s="204"/>
      <c r="H1" s="204"/>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365</v>
      </c>
      <c r="E5" s="19"/>
      <c r="F5" s="90" t="str">
        <f>A5</f>
        <v>Zuständig</v>
      </c>
      <c r="G5" s="108"/>
      <c r="H5" s="90" t="str">
        <f t="shared" si="0"/>
        <v>Kontaktperson</v>
      </c>
      <c r="I5" s="129"/>
    </row>
    <row r="6" spans="1:17" s="56" customFormat="1" ht="18" customHeight="1">
      <c r="A6" s="79" t="s">
        <v>58</v>
      </c>
      <c r="B6" s="102" t="s">
        <v>500</v>
      </c>
      <c r="C6" s="79" t="s">
        <v>128</v>
      </c>
      <c r="D6" s="102" t="s">
        <v>400</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501</v>
      </c>
      <c r="C8" s="208"/>
      <c r="D8" s="208"/>
      <c r="E8" s="19"/>
      <c r="F8" s="90" t="str">
        <f>A8</f>
        <v>Kurzbeschreibung</v>
      </c>
      <c r="G8" s="242"/>
      <c r="H8" s="242"/>
      <c r="I8" s="242"/>
      <c r="Q8" s="58" t="e">
        <f>E38/E32-1</f>
        <v>#DIV/0!</v>
      </c>
    </row>
    <row r="9" spans="1:17" s="59" customFormat="1" ht="72" customHeight="1">
      <c r="A9" s="79" t="s">
        <v>132</v>
      </c>
      <c r="B9" s="208" t="s">
        <v>502</v>
      </c>
      <c r="C9" s="208"/>
      <c r="D9" s="208"/>
      <c r="E9" s="19"/>
      <c r="F9" s="90" t="str">
        <f>A9</f>
        <v>Aussagekraft/Relevanz</v>
      </c>
      <c r="G9" s="242"/>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18" t="s">
        <v>503</v>
      </c>
      <c r="C11" s="218"/>
      <c r="D11" s="218"/>
      <c r="E11" s="19"/>
      <c r="F11" s="90" t="str">
        <f t="shared" ref="F11:G17" si="1">A11</f>
        <v>Datenquelle</v>
      </c>
      <c r="G11" s="242"/>
      <c r="H11" s="242"/>
      <c r="I11" s="242"/>
    </row>
    <row r="12" spans="1:17" s="56" customFormat="1" ht="42" customHeight="1" thickTop="1" thickBot="1">
      <c r="A12" s="79" t="s">
        <v>134</v>
      </c>
      <c r="B12" s="218"/>
      <c r="C12" s="218"/>
      <c r="D12" s="218"/>
      <c r="E12" s="19"/>
      <c r="F12" s="90" t="str">
        <f t="shared" si="1"/>
        <v>Internetadresse</v>
      </c>
      <c r="G12" s="242">
        <f t="shared" si="1"/>
        <v>0</v>
      </c>
      <c r="H12" s="242"/>
      <c r="I12" s="242"/>
    </row>
    <row r="13" spans="1:17" s="56" customFormat="1" ht="42" customHeight="1">
      <c r="A13" s="79" t="s">
        <v>127</v>
      </c>
      <c r="B13" s="218" t="s">
        <v>504</v>
      </c>
      <c r="C13" s="218"/>
      <c r="D13" s="218"/>
      <c r="E13" s="19"/>
      <c r="F13" s="90" t="str">
        <f t="shared" si="1"/>
        <v>Kontaktperson</v>
      </c>
      <c r="G13" s="242"/>
      <c r="H13" s="242"/>
      <c r="I13" s="242"/>
    </row>
    <row r="14" spans="1:17" s="56" customFormat="1" ht="13.35" thickTop="1" thickBot="1">
      <c r="A14" s="79" t="s">
        <v>135</v>
      </c>
      <c r="B14" s="227"/>
      <c r="C14" s="228"/>
      <c r="D14" s="229"/>
      <c r="E14" s="19"/>
      <c r="F14" s="90" t="str">
        <f t="shared" si="1"/>
        <v>Nr. der Statisitik</v>
      </c>
      <c r="G14" s="243">
        <f t="shared" si="1"/>
        <v>0</v>
      </c>
      <c r="H14" s="244"/>
      <c r="I14" s="245"/>
    </row>
    <row r="15" spans="1:17" s="56" customFormat="1" ht="18.600000000000001" customHeight="1">
      <c r="A15" s="79" t="s">
        <v>136</v>
      </c>
      <c r="B15" s="174" t="s">
        <v>372</v>
      </c>
      <c r="C15" s="79" t="s">
        <v>137</v>
      </c>
      <c r="D15" s="134" t="s">
        <v>505</v>
      </c>
      <c r="E15" s="19"/>
      <c r="F15" s="90" t="str">
        <f t="shared" si="1"/>
        <v>Lizenz</v>
      </c>
      <c r="G15" s="135"/>
      <c r="H15" s="90" t="str">
        <f>C15</f>
        <v>Dateiformat</v>
      </c>
      <c r="I15" s="135"/>
    </row>
    <row r="16" spans="1:17" s="59" customFormat="1" ht="18.600000000000001" customHeight="1">
      <c r="A16" s="79" t="s">
        <v>138</v>
      </c>
      <c r="B16" s="102" t="s">
        <v>175</v>
      </c>
      <c r="C16" s="79" t="s">
        <v>139</v>
      </c>
      <c r="D16" s="136" t="s">
        <v>506</v>
      </c>
      <c r="E16" s="19"/>
      <c r="F16" s="90" t="str">
        <f t="shared" si="1"/>
        <v>Erhebungsintervall</v>
      </c>
      <c r="G16" s="108"/>
      <c r="H16" s="90" t="str">
        <f>C16</f>
        <v>Aktualisierung jeweils</v>
      </c>
      <c r="I16" s="108"/>
    </row>
    <row r="17" spans="1:17" s="59" customFormat="1" ht="18.600000000000001" customHeight="1" thickTop="1" thickBot="1">
      <c r="A17" s="79" t="s">
        <v>140</v>
      </c>
      <c r="B17" s="208"/>
      <c r="C17" s="208"/>
      <c r="D17" s="208"/>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c r="A24" s="79" t="s">
        <v>147</v>
      </c>
      <c r="B24" s="208" t="s">
        <v>223</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2"/>
      <c r="H25" s="242"/>
      <c r="I25" s="242"/>
    </row>
    <row r="26" spans="1:17" s="59" customFormat="1" ht="33" customHeight="1" thickTop="1" thickBot="1">
      <c r="A26" s="79" t="s">
        <v>149</v>
      </c>
      <c r="B26" s="207"/>
      <c r="C26" s="207"/>
      <c r="D26" s="207"/>
      <c r="E26" s="19"/>
      <c r="F26" s="90" t="str">
        <f t="shared" si="3"/>
        <v>Plausiblisierung / Verifizierung</v>
      </c>
      <c r="G26" s="242">
        <f t="shared" si="3"/>
        <v>0</v>
      </c>
      <c r="H26" s="242"/>
      <c r="I26" s="242"/>
    </row>
    <row r="27" spans="1:17" s="59" customFormat="1" ht="37.35" customHeight="1">
      <c r="A27" s="79" t="s">
        <v>150</v>
      </c>
      <c r="B27" s="208" t="s">
        <v>507</v>
      </c>
      <c r="C27" s="208"/>
      <c r="D27" s="208"/>
      <c r="E27" s="19"/>
      <c r="F27" s="90" t="str">
        <f t="shared" si="3"/>
        <v>Bemerkungen</v>
      </c>
      <c r="G27" s="242"/>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508</v>
      </c>
      <c r="B1" s="203"/>
      <c r="C1" s="203"/>
      <c r="D1" s="203"/>
      <c r="E1" s="93" t="e">
        <f>Basisjahr&amp;"-"&amp;Betrachtungsjahr&amp;": "&amp;ROUND(_xlfn.XLOOKUP(Betrachtungsjahr,Daten_KV2[Jahr],Daten_KV2[Veränderung ZH])*100,1)&amp;" %"</f>
        <v>#N/A</v>
      </c>
      <c r="F1" s="204" t="s">
        <v>122</v>
      </c>
      <c r="G1" s="204"/>
      <c r="H1" s="204"/>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509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510</v>
      </c>
      <c r="C8" s="208"/>
      <c r="D8" s="208"/>
      <c r="E8" s="19"/>
      <c r="F8" s="90" t="str">
        <f>A8</f>
        <v>Kurzbeschreibung</v>
      </c>
      <c r="G8" s="242" t="str">
        <f>B8</f>
        <v>Der Indikator zeigt die durchschnittlichen Treibhausgasemissionen pro Kilometer der kantonalen  Fahrzeugflotte</v>
      </c>
      <c r="H8" s="242"/>
      <c r="I8" s="242"/>
      <c r="Q8" s="58" t="e">
        <f>E38/E32-1</f>
        <v>#DIV/0!</v>
      </c>
    </row>
    <row r="9" spans="1:17" s="59" customFormat="1" ht="72" customHeight="1">
      <c r="A9" s="79" t="s">
        <v>132</v>
      </c>
      <c r="B9" s="208" t="s">
        <v>511</v>
      </c>
      <c r="C9" s="208"/>
      <c r="D9" s="208"/>
      <c r="E9" s="19"/>
      <c r="F9" s="90" t="str">
        <f>A9</f>
        <v>Aussagekraft/Relevanz</v>
      </c>
      <c r="G9" s="242" t="str">
        <f>B9</f>
        <v xml:space="preserve">Der Indikator zeigt sehr direkt die Dekarbonsierung der kantonalen Fahrzeugflotte auf.  </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8" t="s">
        <v>513</v>
      </c>
      <c r="C12" s="218"/>
      <c r="D12" s="218"/>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8" t="s">
        <v>514</v>
      </c>
      <c r="C13" s="218"/>
      <c r="D13" s="218"/>
      <c r="E13" s="19"/>
      <c r="F13" s="90" t="str">
        <f t="shared" si="1"/>
        <v>Kontaktperson</v>
      </c>
      <c r="G13" s="242" t="str">
        <f t="shared" si="1"/>
        <v>Cuno Bieler, AWEL</v>
      </c>
      <c r="H13" s="242"/>
      <c r="I13" s="242"/>
    </row>
    <row r="14" spans="1:17" s="56" customFormat="1">
      <c r="A14" s="79" t="s">
        <v>135</v>
      </c>
      <c r="B14" s="227" t="s">
        <v>515</v>
      </c>
      <c r="C14" s="228"/>
      <c r="D14" s="229"/>
      <c r="E14" s="19"/>
      <c r="F14" s="90" t="str">
        <f t="shared" si="1"/>
        <v>Nr. der Statisitik</v>
      </c>
      <c r="G14" s="243" t="str">
        <f t="shared" si="1"/>
        <v xml:space="preserve"> -</v>
      </c>
      <c r="H14" s="244"/>
      <c r="I14" s="245"/>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2" t="str">
        <f t="shared" si="3"/>
        <v>gut</v>
      </c>
      <c r="H25" s="242"/>
      <c r="I25" s="242"/>
    </row>
    <row r="26" spans="1:17" s="59" customFormat="1" ht="33" customHeight="1">
      <c r="A26" s="79" t="s">
        <v>149</v>
      </c>
      <c r="B26" s="207" t="s">
        <v>517</v>
      </c>
      <c r="C26" s="207"/>
      <c r="D26" s="207"/>
      <c r="E26" s="19"/>
      <c r="F26" s="90" t="str">
        <f t="shared" si="3"/>
        <v>Plausiblisierung / Verifizierung</v>
      </c>
      <c r="G26" s="242" t="str">
        <f t="shared" si="3"/>
        <v>Eine Zunahme der THG-Emissionen der Fahrzeugflotte müsste kritisch stimmen</v>
      </c>
      <c r="H26" s="242"/>
      <c r="I26" s="242"/>
    </row>
    <row r="27" spans="1:17" s="59" customFormat="1" ht="37.35" customHeight="1" thickTop="1" thickBot="1">
      <c r="A27" s="79" t="s">
        <v>150</v>
      </c>
      <c r="B27" s="208"/>
      <c r="C27" s="208"/>
      <c r="D27" s="208"/>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topLeftCell="A8" workbookViewId="0">
      <pane activePane="bottomRight" state="frozen"/>
      <selection activeCell="B14" sqref="B14:D14"/>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518</v>
      </c>
      <c r="B1" s="203"/>
      <c r="C1" s="203"/>
      <c r="D1" s="203"/>
      <c r="E1" s="93" t="e">
        <f>Basisjahr&amp;"-"&amp;Betrachtungsjahr&amp;": "&amp;ROUND(_xlfn.XLOOKUP(Betrachtungsjahr,Daten_KV3[Jahr],Daten_KV3[Veränderung ZH])*100,1)&amp;" %"</f>
        <v>#N/A</v>
      </c>
      <c r="F1" s="204" t="s">
        <v>122</v>
      </c>
      <c r="G1" s="204"/>
      <c r="H1" s="204"/>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519</v>
      </c>
      <c r="C8" s="208"/>
      <c r="D8" s="208"/>
      <c r="E8" s="19"/>
      <c r="F8" s="90" t="str">
        <f>A8</f>
        <v>Kurzbeschreibung</v>
      </c>
      <c r="G8" s="242" t="str">
        <f>B8</f>
        <v>zeigt den Anteil alternativener Antriebe an der kantonalen Flotte der Personenwagen</v>
      </c>
      <c r="H8" s="242"/>
      <c r="I8" s="242"/>
      <c r="Q8" s="58" t="e">
        <f>E38/E32-1</f>
        <v>#DIV/0!</v>
      </c>
    </row>
    <row r="9" spans="1:17" s="59" customFormat="1" ht="72" customHeight="1">
      <c r="A9" s="79" t="s">
        <v>132</v>
      </c>
      <c r="B9" s="208" t="s">
        <v>511</v>
      </c>
      <c r="C9" s="208"/>
      <c r="D9" s="208"/>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8" t="s">
        <v>513</v>
      </c>
      <c r="C12" s="218"/>
      <c r="D12" s="218"/>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8" t="s">
        <v>514</v>
      </c>
      <c r="C13" s="218"/>
      <c r="D13" s="218"/>
      <c r="E13" s="19"/>
      <c r="F13" s="90" t="str">
        <f t="shared" si="1"/>
        <v>Kontaktperson</v>
      </c>
      <c r="G13" s="242" t="str">
        <f t="shared" si="1"/>
        <v>Cuno Bieler, AWEL</v>
      </c>
      <c r="H13" s="242"/>
      <c r="I13" s="242"/>
    </row>
    <row r="14" spans="1:17" s="56" customFormat="1" ht="13.5" customHeight="1">
      <c r="A14" s="79" t="s">
        <v>135</v>
      </c>
      <c r="B14" s="227" t="s">
        <v>520</v>
      </c>
      <c r="C14" s="228"/>
      <c r="D14" s="229"/>
      <c r="E14" s="19"/>
      <c r="F14" s="90" t="str">
        <f t="shared" si="1"/>
        <v>Nr. der Statisitik</v>
      </c>
      <c r="G14" s="243" t="str">
        <f t="shared" si="1"/>
        <v>KV3_data.csv</v>
      </c>
      <c r="H14" s="244"/>
      <c r="I14" s="245"/>
    </row>
    <row r="15" spans="1:17" s="56" customFormat="1" ht="18.600000000000001" customHeight="1">
      <c r="A15" s="79" t="s">
        <v>136</v>
      </c>
      <c r="B15" s="133" t="s">
        <v>515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2" t="str">
        <f t="shared" si="3"/>
        <v>gut</v>
      </c>
      <c r="H25" s="242"/>
      <c r="I25" s="242"/>
    </row>
    <row r="26" spans="1:17" s="59" customFormat="1" ht="33" customHeight="1">
      <c r="A26" s="79" t="s">
        <v>149</v>
      </c>
      <c r="B26" s="207" t="s">
        <v>517</v>
      </c>
      <c r="C26" s="207"/>
      <c r="D26" s="207"/>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8"/>
      <c r="C27" s="208"/>
      <c r="D27" s="208"/>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activeCell="M11" sqref="M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521</v>
      </c>
      <c r="B1" s="203"/>
      <c r="C1" s="203"/>
      <c r="D1" s="203"/>
      <c r="E1" s="93" t="e">
        <f>Basisjahr&amp;"-"&amp;Betrachtungsjahr&amp;": "&amp;ROUND(_xlfn.XLOOKUP(Betrachtungsjahr,Daten_KV4[Jahr],Daten_KV4[Veränderung ZH])*100,1)&amp;" %"</f>
        <v>#N/A</v>
      </c>
      <c r="F1" s="204" t="s">
        <v>122</v>
      </c>
      <c r="G1" s="204"/>
      <c r="H1" s="204"/>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522</v>
      </c>
      <c r="C8" s="208"/>
      <c r="D8" s="208"/>
      <c r="E8" s="19"/>
      <c r="F8" s="90" t="str">
        <f>A8</f>
        <v>Kurzbeschreibung</v>
      </c>
      <c r="G8" s="242" t="str">
        <f>B8</f>
        <v>zeigt den Anteil alternativener Antriebe an der kantonalen Flotte der Lieferwagen</v>
      </c>
      <c r="H8" s="242"/>
      <c r="I8" s="242"/>
      <c r="Q8" s="58" t="e">
        <f>E38/E32-1</f>
        <v>#DIV/0!</v>
      </c>
    </row>
    <row r="9" spans="1:17" s="59" customFormat="1" ht="72" customHeight="1">
      <c r="A9" s="79" t="s">
        <v>132</v>
      </c>
      <c r="B9" s="208" t="s">
        <v>511</v>
      </c>
      <c r="C9" s="208"/>
      <c r="D9" s="208"/>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8" t="s">
        <v>513</v>
      </c>
      <c r="C12" s="218"/>
      <c r="D12" s="218"/>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8" t="s">
        <v>514</v>
      </c>
      <c r="C13" s="218"/>
      <c r="D13" s="218"/>
      <c r="E13" s="19"/>
      <c r="F13" s="90" t="str">
        <f t="shared" si="1"/>
        <v>Kontaktperson</v>
      </c>
      <c r="G13" s="242" t="str">
        <f t="shared" si="1"/>
        <v>Cuno Bieler, AWEL</v>
      </c>
      <c r="H13" s="242"/>
      <c r="I13" s="242"/>
    </row>
    <row r="14" spans="1:17" s="56" customFormat="1" ht="13.5" customHeight="1">
      <c r="A14" s="79" t="s">
        <v>135</v>
      </c>
      <c r="B14" s="227" t="s">
        <v>523</v>
      </c>
      <c r="C14" s="228"/>
      <c r="D14" s="229"/>
      <c r="E14" s="19"/>
      <c r="F14" s="90" t="str">
        <f t="shared" si="1"/>
        <v>Nr. der Statisitik</v>
      </c>
      <c r="G14" s="243" t="str">
        <f t="shared" si="1"/>
        <v>KV4_data.csv</v>
      </c>
      <c r="H14" s="244"/>
      <c r="I14" s="245"/>
    </row>
    <row r="15" spans="1:17" s="56" customFormat="1" ht="18.600000000000001" customHeight="1">
      <c r="A15" s="79" t="s">
        <v>136</v>
      </c>
      <c r="B15" s="133" t="s">
        <v>515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2" t="str">
        <f t="shared" si="3"/>
        <v>gut</v>
      </c>
      <c r="H25" s="242"/>
      <c r="I25" s="242"/>
    </row>
    <row r="26" spans="1:17" s="59" customFormat="1" ht="33" customHeight="1">
      <c r="A26" s="79" t="s">
        <v>149</v>
      </c>
      <c r="B26" s="207" t="s">
        <v>517</v>
      </c>
      <c r="C26" s="207"/>
      <c r="D26" s="207"/>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8"/>
      <c r="C27" s="208"/>
      <c r="D27" s="208"/>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election activeCell="K9" sqref="K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524</v>
      </c>
      <c r="B1" s="170"/>
      <c r="C1" s="170"/>
      <c r="D1" s="170"/>
      <c r="E1" s="93" t="e">
        <f>Basisjahr&amp;"-"&amp;Betrachtungsjahr&amp;": "&amp;ROUND(_xlfn.XLOOKUP(Betrachtungsjahr,Daten_KV5[Jahr],Daten_KV5[Veränderung ZH])*100,1)&amp;" %"</f>
        <v>#N/A</v>
      </c>
      <c r="F1" s="204" t="s">
        <v>122</v>
      </c>
      <c r="G1" s="204"/>
      <c r="H1" s="204"/>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525</v>
      </c>
      <c r="C8" s="208"/>
      <c r="D8" s="208"/>
      <c r="E8" s="19"/>
      <c r="F8" s="90" t="str">
        <f>A8</f>
        <v>Kurzbeschreibung</v>
      </c>
      <c r="G8" s="242" t="str">
        <f>B8</f>
        <v>zeigt den Anteil alternativener Antriebe an der kantonalen Flotte der schweren Nutzfahrzeuge</v>
      </c>
      <c r="H8" s="242"/>
      <c r="I8" s="242"/>
      <c r="Q8" s="58" t="e">
        <f>E38/E32-1</f>
        <v>#DIV/0!</v>
      </c>
    </row>
    <row r="9" spans="1:17" s="59" customFormat="1" ht="72" customHeight="1">
      <c r="A9" s="79" t="s">
        <v>132</v>
      </c>
      <c r="B9" s="208" t="s">
        <v>511</v>
      </c>
      <c r="C9" s="208"/>
      <c r="D9" s="208"/>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18" t="s">
        <v>513</v>
      </c>
      <c r="C12" s="218"/>
      <c r="D12" s="218"/>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18" t="s">
        <v>514</v>
      </c>
      <c r="C13" s="218"/>
      <c r="D13" s="218"/>
      <c r="E13" s="19"/>
      <c r="F13" s="90" t="str">
        <f t="shared" si="1"/>
        <v>Kontaktperson</v>
      </c>
      <c r="G13" s="242" t="str">
        <f t="shared" si="1"/>
        <v>Cuno Bieler, AWEL</v>
      </c>
      <c r="H13" s="242"/>
      <c r="I13" s="242"/>
    </row>
    <row r="14" spans="1:17" s="56" customFormat="1" ht="13.5" customHeight="1">
      <c r="A14" s="79" t="s">
        <v>135</v>
      </c>
      <c r="B14" s="227" t="s">
        <v>515</v>
      </c>
      <c r="C14" s="228"/>
      <c r="D14" s="229"/>
      <c r="E14" s="19"/>
      <c r="F14" s="90" t="str">
        <f t="shared" si="1"/>
        <v>Nr. der Statisitik</v>
      </c>
      <c r="G14" s="243" t="str">
        <f t="shared" si="1"/>
        <v xml:space="preserve"> -</v>
      </c>
      <c r="H14" s="244"/>
      <c r="I14" s="245"/>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2" t="str">
        <f t="shared" si="3"/>
        <v>gut</v>
      </c>
      <c r="H25" s="242"/>
      <c r="I25" s="242"/>
    </row>
    <row r="26" spans="1:17" s="59" customFormat="1" ht="33" customHeight="1">
      <c r="A26" s="79" t="s">
        <v>149</v>
      </c>
      <c r="B26" s="207" t="s">
        <v>517</v>
      </c>
      <c r="C26" s="207"/>
      <c r="D26" s="207"/>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8"/>
      <c r="C27" s="208"/>
      <c r="D27" s="208"/>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F1:H1"/>
    <mergeCell ref="B8:D8"/>
    <mergeCell ref="G8:I8"/>
    <mergeCell ref="B9:D9"/>
    <mergeCell ref="G9:I9"/>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activeCell="D13" sqref="B13:D13"/>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4" t="s">
        <v>526</v>
      </c>
      <c r="B1" s="203"/>
      <c r="C1" s="203"/>
      <c r="D1" s="203"/>
      <c r="E1" s="93" t="e">
        <f>Basisjahr&amp;"-"&amp;Betrachtungsjahr&amp;": "&amp;ROUND(_xlfn.XLOOKUP(Betrachtungsjahr,Daten_KV6[Jahr],Daten_KV6[Veränderung ZH])*100,1)&amp;" %"</f>
        <v>#N/A</v>
      </c>
      <c r="F1" s="204" t="s">
        <v>122</v>
      </c>
      <c r="G1" s="204"/>
      <c r="H1" s="204"/>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527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5" t="s">
        <v>528</v>
      </c>
      <c r="C8" s="208"/>
      <c r="D8" s="208"/>
      <c r="E8" s="19"/>
      <c r="F8" s="90" t="str">
        <f>A8</f>
        <v>Kurzbeschreibung</v>
      </c>
      <c r="G8" s="242" t="str">
        <f>B8</f>
        <v>Die ZVV-Dekarbonisierungsstrategie setzt sich die Halbierung der Treibhausgasemissionen bis 2035 bzw. keine Treibhausgasemissionen der Busflotte ab 2040 zum Ziel. Für die Schifffahrt wurde kein Ziel formuliert.</v>
      </c>
      <c r="H8" s="242"/>
      <c r="I8" s="242"/>
      <c r="Q8" s="58" t="e">
        <f>E38/E32-1</f>
        <v>#DIV/0!</v>
      </c>
    </row>
    <row r="9" spans="1:17" s="59" customFormat="1" ht="72" customHeight="1">
      <c r="A9" s="79" t="s">
        <v>132</v>
      </c>
      <c r="B9" s="235" t="s">
        <v>529</v>
      </c>
      <c r="C9" s="208"/>
      <c r="D9" s="208"/>
      <c r="E9" s="19"/>
      <c r="F9" s="90" t="str">
        <f>A9</f>
        <v>Aussagekraft/Relevanz</v>
      </c>
      <c r="G9" s="242" t="str">
        <f>B9</f>
        <v>Wichtiger Beitrag der öffentlichen Hand. Vorbildfunktion sollte wahrgenommen werden.</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18" t="s">
        <v>530</v>
      </c>
      <c r="C11" s="218"/>
      <c r="D11" s="218"/>
      <c r="E11" s="19"/>
      <c r="F11" s="90" t="str">
        <f t="shared" ref="F11:G17" si="1">A11</f>
        <v>Datenquelle</v>
      </c>
      <c r="G11" s="242"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2"/>
      <c r="I11" s="242"/>
    </row>
    <row r="12" spans="1:17" s="56" customFormat="1" ht="42" customHeight="1">
      <c r="A12" s="79" t="s">
        <v>134</v>
      </c>
      <c r="B12" s="218"/>
      <c r="C12" s="218"/>
      <c r="D12" s="218"/>
      <c r="E12" s="19"/>
      <c r="F12" s="90" t="str">
        <f t="shared" si="1"/>
        <v>Internetadresse</v>
      </c>
      <c r="G12" s="242">
        <f t="shared" si="1"/>
        <v>0</v>
      </c>
      <c r="H12" s="242"/>
      <c r="I12" s="242"/>
    </row>
    <row r="13" spans="1:17" s="56" customFormat="1" ht="42" customHeight="1">
      <c r="A13" s="79" t="s">
        <v>127</v>
      </c>
      <c r="B13" s="227" t="s">
        <v>531</v>
      </c>
      <c r="C13" s="228"/>
      <c r="D13" s="229"/>
      <c r="E13" s="19"/>
      <c r="F13" s="90" t="str">
        <f t="shared" si="1"/>
        <v>Kontaktperson</v>
      </c>
      <c r="G13" s="242" t="str">
        <f>B13</f>
        <v>Marc Muggli</v>
      </c>
      <c r="H13" s="242"/>
      <c r="I13" s="242"/>
    </row>
    <row r="14" spans="1:17" s="56" customFormat="1">
      <c r="A14" s="79" t="s">
        <v>135</v>
      </c>
      <c r="B14" s="227"/>
      <c r="C14" s="228"/>
      <c r="D14" s="229"/>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205"/>
      <c r="H24" s="205"/>
      <c r="I24" s="205"/>
    </row>
    <row r="25" spans="1:17" s="59" customFormat="1" ht="42.6" customHeight="1" thickTop="1" thickBot="1">
      <c r="A25" s="79" t="s">
        <v>148</v>
      </c>
      <c r="B25" s="208"/>
      <c r="C25" s="208"/>
      <c r="D25" s="208"/>
      <c r="E25" s="19"/>
      <c r="F25" s="90" t="str">
        <f t="shared" ref="F25:G27" si="3">A25</f>
        <v>Datenqualität</v>
      </c>
      <c r="G25" s="242">
        <f t="shared" si="3"/>
        <v>0</v>
      </c>
      <c r="H25" s="242"/>
      <c r="I25" s="242"/>
    </row>
    <row r="26" spans="1:17" s="59" customFormat="1" ht="33" customHeight="1" thickTop="1" thickBot="1">
      <c r="A26" s="79" t="s">
        <v>149</v>
      </c>
      <c r="B26" s="207"/>
      <c r="C26" s="207"/>
      <c r="D26" s="207"/>
      <c r="E26" s="19"/>
      <c r="F26" s="90" t="str">
        <f t="shared" si="3"/>
        <v>Plausiblisierung / Verifizierung</v>
      </c>
      <c r="G26" s="242">
        <f t="shared" si="3"/>
        <v>0</v>
      </c>
      <c r="H26" s="242"/>
      <c r="I26" s="242"/>
    </row>
    <row r="27" spans="1:17" s="59" customFormat="1" ht="37.35" customHeight="1" thickTop="1" thickBot="1">
      <c r="A27" s="79" t="s">
        <v>150</v>
      </c>
      <c r="B27" s="208"/>
      <c r="C27" s="208"/>
      <c r="D27" s="208"/>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activeCell="L21" sqref="L2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"&amp;ROUND(_xlfn.XLOOKUP(Betrachtungsjahr,Daten_KV7[Jahr],Daten_KV7[Veränderung ZH])*100,1)&amp;" %"</f>
        <v>#N/A</v>
      </c>
      <c r="F1" s="204" t="s">
        <v>122</v>
      </c>
      <c r="G1" s="204"/>
      <c r="H1" s="204"/>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2">
        <f>B8</f>
        <v>0</v>
      </c>
      <c r="H8" s="242"/>
      <c r="I8" s="242"/>
      <c r="Q8" s="58" t="e">
        <f>E38/E32-1</f>
        <v>#DIV/0!</v>
      </c>
    </row>
    <row r="9" spans="1:17" s="59" customFormat="1" ht="72" customHeight="1" thickTop="1" thickBot="1">
      <c r="A9" s="79" t="s">
        <v>132</v>
      </c>
      <c r="B9" s="208"/>
      <c r="C9" s="208"/>
      <c r="D9" s="208"/>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18"/>
      <c r="C11" s="218"/>
      <c r="D11" s="218"/>
      <c r="E11" s="19"/>
      <c r="F11" s="90" t="str">
        <f t="shared" ref="F11:G17" si="1">A11</f>
        <v>Datenquelle</v>
      </c>
      <c r="G11" s="242">
        <f t="shared" si="1"/>
        <v>0</v>
      </c>
      <c r="H11" s="242"/>
      <c r="I11" s="242"/>
    </row>
    <row r="12" spans="1:17" s="56" customFormat="1" ht="42" customHeight="1" thickTop="1" thickBot="1">
      <c r="A12" s="79" t="s">
        <v>134</v>
      </c>
      <c r="B12" s="218"/>
      <c r="C12" s="218"/>
      <c r="D12" s="218"/>
      <c r="E12" s="19"/>
      <c r="F12" s="90" t="str">
        <f t="shared" si="1"/>
        <v>Internetadresse</v>
      </c>
      <c r="G12" s="242">
        <f t="shared" si="1"/>
        <v>0</v>
      </c>
      <c r="H12" s="242"/>
      <c r="I12" s="242"/>
    </row>
    <row r="13" spans="1:17" s="56" customFormat="1" ht="42" customHeight="1" thickTop="1" thickBot="1">
      <c r="A13" s="79" t="s">
        <v>127</v>
      </c>
      <c r="B13" s="218"/>
      <c r="C13" s="218"/>
      <c r="D13" s="218"/>
      <c r="E13" s="19"/>
      <c r="F13" s="90" t="str">
        <f t="shared" si="1"/>
        <v>Kontaktperson</v>
      </c>
      <c r="G13" s="242">
        <f t="shared" si="1"/>
        <v>0</v>
      </c>
      <c r="H13" s="242"/>
      <c r="I13" s="242"/>
    </row>
    <row r="14" spans="1:17" s="56" customFormat="1" ht="13.35" thickTop="1" thickBot="1">
      <c r="A14" s="79" t="s">
        <v>135</v>
      </c>
      <c r="B14" s="227"/>
      <c r="C14" s="228"/>
      <c r="D14" s="229"/>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205"/>
      <c r="H24" s="205"/>
      <c r="I24" s="205"/>
    </row>
    <row r="25" spans="1:17" s="59" customFormat="1" ht="42.6" customHeight="1" thickTop="1" thickBot="1">
      <c r="A25" s="79" t="s">
        <v>148</v>
      </c>
      <c r="B25" s="208"/>
      <c r="C25" s="208"/>
      <c r="D25" s="208"/>
      <c r="E25" s="19"/>
      <c r="F25" s="90" t="str">
        <f t="shared" ref="F25:G27" si="3">A25</f>
        <v>Datenqualität</v>
      </c>
      <c r="G25" s="242">
        <f t="shared" si="3"/>
        <v>0</v>
      </c>
      <c r="H25" s="242"/>
      <c r="I25" s="242"/>
    </row>
    <row r="26" spans="1:17" s="59" customFormat="1" ht="33" customHeight="1" thickTop="1" thickBot="1">
      <c r="A26" s="79" t="s">
        <v>149</v>
      </c>
      <c r="B26" s="207"/>
      <c r="C26" s="207"/>
      <c r="D26" s="207"/>
      <c r="E26" s="19"/>
      <c r="F26" s="90" t="str">
        <f t="shared" si="3"/>
        <v>Plausiblisierung / Verifizierung</v>
      </c>
      <c r="G26" s="242">
        <f t="shared" si="3"/>
        <v>0</v>
      </c>
      <c r="H26" s="242"/>
      <c r="I26" s="242"/>
    </row>
    <row r="27" spans="1:17" s="59" customFormat="1" ht="37.35" customHeight="1" thickTop="1" thickBot="1">
      <c r="A27" s="79" t="s">
        <v>150</v>
      </c>
      <c r="B27" s="208"/>
      <c r="C27" s="208"/>
      <c r="D27" s="208"/>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activeCell="L21" sqref="L2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"&amp;ROUND(_xlfn.XLOOKUP(Betrachtungsjahr,Daten_KV8[Jahr],Daten_KV8[Veränderung ZH])*100,1)&amp;" %"</f>
        <v>#N/A</v>
      </c>
      <c r="F1" s="204" t="s">
        <v>122</v>
      </c>
      <c r="G1" s="204"/>
      <c r="H1" s="204"/>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2">
        <f>B8</f>
        <v>0</v>
      </c>
      <c r="H8" s="242"/>
      <c r="I8" s="242"/>
      <c r="Q8" s="58" t="e">
        <f>E38/E32-1</f>
        <v>#DIV/0!</v>
      </c>
    </row>
    <row r="9" spans="1:17" s="59" customFormat="1" ht="72" customHeight="1" thickTop="1" thickBot="1">
      <c r="A9" s="79" t="s">
        <v>132</v>
      </c>
      <c r="B9" s="208"/>
      <c r="C9" s="208"/>
      <c r="D9" s="208"/>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18"/>
      <c r="C11" s="218"/>
      <c r="D11" s="218"/>
      <c r="E11" s="19"/>
      <c r="F11" s="90" t="str">
        <f t="shared" ref="F11:G17" si="1">A11</f>
        <v>Datenquelle</v>
      </c>
      <c r="G11" s="242">
        <f t="shared" si="1"/>
        <v>0</v>
      </c>
      <c r="H11" s="242"/>
      <c r="I11" s="242"/>
    </row>
    <row r="12" spans="1:17" s="56" customFormat="1" ht="42" customHeight="1" thickTop="1" thickBot="1">
      <c r="A12" s="79" t="s">
        <v>134</v>
      </c>
      <c r="B12" s="218"/>
      <c r="C12" s="218"/>
      <c r="D12" s="218"/>
      <c r="E12" s="19"/>
      <c r="F12" s="90" t="str">
        <f t="shared" si="1"/>
        <v>Internetadresse</v>
      </c>
      <c r="G12" s="242">
        <f t="shared" si="1"/>
        <v>0</v>
      </c>
      <c r="H12" s="242"/>
      <c r="I12" s="242"/>
    </row>
    <row r="13" spans="1:17" s="56" customFormat="1" ht="42" customHeight="1" thickTop="1" thickBot="1">
      <c r="A13" s="79" t="s">
        <v>127</v>
      </c>
      <c r="B13" s="218"/>
      <c r="C13" s="218"/>
      <c r="D13" s="218"/>
      <c r="E13" s="19"/>
      <c r="F13" s="90" t="str">
        <f t="shared" si="1"/>
        <v>Kontaktperson</v>
      </c>
      <c r="G13" s="242">
        <f t="shared" si="1"/>
        <v>0</v>
      </c>
      <c r="H13" s="242"/>
      <c r="I13" s="242"/>
    </row>
    <row r="14" spans="1:17" s="56" customFormat="1" ht="13.35" thickTop="1" thickBot="1">
      <c r="A14" s="79" t="s">
        <v>135</v>
      </c>
      <c r="B14" s="227"/>
      <c r="C14" s="228"/>
      <c r="D14" s="229"/>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205"/>
      <c r="H24" s="205"/>
      <c r="I24" s="205"/>
    </row>
    <row r="25" spans="1:17" s="59" customFormat="1" ht="42.6" customHeight="1" thickTop="1" thickBot="1">
      <c r="A25" s="79" t="s">
        <v>148</v>
      </c>
      <c r="B25" s="208"/>
      <c r="C25" s="208"/>
      <c r="D25" s="208"/>
      <c r="E25" s="19"/>
      <c r="F25" s="90" t="str">
        <f t="shared" ref="F25:G27" si="3">A25</f>
        <v>Datenqualität</v>
      </c>
      <c r="G25" s="242">
        <f t="shared" si="3"/>
        <v>0</v>
      </c>
      <c r="H25" s="242"/>
      <c r="I25" s="242"/>
    </row>
    <row r="26" spans="1:17" s="59" customFormat="1" ht="33" customHeight="1" thickTop="1" thickBot="1">
      <c r="A26" s="79" t="s">
        <v>149</v>
      </c>
      <c r="B26" s="207"/>
      <c r="C26" s="207"/>
      <c r="D26" s="207"/>
      <c r="E26" s="19"/>
      <c r="F26" s="90" t="str">
        <f t="shared" si="3"/>
        <v>Plausiblisierung / Verifizierung</v>
      </c>
      <c r="G26" s="242">
        <f t="shared" si="3"/>
        <v>0</v>
      </c>
      <c r="H26" s="242"/>
      <c r="I26" s="242"/>
    </row>
    <row r="27" spans="1:17" s="59" customFormat="1" ht="37.35" customHeight="1" thickTop="1" thickBot="1">
      <c r="A27" s="79" t="s">
        <v>150</v>
      </c>
      <c r="B27" s="208"/>
      <c r="C27" s="208"/>
      <c r="D27" s="208"/>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189" t="s">
        <v>153</v>
      </c>
      <c r="B29" s="189"/>
      <c r="C29" s="189"/>
      <c r="D29" s="189"/>
      <c r="E29" s="189"/>
      <c r="F29" s="189"/>
      <c r="G29" s="189"/>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2"/>
  <sheetViews>
    <sheetView tabSelected="1" workbookViewId="0">
      <pane xSplit="3" ySplit="1" topLeftCell="Y12" activePane="bottomRight" state="frozen"/>
      <selection pane="bottomRight" activeCell="AE28" sqref="AE28"/>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532</v>
      </c>
      <c r="B1" s="147" t="s">
        <v>533</v>
      </c>
      <c r="C1" s="147" t="s">
        <v>534</v>
      </c>
      <c r="D1" s="147" t="s">
        <v>535</v>
      </c>
      <c r="E1" s="147" t="s">
        <v>536</v>
      </c>
      <c r="F1" s="147" t="s">
        <v>537</v>
      </c>
      <c r="G1" s="147" t="s">
        <v>538</v>
      </c>
      <c r="H1" s="147" t="s">
        <v>539</v>
      </c>
      <c r="I1" s="147" t="s">
        <v>540</v>
      </c>
      <c r="J1" s="147" t="s">
        <v>541</v>
      </c>
      <c r="K1" s="147" t="s">
        <v>542</v>
      </c>
      <c r="L1" s="147" t="s">
        <v>543</v>
      </c>
      <c r="M1" s="147" t="s">
        <v>544</v>
      </c>
      <c r="N1" s="147" t="s">
        <v>545</v>
      </c>
      <c r="O1" s="147" t="s">
        <v>546</v>
      </c>
      <c r="P1" s="147" t="s">
        <v>547</v>
      </c>
      <c r="Q1" s="147" t="s">
        <v>548</v>
      </c>
      <c r="R1" s="147" t="s">
        <v>549</v>
      </c>
      <c r="S1" s="147" t="s">
        <v>550</v>
      </c>
      <c r="T1" s="147" t="s">
        <v>551</v>
      </c>
      <c r="U1" s="147" t="s">
        <v>552</v>
      </c>
      <c r="V1" s="147" t="s">
        <v>553</v>
      </c>
      <c r="W1" s="172" t="s">
        <v>554</v>
      </c>
      <c r="X1" s="147" t="s">
        <v>555</v>
      </c>
      <c r="Y1" s="172" t="s">
        <v>556</v>
      </c>
      <c r="Z1" s="172" t="s">
        <v>557</v>
      </c>
      <c r="AA1" s="147" t="s">
        <v>558</v>
      </c>
      <c r="AB1" s="147" t="s">
        <v>559</v>
      </c>
      <c r="AC1" s="147" t="s">
        <v>560</v>
      </c>
      <c r="AD1" s="147" t="s">
        <v>561</v>
      </c>
      <c r="AE1" t="s">
        <v>562</v>
      </c>
    </row>
    <row r="2" spans="1:31" ht="14.1">
      <c r="A2" s="147">
        <v>1</v>
      </c>
      <c r="B2" s="147" t="s">
        <v>87</v>
      </c>
      <c r="C2" s="147" t="s">
        <v>563</v>
      </c>
      <c r="D2" s="147" t="s">
        <v>564</v>
      </c>
      <c r="E2" s="147" t="s">
        <v>565</v>
      </c>
      <c r="F2" s="147" t="s">
        <v>566</v>
      </c>
      <c r="G2" s="147" t="s">
        <v>567</v>
      </c>
      <c r="H2" s="147" t="s">
        <v>568</v>
      </c>
      <c r="I2" s="147" t="s">
        <v>569</v>
      </c>
      <c r="J2" s="147" t="s">
        <v>155</v>
      </c>
      <c r="K2" s="147">
        <v>2010</v>
      </c>
      <c r="L2" s="147"/>
      <c r="M2" s="147"/>
      <c r="N2" s="147" t="s">
        <v>570</v>
      </c>
      <c r="O2" s="147"/>
      <c r="P2" s="147"/>
      <c r="Q2" s="147"/>
      <c r="R2" s="147"/>
      <c r="S2" s="147"/>
      <c r="T2" s="147"/>
      <c r="U2" s="147"/>
      <c r="V2" s="147" t="s">
        <v>571</v>
      </c>
      <c r="W2" s="147"/>
      <c r="X2" s="147" t="s">
        <v>572</v>
      </c>
      <c r="Y2" s="154" t="s">
        <v>573</v>
      </c>
      <c r="Z2" s="147"/>
      <c r="AA2" s="147" t="s">
        <v>574</v>
      </c>
      <c r="AB2" s="147"/>
      <c r="AC2" s="147"/>
      <c r="AD2" s="147"/>
    </row>
    <row r="3" spans="1:31" ht="14.25" customHeight="1">
      <c r="A3" s="147">
        <v>1</v>
      </c>
      <c r="B3" s="154" t="s">
        <v>96</v>
      </c>
      <c r="C3" s="154" t="s">
        <v>410</v>
      </c>
      <c r="D3" s="147" t="s">
        <v>410</v>
      </c>
      <c r="E3" s="154" t="s">
        <v>242</v>
      </c>
      <c r="F3" s="154" t="s">
        <v>575</v>
      </c>
      <c r="G3" s="154" t="s">
        <v>576</v>
      </c>
      <c r="H3" s="154" t="s">
        <v>577</v>
      </c>
      <c r="J3" s="154" t="s">
        <v>155</v>
      </c>
      <c r="K3" s="154">
        <v>2010</v>
      </c>
      <c r="L3" s="154"/>
      <c r="M3" s="154"/>
      <c r="N3" s="154"/>
      <c r="O3" s="154" t="s">
        <v>578</v>
      </c>
      <c r="P3" s="154"/>
      <c r="Q3" s="154" t="s">
        <v>579</v>
      </c>
      <c r="R3" s="154"/>
      <c r="S3" s="154"/>
      <c r="T3" s="154"/>
      <c r="U3" s="154" t="s">
        <v>412</v>
      </c>
      <c r="V3" s="154" t="s">
        <v>580</v>
      </c>
      <c r="X3" s="154" t="s">
        <v>339</v>
      </c>
      <c r="Y3" s="154" t="s">
        <v>573</v>
      </c>
      <c r="AA3" s="154" t="s">
        <v>581</v>
      </c>
    </row>
    <row r="4" spans="1:31" ht="14.1">
      <c r="A4" s="147">
        <v>1</v>
      </c>
      <c r="B4" s="154" t="s">
        <v>97</v>
      </c>
      <c r="C4" s="154" t="s">
        <v>434</v>
      </c>
      <c r="D4" s="154" t="s">
        <v>434</v>
      </c>
      <c r="E4" s="154" t="s">
        <v>242</v>
      </c>
      <c r="F4" s="154" t="s">
        <v>575</v>
      </c>
      <c r="G4" s="154" t="s">
        <v>576</v>
      </c>
      <c r="H4" s="154" t="s">
        <v>577</v>
      </c>
      <c r="J4" s="154" t="s">
        <v>155</v>
      </c>
      <c r="K4" s="154">
        <v>2010</v>
      </c>
      <c r="L4" s="154"/>
      <c r="M4" s="154"/>
      <c r="N4" s="154"/>
      <c r="O4" s="154" t="s">
        <v>578</v>
      </c>
      <c r="P4" s="154"/>
      <c r="Q4" s="154" t="s">
        <v>582</v>
      </c>
      <c r="R4" s="154"/>
      <c r="S4" s="154"/>
      <c r="T4" s="154"/>
      <c r="U4" s="154" t="s">
        <v>412</v>
      </c>
      <c r="V4" s="154" t="s">
        <v>580</v>
      </c>
      <c r="X4" s="154" t="s">
        <v>339</v>
      </c>
      <c r="Y4" s="154" t="s">
        <v>573</v>
      </c>
      <c r="AA4" s="154" t="s">
        <v>581</v>
      </c>
    </row>
    <row r="5" spans="1:31" ht="14.1">
      <c r="A5" s="147">
        <v>1</v>
      </c>
      <c r="B5" s="147" t="s">
        <v>98</v>
      </c>
      <c r="C5" s="147" t="s">
        <v>441</v>
      </c>
      <c r="D5" s="147" t="s">
        <v>583</v>
      </c>
      <c r="E5" s="147" t="s">
        <v>242</v>
      </c>
      <c r="F5" s="147" t="s">
        <v>584</v>
      </c>
      <c r="G5" s="157" t="s">
        <v>585</v>
      </c>
      <c r="H5" s="147" t="s">
        <v>586</v>
      </c>
      <c r="J5" s="147" t="s">
        <v>155</v>
      </c>
      <c r="K5" s="147">
        <v>2010</v>
      </c>
      <c r="L5" s="147"/>
      <c r="N5" s="147" t="s">
        <v>587</v>
      </c>
      <c r="O5" s="147" t="s">
        <v>582</v>
      </c>
      <c r="Q5" s="147" t="s">
        <v>588</v>
      </c>
      <c r="R5" s="147"/>
      <c r="S5" s="147"/>
      <c r="T5" s="147"/>
      <c r="U5" s="147" t="s">
        <v>412</v>
      </c>
      <c r="V5" s="147" t="s">
        <v>580</v>
      </c>
      <c r="W5" s="147"/>
      <c r="X5" s="147" t="s">
        <v>339</v>
      </c>
      <c r="Y5" s="147" t="s">
        <v>589</v>
      </c>
      <c r="Z5" s="147" t="s">
        <v>590</v>
      </c>
      <c r="AA5" s="147" t="s">
        <v>591</v>
      </c>
    </row>
    <row r="6" spans="1:31" ht="14.1">
      <c r="A6" s="147">
        <v>1</v>
      </c>
      <c r="B6" s="147" t="s">
        <v>67</v>
      </c>
      <c r="C6" s="147" t="s">
        <v>592</v>
      </c>
      <c r="D6" s="147" t="s">
        <v>593</v>
      </c>
      <c r="E6" s="147" t="s">
        <v>361</v>
      </c>
      <c r="F6" s="147" t="s">
        <v>594</v>
      </c>
      <c r="G6" s="157" t="s">
        <v>359</v>
      </c>
      <c r="H6" s="147" t="s">
        <v>595</v>
      </c>
      <c r="I6" s="147"/>
      <c r="J6" s="147" t="s">
        <v>155</v>
      </c>
      <c r="K6" s="147">
        <v>0</v>
      </c>
      <c r="L6" s="147" t="s">
        <v>596</v>
      </c>
      <c r="M6" s="147">
        <v>8100.01</v>
      </c>
      <c r="N6" s="147" t="s">
        <v>570</v>
      </c>
      <c r="O6" s="147" t="s">
        <v>597</v>
      </c>
      <c r="P6" s="147" t="s">
        <v>598</v>
      </c>
      <c r="Q6" s="147" t="s">
        <v>599</v>
      </c>
      <c r="R6" s="147"/>
      <c r="S6" s="147"/>
      <c r="T6" s="147"/>
      <c r="U6" s="147" t="s">
        <v>600</v>
      </c>
      <c r="V6" s="147" t="s">
        <v>600</v>
      </c>
      <c r="W6" s="147" t="s">
        <v>601</v>
      </c>
      <c r="X6" s="147" t="s">
        <v>602</v>
      </c>
      <c r="Y6" s="147" t="s">
        <v>589</v>
      </c>
      <c r="Z6" s="173" t="s">
        <v>603</v>
      </c>
      <c r="AA6" s="147" t="s">
        <v>591</v>
      </c>
      <c r="AB6" s="147"/>
      <c r="AC6" s="147"/>
      <c r="AD6" s="147"/>
    </row>
    <row r="7" spans="1:31" ht="14.1">
      <c r="A7" s="147">
        <v>1</v>
      </c>
      <c r="B7" s="147" t="s">
        <v>68</v>
      </c>
      <c r="C7" s="147" t="s">
        <v>228</v>
      </c>
      <c r="D7" s="147" t="s">
        <v>604</v>
      </c>
      <c r="E7" s="147" t="s">
        <v>242</v>
      </c>
      <c r="F7" s="147" t="s">
        <v>584</v>
      </c>
      <c r="G7" s="157" t="s">
        <v>585</v>
      </c>
      <c r="H7" s="147" t="s">
        <v>605</v>
      </c>
      <c r="J7" s="147" t="s">
        <v>155</v>
      </c>
      <c r="K7" s="147">
        <v>2010</v>
      </c>
      <c r="L7" s="147"/>
      <c r="M7" s="147"/>
      <c r="N7" s="147" t="s">
        <v>587</v>
      </c>
      <c r="O7" s="147" t="s">
        <v>606</v>
      </c>
      <c r="Q7" s="147" t="s">
        <v>588</v>
      </c>
      <c r="R7" s="147"/>
      <c r="S7" s="147"/>
      <c r="T7" s="147"/>
      <c r="U7" s="147" t="s">
        <v>412</v>
      </c>
      <c r="V7" s="147" t="s">
        <v>580</v>
      </c>
      <c r="W7" s="147"/>
      <c r="X7" s="147" t="s">
        <v>339</v>
      </c>
      <c r="Y7" s="147" t="s">
        <v>589</v>
      </c>
      <c r="Z7" s="147" t="s">
        <v>607</v>
      </c>
      <c r="AA7" s="147" t="s">
        <v>591</v>
      </c>
    </row>
    <row r="8" spans="1:31" ht="14.25" customHeight="1">
      <c r="A8" s="147">
        <v>1</v>
      </c>
      <c r="B8" s="147" t="s">
        <v>69</v>
      </c>
      <c r="C8" s="147" t="s">
        <v>235</v>
      </c>
      <c r="D8" s="147" t="s">
        <v>608</v>
      </c>
      <c r="E8" s="147" t="s">
        <v>242</v>
      </c>
      <c r="F8" s="147" t="s">
        <v>575</v>
      </c>
      <c r="G8" s="157" t="s">
        <v>585</v>
      </c>
      <c r="H8" s="147" t="s">
        <v>609</v>
      </c>
      <c r="J8" s="147" t="s">
        <v>610</v>
      </c>
      <c r="K8" s="147">
        <v>1990</v>
      </c>
      <c r="L8" s="147"/>
      <c r="N8" s="147" t="s">
        <v>587</v>
      </c>
      <c r="O8" s="147" t="s">
        <v>611</v>
      </c>
      <c r="P8" s="147"/>
      <c r="Q8" s="147" t="s">
        <v>611</v>
      </c>
      <c r="R8" s="147"/>
      <c r="S8" s="147"/>
      <c r="T8" s="147"/>
      <c r="U8" s="147" t="s">
        <v>236</v>
      </c>
      <c r="V8" s="147" t="s">
        <v>612</v>
      </c>
      <c r="W8" s="156"/>
      <c r="X8" s="147" t="s">
        <v>339</v>
      </c>
      <c r="Y8" s="147" t="s">
        <v>613</v>
      </c>
      <c r="Z8" s="147"/>
      <c r="AA8" s="147" t="s">
        <v>614</v>
      </c>
    </row>
    <row r="9" spans="1:31" ht="14.1">
      <c r="A9" s="147">
        <v>1</v>
      </c>
      <c r="B9" s="154" t="s">
        <v>70</v>
      </c>
      <c r="C9" s="154" t="s">
        <v>247</v>
      </c>
      <c r="D9" s="154" t="s">
        <v>615</v>
      </c>
      <c r="E9" s="154" t="s">
        <v>217</v>
      </c>
      <c r="F9" s="154" t="s">
        <v>616</v>
      </c>
      <c r="G9" s="154" t="s">
        <v>617</v>
      </c>
      <c r="H9" s="147" t="s">
        <v>618</v>
      </c>
      <c r="J9" s="154" t="s">
        <v>155</v>
      </c>
      <c r="K9" s="154">
        <v>1990</v>
      </c>
      <c r="L9" s="154"/>
      <c r="M9" s="154"/>
      <c r="N9" s="154" t="s">
        <v>587</v>
      </c>
      <c r="O9" s="154"/>
      <c r="P9" s="154"/>
      <c r="Q9" s="154" t="s">
        <v>619</v>
      </c>
      <c r="R9" s="154"/>
      <c r="S9" s="154"/>
      <c r="T9" s="154"/>
      <c r="U9" s="147" t="s">
        <v>0</v>
      </c>
      <c r="V9" s="154" t="s">
        <v>620</v>
      </c>
      <c r="W9" s="154"/>
      <c r="X9" s="147" t="s">
        <v>621</v>
      </c>
      <c r="Y9" s="154" t="s">
        <v>573</v>
      </c>
      <c r="Z9" s="154"/>
      <c r="AA9" s="147" t="s">
        <v>614</v>
      </c>
      <c r="AB9" s="154"/>
      <c r="AC9" s="154"/>
      <c r="AD9" s="154"/>
    </row>
    <row r="10" spans="1:31" ht="15">
      <c r="A10" s="147">
        <v>1</v>
      </c>
      <c r="B10" s="147" t="s">
        <v>83</v>
      </c>
      <c r="C10" s="147" t="s">
        <v>622</v>
      </c>
      <c r="D10" s="147" t="s">
        <v>623</v>
      </c>
      <c r="E10" s="147" t="s">
        <v>242</v>
      </c>
      <c r="F10" s="147" t="s">
        <v>584</v>
      </c>
      <c r="G10" s="157" t="s">
        <v>585</v>
      </c>
      <c r="H10" s="147" t="s">
        <v>624</v>
      </c>
      <c r="J10" s="147" t="s">
        <v>155</v>
      </c>
      <c r="K10" s="147">
        <v>2022</v>
      </c>
      <c r="L10" s="147"/>
      <c r="M10" s="147"/>
      <c r="N10" s="147" t="s">
        <v>587</v>
      </c>
      <c r="O10" s="147" t="s">
        <v>625</v>
      </c>
      <c r="P10" s="164"/>
      <c r="Q10" s="147" t="s">
        <v>626</v>
      </c>
      <c r="R10" s="147"/>
      <c r="S10" s="147"/>
      <c r="T10" s="147"/>
      <c r="U10" s="147" t="s">
        <v>346</v>
      </c>
      <c r="V10" s="147" t="s">
        <v>627</v>
      </c>
      <c r="W10" s="147"/>
      <c r="X10" s="147" t="s">
        <v>339</v>
      </c>
      <c r="Y10" s="147" t="s">
        <v>628</v>
      </c>
      <c r="Z10" s="147"/>
      <c r="AA10" s="147" t="s">
        <v>614</v>
      </c>
      <c r="AB10" s="147"/>
      <c r="AC10" s="147"/>
      <c r="AD10" s="147"/>
    </row>
    <row r="11" spans="1:31" s="147" customFormat="1" ht="14.1">
      <c r="A11" s="147">
        <v>1</v>
      </c>
      <c r="B11" s="147" t="s">
        <v>84</v>
      </c>
      <c r="C11" s="147" t="s">
        <v>355</v>
      </c>
      <c r="D11" s="147" t="s">
        <v>629</v>
      </c>
      <c r="E11" s="147" t="s">
        <v>361</v>
      </c>
      <c r="F11" s="147" t="s">
        <v>594</v>
      </c>
      <c r="G11" s="157" t="s">
        <v>359</v>
      </c>
      <c r="H11" s="147" t="s">
        <v>360</v>
      </c>
      <c r="J11" s="147" t="s">
        <v>155</v>
      </c>
      <c r="K11" s="147">
        <v>2005</v>
      </c>
      <c r="L11" s="147" t="s">
        <v>596</v>
      </c>
      <c r="M11" s="147">
        <v>0.1</v>
      </c>
      <c r="N11" s="147" t="s">
        <v>570</v>
      </c>
      <c r="O11" s="147" t="s">
        <v>630</v>
      </c>
      <c r="P11" s="147" t="s">
        <v>631</v>
      </c>
      <c r="Q11" s="147" t="s">
        <v>632</v>
      </c>
      <c r="U11" s="147" t="s">
        <v>0</v>
      </c>
      <c r="V11" s="147" t="s">
        <v>633</v>
      </c>
      <c r="W11" s="171" t="s">
        <v>634</v>
      </c>
      <c r="X11" s="147" t="s">
        <v>635</v>
      </c>
      <c r="Y11" s="147" t="s">
        <v>589</v>
      </c>
      <c r="Z11" s="147" t="s">
        <v>636</v>
      </c>
      <c r="AA11" s="147" t="s">
        <v>591</v>
      </c>
    </row>
    <row r="12" spans="1:31" s="147" customFormat="1" ht="14.1">
      <c r="A12" s="147">
        <v>1</v>
      </c>
      <c r="B12" s="147" t="s">
        <v>85</v>
      </c>
      <c r="C12" s="147" t="s">
        <v>364</v>
      </c>
      <c r="D12" s="147" t="s">
        <v>637</v>
      </c>
      <c r="E12" s="154" t="s">
        <v>242</v>
      </c>
      <c r="F12" s="154" t="s">
        <v>584</v>
      </c>
      <c r="G12" s="157" t="s">
        <v>585</v>
      </c>
      <c r="H12" s="154" t="s">
        <v>638</v>
      </c>
      <c r="J12" s="154" t="s">
        <v>155</v>
      </c>
      <c r="K12" s="154">
        <v>2020</v>
      </c>
      <c r="L12" s="154"/>
      <c r="M12" s="154"/>
      <c r="N12" s="154" t="s">
        <v>587</v>
      </c>
      <c r="O12" s="154" t="s">
        <v>639</v>
      </c>
      <c r="P12"/>
      <c r="Q12" s="154" t="s">
        <v>639</v>
      </c>
      <c r="R12" s="154"/>
      <c r="S12" s="154"/>
      <c r="T12" s="154"/>
      <c r="U12" s="154" t="s">
        <v>366</v>
      </c>
      <c r="V12" s="154" t="s">
        <v>640</v>
      </c>
      <c r="W12"/>
      <c r="X12" s="154" t="s">
        <v>339</v>
      </c>
      <c r="Y12" s="154" t="s">
        <v>573</v>
      </c>
      <c r="Z12"/>
      <c r="AA12" s="154" t="s">
        <v>614</v>
      </c>
      <c r="AB12"/>
      <c r="AC12"/>
      <c r="AD12"/>
    </row>
    <row r="13" spans="1:31" s="147" customFormat="1" ht="14.1">
      <c r="A13" s="147">
        <v>1</v>
      </c>
      <c r="B13" s="154" t="s">
        <v>101</v>
      </c>
      <c r="C13" s="147" t="s">
        <v>641</v>
      </c>
      <c r="D13" s="150" t="s">
        <v>642</v>
      </c>
      <c r="E13" s="147" t="s">
        <v>217</v>
      </c>
      <c r="F13" s="147" t="s">
        <v>594</v>
      </c>
      <c r="G13" s="147" t="s">
        <v>643</v>
      </c>
      <c r="H13" s="147" t="s">
        <v>644</v>
      </c>
      <c r="I13" s="147" t="s">
        <v>645</v>
      </c>
      <c r="J13" s="147" t="s">
        <v>155</v>
      </c>
      <c r="K13" s="147">
        <v>2000</v>
      </c>
      <c r="N13" s="147" t="s">
        <v>124</v>
      </c>
      <c r="U13" s="147" t="s">
        <v>646</v>
      </c>
      <c r="V13" s="147" t="s">
        <v>646</v>
      </c>
      <c r="X13" s="147" t="s">
        <v>647</v>
      </c>
      <c r="Y13" s="154" t="s">
        <v>573</v>
      </c>
      <c r="AA13" s="147" t="s">
        <v>648</v>
      </c>
    </row>
    <row r="14" spans="1:31" s="147" customFormat="1" ht="14.1">
      <c r="A14" s="147">
        <v>1</v>
      </c>
      <c r="B14" s="154" t="s">
        <v>103</v>
      </c>
      <c r="C14" s="154" t="s">
        <v>649</v>
      </c>
      <c r="D14" s="154" t="s">
        <v>650</v>
      </c>
      <c r="E14" s="154" t="s">
        <v>217</v>
      </c>
      <c r="F14" s="154" t="s">
        <v>594</v>
      </c>
      <c r="G14" s="154" t="s">
        <v>643</v>
      </c>
      <c r="H14" s="154" t="s">
        <v>651</v>
      </c>
      <c r="I14"/>
      <c r="J14" s="175" t="s">
        <v>652</v>
      </c>
      <c r="K14" s="154">
        <v>2007</v>
      </c>
      <c r="L14"/>
      <c r="M14"/>
      <c r="N14" s="154" t="s">
        <v>570</v>
      </c>
      <c r="O14" s="154" t="s">
        <v>653</v>
      </c>
      <c r="P14"/>
      <c r="Q14" s="154" t="s">
        <v>654</v>
      </c>
      <c r="R14" s="154"/>
      <c r="S14" s="154"/>
      <c r="T14" s="154"/>
      <c r="U14" s="154" t="s">
        <v>655</v>
      </c>
      <c r="V14" s="154" t="s">
        <v>656</v>
      </c>
      <c r="W14"/>
      <c r="X14" s="154" t="s">
        <v>657</v>
      </c>
      <c r="Y14" s="154" t="s">
        <v>573</v>
      </c>
      <c r="Z14" s="154" t="s">
        <v>658</v>
      </c>
      <c r="AA14" s="154" t="s">
        <v>648</v>
      </c>
      <c r="AB14"/>
      <c r="AC14"/>
      <c r="AD14"/>
    </row>
    <row r="15" spans="1:31" s="147" customFormat="1" ht="14.1">
      <c r="A15" s="147">
        <v>1</v>
      </c>
      <c r="B15" s="154" t="s">
        <v>102</v>
      </c>
      <c r="C15" s="154" t="s">
        <v>471</v>
      </c>
      <c r="D15" s="154" t="s">
        <v>471</v>
      </c>
      <c r="E15" s="154" t="s">
        <v>242</v>
      </c>
      <c r="F15" s="154" t="s">
        <v>659</v>
      </c>
      <c r="G15" s="157" t="s">
        <v>585</v>
      </c>
      <c r="H15" s="154" t="s">
        <v>660</v>
      </c>
      <c r="J15" s="154" t="s">
        <v>155</v>
      </c>
      <c r="K15" s="154">
        <v>2021</v>
      </c>
      <c r="L15" s="154"/>
      <c r="M15" s="154"/>
      <c r="N15" s="154" t="s">
        <v>596</v>
      </c>
      <c r="O15" s="154" t="s">
        <v>630</v>
      </c>
      <c r="P15" s="154"/>
      <c r="Q15" s="154" t="s">
        <v>661</v>
      </c>
      <c r="R15" s="154"/>
      <c r="S15" s="154"/>
      <c r="T15" s="154"/>
      <c r="U15" s="154" t="s">
        <v>662</v>
      </c>
      <c r="V15" s="154" t="s">
        <v>663</v>
      </c>
      <c r="W15"/>
      <c r="X15" s="154" t="s">
        <v>664</v>
      </c>
      <c r="Y15" s="154" t="s">
        <v>573</v>
      </c>
      <c r="Z15" s="154" t="s">
        <v>665</v>
      </c>
      <c r="AA15" s="147" t="s">
        <v>591</v>
      </c>
      <c r="AB15"/>
      <c r="AC15"/>
      <c r="AD15"/>
    </row>
    <row r="16" spans="1:31" s="147" customFormat="1" ht="14.1">
      <c r="A16" s="147">
        <v>1</v>
      </c>
      <c r="B16" s="154" t="s">
        <v>113</v>
      </c>
      <c r="C16" s="154" t="s">
        <v>499</v>
      </c>
      <c r="D16" s="154" t="s">
        <v>666</v>
      </c>
      <c r="E16" s="154" t="s">
        <v>242</v>
      </c>
      <c r="F16" s="154" t="s">
        <v>667</v>
      </c>
      <c r="G16" s="157" t="s">
        <v>585</v>
      </c>
      <c r="H16" s="154" t="s">
        <v>668</v>
      </c>
      <c r="J16" s="154" t="s">
        <v>155</v>
      </c>
      <c r="K16" s="154">
        <v>2011</v>
      </c>
      <c r="L16" s="154"/>
      <c r="M16" s="154"/>
      <c r="N16" s="154"/>
      <c r="O16" s="154" t="s">
        <v>669</v>
      </c>
      <c r="P16" s="154"/>
      <c r="Q16" s="154"/>
      <c r="R16" s="154"/>
      <c r="S16" s="154"/>
      <c r="T16" s="154"/>
      <c r="U16" s="154" t="s">
        <v>670</v>
      </c>
      <c r="V16" s="154" t="s">
        <v>671</v>
      </c>
      <c r="W16"/>
      <c r="X16" s="154" t="s">
        <v>672</v>
      </c>
      <c r="Y16" s="154" t="s">
        <v>573</v>
      </c>
      <c r="Z16" s="154"/>
      <c r="AA16" s="147" t="s">
        <v>614</v>
      </c>
      <c r="AB16"/>
      <c r="AC16"/>
      <c r="AD16"/>
    </row>
    <row r="17" spans="1:31" s="147" customFormat="1" ht="14.1">
      <c r="A17" s="147">
        <v>1</v>
      </c>
      <c r="B17" s="154" t="s">
        <v>114</v>
      </c>
      <c r="C17" s="154" t="s">
        <v>673</v>
      </c>
      <c r="D17" s="154" t="s">
        <v>674</v>
      </c>
      <c r="E17" s="154" t="s">
        <v>242</v>
      </c>
      <c r="F17" s="154" t="s">
        <v>667</v>
      </c>
      <c r="G17" s="157" t="s">
        <v>585</v>
      </c>
      <c r="H17" s="154" t="s">
        <v>675</v>
      </c>
      <c r="J17" s="154" t="s">
        <v>155</v>
      </c>
      <c r="K17" s="154">
        <v>2010</v>
      </c>
      <c r="L17" s="154"/>
      <c r="M17" s="154"/>
      <c r="N17" s="154"/>
      <c r="O17" s="147" t="s">
        <v>676</v>
      </c>
      <c r="P17" s="154"/>
      <c r="Q17" s="154" t="s">
        <v>677</v>
      </c>
      <c r="R17" s="154"/>
      <c r="S17" s="154"/>
      <c r="T17" s="154"/>
      <c r="U17" s="154" t="s">
        <v>678</v>
      </c>
      <c r="V17" s="154" t="s">
        <v>679</v>
      </c>
      <c r="W17"/>
      <c r="X17" s="154" t="s">
        <v>680</v>
      </c>
      <c r="Y17" s="154" t="s">
        <v>681</v>
      </c>
      <c r="Z17" s="154"/>
      <c r="AA17" s="147" t="s">
        <v>614</v>
      </c>
      <c r="AB17"/>
      <c r="AC17"/>
      <c r="AD17"/>
    </row>
    <row r="18" spans="1:31" s="147" customFormat="1" ht="14.1">
      <c r="A18" s="147">
        <v>1</v>
      </c>
      <c r="B18" s="154" t="s">
        <v>115</v>
      </c>
      <c r="C18" s="154" t="s">
        <v>682</v>
      </c>
      <c r="D18" s="154" t="s">
        <v>683</v>
      </c>
      <c r="E18" s="175" t="s">
        <v>217</v>
      </c>
      <c r="F18" s="154" t="s">
        <v>584</v>
      </c>
      <c r="G18" s="157" t="s">
        <v>585</v>
      </c>
      <c r="H18" s="154" t="s">
        <v>520</v>
      </c>
      <c r="J18" s="154" t="s">
        <v>155</v>
      </c>
      <c r="K18" s="154">
        <v>2015</v>
      </c>
      <c r="L18" s="154"/>
      <c r="M18" s="154"/>
      <c r="N18" s="154"/>
      <c r="O18" s="154" t="s">
        <v>684</v>
      </c>
      <c r="P18" s="154"/>
      <c r="Q18" s="154" t="s">
        <v>685</v>
      </c>
      <c r="R18" s="154"/>
      <c r="S18" s="154"/>
      <c r="T18" s="154"/>
      <c r="U18" s="147" t="s">
        <v>686</v>
      </c>
      <c r="V18" s="154" t="s">
        <v>687</v>
      </c>
      <c r="W18"/>
      <c r="X18" s="154" t="s">
        <v>688</v>
      </c>
      <c r="Y18" s="154" t="s">
        <v>589</v>
      </c>
      <c r="Z18"/>
      <c r="AA18" s="154" t="s">
        <v>591</v>
      </c>
      <c r="AB18"/>
      <c r="AC18"/>
      <c r="AD18"/>
    </row>
    <row r="19" spans="1:31" s="147" customFormat="1" ht="14.1">
      <c r="A19" s="147">
        <v>1</v>
      </c>
      <c r="B19" s="154" t="s">
        <v>116</v>
      </c>
      <c r="C19" s="154" t="s">
        <v>689</v>
      </c>
      <c r="D19" s="154" t="s">
        <v>689</v>
      </c>
      <c r="E19" s="175" t="s">
        <v>217</v>
      </c>
      <c r="F19" s="154" t="s">
        <v>584</v>
      </c>
      <c r="G19" s="157" t="s">
        <v>585</v>
      </c>
      <c r="H19" s="154" t="s">
        <v>523</v>
      </c>
      <c r="J19" s="154" t="s">
        <v>155</v>
      </c>
      <c r="K19" s="154">
        <v>2015</v>
      </c>
      <c r="L19" s="154"/>
      <c r="M19" s="154"/>
      <c r="N19" s="154"/>
      <c r="O19" s="154" t="s">
        <v>690</v>
      </c>
      <c r="P19" s="154"/>
      <c r="Q19" s="154" t="s">
        <v>685</v>
      </c>
      <c r="R19" s="154" t="s">
        <v>690</v>
      </c>
      <c r="S19" s="154"/>
      <c r="T19" s="154" t="s">
        <v>691</v>
      </c>
      <c r="U19" s="154" t="s">
        <v>0</v>
      </c>
      <c r="V19" s="147" t="s">
        <v>692</v>
      </c>
      <c r="W19" s="171" t="s">
        <v>693</v>
      </c>
      <c r="X19" s="154" t="s">
        <v>688</v>
      </c>
      <c r="Y19" s="147" t="s">
        <v>589</v>
      </c>
      <c r="Z19" s="147" t="s">
        <v>694</v>
      </c>
      <c r="AA19" s="147" t="s">
        <v>591</v>
      </c>
      <c r="AB19" s="154"/>
      <c r="AC19" s="154"/>
      <c r="AD19" s="154"/>
    </row>
    <row r="20" spans="1:31" ht="14.1">
      <c r="A20" s="147">
        <v>1</v>
      </c>
      <c r="B20" s="147" t="s">
        <v>91</v>
      </c>
      <c r="C20" s="147" t="s">
        <v>381</v>
      </c>
      <c r="D20" s="147" t="s">
        <v>695</v>
      </c>
      <c r="E20" s="154" t="s">
        <v>361</v>
      </c>
      <c r="F20" s="154" t="s">
        <v>594</v>
      </c>
      <c r="G20" s="154" t="s">
        <v>359</v>
      </c>
      <c r="H20" s="154" t="s">
        <v>696</v>
      </c>
      <c r="J20" s="154" t="s">
        <v>155</v>
      </c>
      <c r="K20" s="154">
        <v>1975</v>
      </c>
      <c r="L20" s="154" t="s">
        <v>596</v>
      </c>
      <c r="N20" s="154" t="s">
        <v>570</v>
      </c>
      <c r="O20" s="154" t="s">
        <v>697</v>
      </c>
      <c r="Q20" s="154" t="s">
        <v>698</v>
      </c>
      <c r="R20" s="154"/>
      <c r="S20" s="154"/>
      <c r="T20" s="154"/>
      <c r="U20" s="154" t="s">
        <v>0</v>
      </c>
      <c r="V20" s="154" t="s">
        <v>699</v>
      </c>
      <c r="X20" s="154" t="s">
        <v>700</v>
      </c>
      <c r="Y20" s="154" t="s">
        <v>573</v>
      </c>
      <c r="AA20" s="154" t="s">
        <v>701</v>
      </c>
    </row>
    <row r="21" spans="1:31" ht="14.1">
      <c r="A21" s="147">
        <v>1</v>
      </c>
      <c r="B21" s="147" t="s">
        <v>92</v>
      </c>
      <c r="C21" s="147" t="str">
        <f>'LF2'!A1</f>
        <v>Abgedeckte Güllelager</v>
      </c>
      <c r="D21" s="147" t="s">
        <v>702</v>
      </c>
      <c r="E21" s="160" t="s">
        <v>242</v>
      </c>
      <c r="F21" s="147" t="s">
        <v>584</v>
      </c>
      <c r="G21" s="157" t="s">
        <v>585</v>
      </c>
      <c r="H21" s="147" t="s">
        <v>703</v>
      </c>
      <c r="J21" s="147" t="s">
        <v>155</v>
      </c>
      <c r="K21" s="147">
        <f>'LF2'!D4</f>
        <v>2022</v>
      </c>
      <c r="L21" s="147"/>
      <c r="M21" s="147"/>
      <c r="N21" s="147"/>
      <c r="O21" s="147" t="s">
        <v>704</v>
      </c>
      <c r="P21" s="147"/>
      <c r="U21" s="147" t="s">
        <v>200</v>
      </c>
      <c r="V21" s="147" t="s">
        <v>705</v>
      </c>
      <c r="W21" s="147"/>
      <c r="X21" s="147" t="s">
        <v>339</v>
      </c>
      <c r="Y21" s="147" t="s">
        <v>573</v>
      </c>
      <c r="Z21" s="147"/>
      <c r="AA21" s="147" t="s">
        <v>614</v>
      </c>
      <c r="AB21" s="147"/>
      <c r="AC21" s="147"/>
      <c r="AD21" s="147"/>
    </row>
    <row r="22" spans="1:31" ht="14.1">
      <c r="A22" s="147">
        <v>1</v>
      </c>
      <c r="B22" s="147" t="s">
        <v>94</v>
      </c>
      <c r="C22" s="147" t="s">
        <v>404</v>
      </c>
      <c r="D22" s="147" t="s">
        <v>706</v>
      </c>
      <c r="E22" s="147" t="s">
        <v>361</v>
      </c>
      <c r="F22" s="147" t="s">
        <v>594</v>
      </c>
      <c r="G22" s="154" t="s">
        <v>359</v>
      </c>
      <c r="H22" s="147" t="s">
        <v>408</v>
      </c>
      <c r="J22" s="147" t="s">
        <v>155</v>
      </c>
      <c r="K22" s="147">
        <v>2005</v>
      </c>
      <c r="L22" s="147" t="s">
        <v>596</v>
      </c>
      <c r="N22" s="147" t="s">
        <v>570</v>
      </c>
      <c r="O22" s="147" t="s">
        <v>630</v>
      </c>
      <c r="Q22" s="147" t="s">
        <v>707</v>
      </c>
      <c r="R22" s="147"/>
      <c r="S22" s="147"/>
      <c r="T22" s="147"/>
      <c r="U22" s="147" t="s">
        <v>0</v>
      </c>
      <c r="V22" s="147" t="s">
        <v>708</v>
      </c>
      <c r="W22" s="171" t="s">
        <v>709</v>
      </c>
      <c r="X22" s="147" t="s">
        <v>635</v>
      </c>
      <c r="Y22" s="147" t="s">
        <v>589</v>
      </c>
      <c r="Z22" s="147" t="s">
        <v>710</v>
      </c>
      <c r="AA22" s="147" t="s">
        <v>591</v>
      </c>
    </row>
    <row r="23" spans="1:31" ht="14.1">
      <c r="A23" s="147">
        <v>1</v>
      </c>
      <c r="B23" s="147" t="s">
        <v>74</v>
      </c>
      <c r="C23" s="147" t="s">
        <v>711</v>
      </c>
      <c r="D23" s="147" t="s">
        <v>712</v>
      </c>
      <c r="E23" s="147" t="s">
        <v>361</v>
      </c>
      <c r="F23" s="147" t="s">
        <v>594</v>
      </c>
      <c r="G23" s="154" t="s">
        <v>359</v>
      </c>
      <c r="H23" s="147" t="s">
        <v>282</v>
      </c>
      <c r="I23" s="147"/>
      <c r="J23" s="147" t="s">
        <v>155</v>
      </c>
      <c r="K23" s="147">
        <v>2005</v>
      </c>
      <c r="L23" s="147" t="s">
        <v>596</v>
      </c>
      <c r="M23" s="147">
        <v>0.1</v>
      </c>
      <c r="N23" s="147" t="s">
        <v>570</v>
      </c>
      <c r="O23" s="147" t="s">
        <v>630</v>
      </c>
      <c r="P23" s="149" t="s">
        <v>713</v>
      </c>
      <c r="Q23" s="147" t="s">
        <v>714</v>
      </c>
      <c r="R23" s="147"/>
      <c r="S23" s="147"/>
      <c r="T23" s="147"/>
      <c r="U23" s="147" t="s">
        <v>715</v>
      </c>
      <c r="V23" s="147" t="s">
        <v>716</v>
      </c>
      <c r="W23" s="171" t="s">
        <v>717</v>
      </c>
      <c r="X23" s="147" t="s">
        <v>635</v>
      </c>
      <c r="Y23" s="147" t="s">
        <v>589</v>
      </c>
      <c r="Z23" s="147" t="s">
        <v>718</v>
      </c>
      <c r="AA23" s="147" t="s">
        <v>591</v>
      </c>
      <c r="AB23" s="147"/>
      <c r="AC23" s="147"/>
      <c r="AD23" s="147"/>
    </row>
    <row r="24" spans="1:31" ht="15">
      <c r="A24" s="147">
        <v>1</v>
      </c>
      <c r="B24" s="147" t="s">
        <v>75</v>
      </c>
      <c r="C24" s="147" t="s">
        <v>719</v>
      </c>
      <c r="D24" s="147" t="s">
        <v>720</v>
      </c>
      <c r="E24" s="147" t="s">
        <v>361</v>
      </c>
      <c r="F24" s="147" t="s">
        <v>594</v>
      </c>
      <c r="G24" s="154" t="s">
        <v>359</v>
      </c>
      <c r="H24" s="147" t="s">
        <v>721</v>
      </c>
      <c r="I24" s="147"/>
      <c r="J24" s="147" t="s">
        <v>155</v>
      </c>
      <c r="K24" s="147">
        <v>2005</v>
      </c>
      <c r="L24" s="147" t="s">
        <v>596</v>
      </c>
      <c r="M24" s="147">
        <v>0.1</v>
      </c>
      <c r="N24" s="147" t="s">
        <v>570</v>
      </c>
      <c r="O24" s="147" t="s">
        <v>630</v>
      </c>
      <c r="P24" s="164" t="s">
        <v>722</v>
      </c>
      <c r="Q24" s="147" t="s">
        <v>723</v>
      </c>
      <c r="R24" s="147"/>
      <c r="S24" s="147"/>
      <c r="T24" s="147"/>
      <c r="U24" s="147" t="s">
        <v>690</v>
      </c>
      <c r="V24" s="147" t="s">
        <v>724</v>
      </c>
      <c r="W24" s="171" t="s">
        <v>725</v>
      </c>
      <c r="X24" s="147" t="s">
        <v>635</v>
      </c>
      <c r="Y24" s="147" t="s">
        <v>589</v>
      </c>
      <c r="Z24" s="147" t="s">
        <v>718</v>
      </c>
      <c r="AA24" s="147" t="s">
        <v>591</v>
      </c>
      <c r="AB24" s="147"/>
      <c r="AC24" s="147"/>
      <c r="AD24" s="147"/>
    </row>
    <row r="25" spans="1:31" ht="14.1">
      <c r="A25" s="147">
        <v>1</v>
      </c>
      <c r="B25" s="147" t="s">
        <v>76</v>
      </c>
      <c r="C25" s="147" t="s">
        <v>726</v>
      </c>
      <c r="D25" s="147" t="s">
        <v>727</v>
      </c>
      <c r="E25" s="147" t="s">
        <v>361</v>
      </c>
      <c r="F25" s="147" t="s">
        <v>594</v>
      </c>
      <c r="G25" s="157" t="s">
        <v>359</v>
      </c>
      <c r="H25" s="147" t="s">
        <v>297</v>
      </c>
      <c r="I25" s="147"/>
      <c r="J25" s="147" t="s">
        <v>155</v>
      </c>
      <c r="K25" s="147">
        <v>2005</v>
      </c>
      <c r="L25" s="147" t="s">
        <v>596</v>
      </c>
      <c r="M25" s="147">
        <v>0.1</v>
      </c>
      <c r="N25" s="147" t="s">
        <v>570</v>
      </c>
      <c r="O25" s="147" t="s">
        <v>630</v>
      </c>
      <c r="P25" s="149" t="s">
        <v>728</v>
      </c>
      <c r="Q25" s="147" t="s">
        <v>729</v>
      </c>
      <c r="R25" s="147" t="s">
        <v>730</v>
      </c>
      <c r="S25" s="147">
        <v>100</v>
      </c>
      <c r="T25" s="147" t="s">
        <v>716</v>
      </c>
      <c r="U25" s="147" t="s">
        <v>690</v>
      </c>
      <c r="V25" s="147" t="s">
        <v>731</v>
      </c>
      <c r="W25" s="171" t="s">
        <v>717</v>
      </c>
      <c r="X25" s="147" t="s">
        <v>732</v>
      </c>
      <c r="Y25" s="147" t="s">
        <v>589</v>
      </c>
      <c r="Z25" s="147" t="s">
        <v>718</v>
      </c>
      <c r="AA25" s="147" t="s">
        <v>591</v>
      </c>
      <c r="AB25" s="147"/>
      <c r="AC25" s="147"/>
      <c r="AD25" s="147"/>
    </row>
    <row r="26" spans="1:31" ht="14.1">
      <c r="A26" s="147">
        <v>1</v>
      </c>
      <c r="B26" s="147" t="s">
        <v>77</v>
      </c>
      <c r="C26" s="147" t="s">
        <v>733</v>
      </c>
      <c r="D26" s="147" t="s">
        <v>734</v>
      </c>
      <c r="E26" s="147" t="s">
        <v>361</v>
      </c>
      <c r="F26" s="147" t="s">
        <v>594</v>
      </c>
      <c r="G26" s="157" t="s">
        <v>359</v>
      </c>
      <c r="H26" s="147" t="s">
        <v>297</v>
      </c>
      <c r="I26" s="147"/>
      <c r="J26" s="147" t="s">
        <v>155</v>
      </c>
      <c r="K26" s="149">
        <v>2005</v>
      </c>
      <c r="L26" s="147" t="s">
        <v>596</v>
      </c>
      <c r="M26" s="147">
        <v>0.1</v>
      </c>
      <c r="N26" s="147" t="s">
        <v>570</v>
      </c>
      <c r="O26" s="147" t="s">
        <v>630</v>
      </c>
      <c r="P26" s="149" t="s">
        <v>728</v>
      </c>
      <c r="Q26" s="147" t="s">
        <v>729</v>
      </c>
      <c r="R26" s="147" t="s">
        <v>730</v>
      </c>
      <c r="S26" s="147">
        <v>300</v>
      </c>
      <c r="T26" s="147" t="s">
        <v>735</v>
      </c>
      <c r="U26" s="147" t="s">
        <v>690</v>
      </c>
      <c r="V26" s="147" t="s">
        <v>736</v>
      </c>
      <c r="W26" s="171" t="s">
        <v>717</v>
      </c>
      <c r="X26" s="147" t="s">
        <v>732</v>
      </c>
      <c r="Y26" s="147" t="s">
        <v>589</v>
      </c>
      <c r="Z26" s="147" t="s">
        <v>718</v>
      </c>
      <c r="AA26" s="147" t="s">
        <v>591</v>
      </c>
      <c r="AB26" s="147"/>
      <c r="AC26" s="147"/>
      <c r="AD26" s="147"/>
    </row>
    <row r="27" spans="1:31" ht="15">
      <c r="A27" s="147">
        <v>1</v>
      </c>
      <c r="B27" s="147" t="s">
        <v>78</v>
      </c>
      <c r="C27" s="147" t="s">
        <v>737</v>
      </c>
      <c r="D27" s="147" t="s">
        <v>737</v>
      </c>
      <c r="E27" s="147" t="s">
        <v>242</v>
      </c>
      <c r="F27" s="147" t="s">
        <v>738</v>
      </c>
      <c r="G27" s="236" t="s">
        <v>739</v>
      </c>
      <c r="H27" t="s">
        <v>740</v>
      </c>
      <c r="I27" s="156"/>
      <c r="J27" s="147" t="s">
        <v>155</v>
      </c>
      <c r="K27" s="147">
        <v>2014</v>
      </c>
      <c r="L27" s="147" t="s">
        <v>741</v>
      </c>
      <c r="M27" s="147"/>
      <c r="N27" s="147" t="s">
        <v>570</v>
      </c>
      <c r="O27" s="147" t="s">
        <v>742</v>
      </c>
      <c r="P27" s="164"/>
      <c r="Q27" s="147"/>
      <c r="R27" s="147"/>
      <c r="S27" s="147"/>
      <c r="T27" s="147"/>
      <c r="U27" s="147" t="s">
        <v>743</v>
      </c>
      <c r="V27" s="156" t="s">
        <v>744</v>
      </c>
      <c r="W27" s="156"/>
      <c r="X27" s="147" t="s">
        <v>745</v>
      </c>
      <c r="Y27" s="147" t="s">
        <v>573</v>
      </c>
      <c r="Z27" s="147" t="s">
        <v>746</v>
      </c>
      <c r="AA27" s="147" t="s">
        <v>747</v>
      </c>
      <c r="AB27" s="147"/>
      <c r="AC27" s="147"/>
      <c r="AD27" s="147"/>
      <c r="AE27" t="s">
        <v>748</v>
      </c>
    </row>
    <row r="28" spans="1:31" s="154" customFormat="1" ht="14.1">
      <c r="A28" s="147">
        <v>1</v>
      </c>
      <c r="B28" s="147" t="s">
        <v>79</v>
      </c>
      <c r="C28" s="147" t="s">
        <v>749</v>
      </c>
      <c r="D28" s="147" t="s">
        <v>750</v>
      </c>
      <c r="E28" s="168" t="s">
        <v>242</v>
      </c>
      <c r="F28" s="147" t="s">
        <v>751</v>
      </c>
      <c r="G28" s="157" t="s">
        <v>752</v>
      </c>
      <c r="H28" s="147" t="s">
        <v>319</v>
      </c>
      <c r="J28" s="147" t="s">
        <v>753</v>
      </c>
      <c r="K28" s="147">
        <v>2013</v>
      </c>
      <c r="L28" s="147" t="s">
        <v>754</v>
      </c>
      <c r="M28" s="147">
        <v>0</v>
      </c>
      <c r="N28" s="147" t="s">
        <v>587</v>
      </c>
      <c r="O28" s="147" t="s">
        <v>755</v>
      </c>
      <c r="P28" s="147"/>
      <c r="Q28" s="147"/>
      <c r="R28" s="147"/>
      <c r="S28" s="147"/>
      <c r="T28" s="147"/>
      <c r="U28" s="147" t="s">
        <v>200</v>
      </c>
      <c r="V28" s="147" t="s">
        <v>705</v>
      </c>
      <c r="W28" s="147"/>
      <c r="X28" s="147" t="s">
        <v>317</v>
      </c>
      <c r="Y28" s="147" t="s">
        <v>628</v>
      </c>
      <c r="Z28" s="147"/>
      <c r="AA28" s="147" t="s">
        <v>614</v>
      </c>
      <c r="AB28" s="147"/>
      <c r="AC28" s="147"/>
      <c r="AD28" s="147"/>
    </row>
    <row r="29" spans="1:31" s="154" customFormat="1" ht="14.1">
      <c r="A29" s="147">
        <v>0</v>
      </c>
      <c r="B29" s="147" t="s">
        <v>80</v>
      </c>
      <c r="C29" s="147" t="s">
        <v>756</v>
      </c>
      <c r="D29" s="147" t="s">
        <v>326</v>
      </c>
      <c r="E29" s="147" t="s">
        <v>217</v>
      </c>
      <c r="F29" s="147" t="s">
        <v>575</v>
      </c>
      <c r="G29" s="157" t="s">
        <v>576</v>
      </c>
      <c r="H29" s="147" t="s">
        <v>331</v>
      </c>
      <c r="J29" s="147" t="s">
        <v>155</v>
      </c>
      <c r="K29" s="147">
        <v>2002</v>
      </c>
      <c r="L29" s="147" t="s">
        <v>596</v>
      </c>
      <c r="M29" s="147"/>
      <c r="N29" s="147" t="s">
        <v>587</v>
      </c>
      <c r="O29" s="147" t="s">
        <v>757</v>
      </c>
      <c r="P29" s="147"/>
      <c r="Q29" s="147"/>
      <c r="R29" s="147"/>
      <c r="S29" s="147"/>
      <c r="T29" s="147"/>
      <c r="U29" s="147" t="s">
        <v>0</v>
      </c>
      <c r="V29" s="147" t="s">
        <v>758</v>
      </c>
      <c r="W29" s="147"/>
      <c r="X29" s="147" t="s">
        <v>317</v>
      </c>
      <c r="Y29" s="147"/>
      <c r="Z29" s="147"/>
      <c r="AA29" s="147" t="s">
        <v>759</v>
      </c>
      <c r="AB29" s="147"/>
      <c r="AC29" s="147"/>
      <c r="AD29" s="147"/>
    </row>
    <row r="30" spans="1:31" s="154" customFormat="1" ht="14.1">
      <c r="A30" s="147">
        <v>1</v>
      </c>
      <c r="B30" s="147" t="s">
        <v>81</v>
      </c>
      <c r="C30" s="147" t="s">
        <v>760</v>
      </c>
      <c r="D30" s="147" t="s">
        <v>760</v>
      </c>
      <c r="E30" s="147" t="s">
        <v>242</v>
      </c>
      <c r="F30" s="147" t="s">
        <v>575</v>
      </c>
      <c r="G30" s="147" t="s">
        <v>576</v>
      </c>
      <c r="H30" s="147" t="s">
        <v>341</v>
      </c>
      <c r="I30" s="147"/>
      <c r="J30" s="147" t="s">
        <v>155</v>
      </c>
      <c r="K30" s="147">
        <v>2010</v>
      </c>
      <c r="L30" s="147"/>
      <c r="M30" s="147"/>
      <c r="N30" s="147" t="s">
        <v>587</v>
      </c>
      <c r="O30" s="147" t="s">
        <v>578</v>
      </c>
      <c r="P30" s="147" t="s">
        <v>630</v>
      </c>
      <c r="Q30" s="147" t="s">
        <v>630</v>
      </c>
      <c r="R30" s="147"/>
      <c r="S30" s="147"/>
      <c r="T30" s="147"/>
      <c r="U30" s="147" t="s">
        <v>336</v>
      </c>
      <c r="V30" s="147" t="s">
        <v>761</v>
      </c>
      <c r="W30" s="147"/>
      <c r="X30" s="147" t="s">
        <v>339</v>
      </c>
      <c r="Y30" s="147" t="s">
        <v>573</v>
      </c>
      <c r="Z30" s="147"/>
      <c r="AA30" s="147" t="s">
        <v>581</v>
      </c>
      <c r="AB30" s="147"/>
      <c r="AC30" s="147"/>
      <c r="AD30" s="147"/>
    </row>
    <row r="31" spans="1:31" ht="14.1">
      <c r="A31" s="147">
        <v>1</v>
      </c>
      <c r="B31" s="154" t="s">
        <v>63</v>
      </c>
      <c r="C31" s="154" t="s">
        <v>762</v>
      </c>
      <c r="D31" s="154" t="s">
        <v>763</v>
      </c>
      <c r="E31" s="154" t="s">
        <v>361</v>
      </c>
      <c r="F31" s="154" t="s">
        <v>594</v>
      </c>
      <c r="G31" s="154" t="s">
        <v>359</v>
      </c>
      <c r="H31" s="154" t="s">
        <v>764</v>
      </c>
      <c r="I31" s="154"/>
      <c r="J31" s="154" t="s">
        <v>155</v>
      </c>
      <c r="K31" s="154">
        <v>2010</v>
      </c>
      <c r="L31" s="154" t="s">
        <v>596</v>
      </c>
      <c r="M31" s="154" t="s">
        <v>765</v>
      </c>
      <c r="N31" s="154" t="s">
        <v>570</v>
      </c>
      <c r="O31" s="154" t="s">
        <v>766</v>
      </c>
      <c r="P31" s="154">
        <v>1</v>
      </c>
      <c r="Q31" s="154" t="s">
        <v>763</v>
      </c>
      <c r="R31" s="154"/>
      <c r="S31" s="154"/>
      <c r="T31" s="154"/>
      <c r="U31" s="154" t="s">
        <v>767</v>
      </c>
      <c r="V31" s="154" t="s">
        <v>768</v>
      </c>
      <c r="X31" s="154" t="s">
        <v>769</v>
      </c>
      <c r="Y31" s="154" t="s">
        <v>573</v>
      </c>
      <c r="AA31" s="154" t="s">
        <v>614</v>
      </c>
    </row>
    <row r="32" spans="1:31" ht="15">
      <c r="A32" s="147">
        <v>1</v>
      </c>
      <c r="B32" s="147" t="s">
        <v>748</v>
      </c>
      <c r="C32" s="147" t="s">
        <v>770</v>
      </c>
      <c r="D32" s="147" t="s">
        <v>771</v>
      </c>
      <c r="E32" s="147" t="s">
        <v>242</v>
      </c>
      <c r="F32" s="147" t="s">
        <v>738</v>
      </c>
      <c r="G32" s="236" t="s">
        <v>739</v>
      </c>
      <c r="H32" t="s">
        <v>772</v>
      </c>
      <c r="I32" s="156"/>
      <c r="J32" s="147" t="s">
        <v>155</v>
      </c>
      <c r="K32" s="147">
        <v>2014</v>
      </c>
      <c r="L32" s="147" t="s">
        <v>741</v>
      </c>
      <c r="M32" s="147"/>
      <c r="N32" s="147" t="s">
        <v>570</v>
      </c>
      <c r="O32" s="147"/>
      <c r="P32" s="164"/>
      <c r="Q32" s="147"/>
      <c r="R32" s="147"/>
      <c r="S32" s="147"/>
      <c r="T32" s="147"/>
      <c r="U32" s="147"/>
      <c r="V32" s="156"/>
      <c r="W32" s="156"/>
      <c r="X32" s="147" t="s">
        <v>745</v>
      </c>
      <c r="Y32" s="147" t="s">
        <v>573</v>
      </c>
      <c r="Z32" s="147"/>
      <c r="AA32" s="147"/>
      <c r="AB32" s="147"/>
      <c r="AC32" s="147"/>
      <c r="AD32"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4" r:id="rId15" xr:uid="{ADE4B96A-F540-490C-9988-7DF9A53CE7AD}"/>
    <hyperlink ref="G10" r:id="rId16" xr:uid="{3F24A919-9947-4F66-ABEE-C87937462A27}"/>
    <hyperlink ref="G8" r:id="rId17" xr:uid="{7F2C4B23-0B41-4214-B95A-4EA6C6F6476B}"/>
    <hyperlink ref="G5" r:id="rId18" xr:uid="{A59E181F-9588-422D-BF6D-F7A943719352}"/>
    <hyperlink ref="G7" r:id="rId19" xr:uid="{7ABBDA68-C64F-4ED4-9A3D-10A54E86FA0D}"/>
    <hyperlink ref="G21" r:id="rId20" xr:uid="{2199F790-1B3D-4994-8CA0-4201840EAEDB}"/>
    <hyperlink ref="G12" r:id="rId21" xr:uid="{C9BA3F43-FE99-474E-9E3A-666A1DE66B56}"/>
    <hyperlink ref="G15" r:id="rId22" xr:uid="{09E500D7-3A62-4530-ABFA-838964372750}"/>
    <hyperlink ref="G6" r:id="rId23" xr:uid="{786039C1-2576-467D-8E54-3C3091A4B7D9}"/>
    <hyperlink ref="G9" r:id="rId24" xr:uid="{EC927FC4-D685-46C5-B965-33BBC8C4E873}"/>
    <hyperlink ref="G16" r:id="rId25" xr:uid="{89B346D3-FA4B-4F45-A04A-766B78DFE65E}"/>
    <hyperlink ref="G17" r:id="rId26" xr:uid="{1437765F-42BD-45E5-A918-77CC7F43641A}"/>
    <hyperlink ref="G18" r:id="rId27" xr:uid="{98FEB6F0-7491-4D23-9A8F-70B35B0AEA06}"/>
    <hyperlink ref="G19" r:id="rId28" xr:uid="{187B19B9-E176-486A-B19F-DFE7DAA6A86C}"/>
    <hyperlink ref="G32" r:id="rId29" xr:uid="{B776CCA3-8BB3-458C-9D9C-A82971459530}"/>
  </hyperlinks>
  <pageMargins left="0.7" right="0.7" top="0.78740157499999996" bottom="0.78740157499999996" header="0.3" footer="0.3"/>
  <legacyDrawing r:id="rId3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773</v>
      </c>
      <c r="B1" s="146" t="s">
        <v>774</v>
      </c>
    </row>
    <row r="2" spans="1:2" ht="14.1">
      <c r="A2" s="147" t="s">
        <v>533</v>
      </c>
      <c r="B2" s="147" t="s">
        <v>775</v>
      </c>
    </row>
    <row r="3" spans="1:2" ht="14.1">
      <c r="A3" s="147" t="s">
        <v>534</v>
      </c>
      <c r="B3" s="147" t="s">
        <v>776</v>
      </c>
    </row>
    <row r="4" spans="1:2" ht="14.1">
      <c r="A4" s="147" t="s">
        <v>535</v>
      </c>
      <c r="B4" s="147" t="s">
        <v>777</v>
      </c>
    </row>
    <row r="5" spans="1:2" ht="14.1">
      <c r="A5" s="147" t="s">
        <v>778</v>
      </c>
      <c r="B5" s="147" t="s">
        <v>779</v>
      </c>
    </row>
    <row r="6" spans="1:2" ht="14.1">
      <c r="A6" s="147" t="s">
        <v>537</v>
      </c>
      <c r="B6" s="147" t="s">
        <v>780</v>
      </c>
    </row>
    <row r="7" spans="1:2" ht="14.1">
      <c r="A7" s="147" t="s">
        <v>538</v>
      </c>
      <c r="B7" s="147" t="s">
        <v>781</v>
      </c>
    </row>
    <row r="8" spans="1:2" ht="14.1">
      <c r="A8" s="147" t="s">
        <v>539</v>
      </c>
      <c r="B8" s="147" t="s">
        <v>782</v>
      </c>
    </row>
    <row r="9" spans="1:2" ht="14.1">
      <c r="A9" s="147" t="s">
        <v>783</v>
      </c>
      <c r="B9" s="147" t="s">
        <v>784</v>
      </c>
    </row>
    <row r="10" spans="1:2" ht="14.1">
      <c r="A10" s="147" t="s">
        <v>541</v>
      </c>
      <c r="B10" s="147" t="s">
        <v>785</v>
      </c>
    </row>
    <row r="11" spans="1:2" ht="14.1">
      <c r="A11" s="147" t="s">
        <v>542</v>
      </c>
      <c r="B11" s="147" t="s">
        <v>786</v>
      </c>
    </row>
    <row r="12" spans="1:2" ht="14.1">
      <c r="A12" s="147" t="s">
        <v>543</v>
      </c>
      <c r="B12" s="147" t="s">
        <v>787</v>
      </c>
    </row>
    <row r="13" spans="1:2" ht="14.1">
      <c r="A13" s="147" t="s">
        <v>544</v>
      </c>
      <c r="B13" s="148" t="s">
        <v>788</v>
      </c>
    </row>
    <row r="14" spans="1:2" ht="14.1">
      <c r="A14" s="147" t="s">
        <v>545</v>
      </c>
      <c r="B14" s="147" t="s">
        <v>789</v>
      </c>
    </row>
    <row r="15" spans="1:2" ht="14.1">
      <c r="A15" s="147" t="s">
        <v>790</v>
      </c>
      <c r="B15" s="147" t="s">
        <v>791</v>
      </c>
    </row>
    <row r="16" spans="1:2" ht="14.1">
      <c r="A16" s="147" t="s">
        <v>792</v>
      </c>
      <c r="B16" s="148" t="s">
        <v>788</v>
      </c>
    </row>
    <row r="17" spans="1:2" ht="14.1">
      <c r="A17" s="147" t="s">
        <v>793</v>
      </c>
      <c r="B17" s="147" t="s">
        <v>794</v>
      </c>
    </row>
    <row r="18" spans="1:2" ht="14.1">
      <c r="A18" s="147" t="s">
        <v>552</v>
      </c>
      <c r="B18" s="147" t="s">
        <v>795</v>
      </c>
    </row>
    <row r="19" spans="1:2" ht="14.1">
      <c r="A19" s="147" t="s">
        <v>553</v>
      </c>
      <c r="B19" s="147" t="s">
        <v>796</v>
      </c>
    </row>
    <row r="20" spans="1:2" ht="14.1">
      <c r="A20" s="172" t="s">
        <v>554</v>
      </c>
      <c r="B20" s="147" t="s">
        <v>797</v>
      </c>
    </row>
    <row r="21" spans="1:2" ht="14.1">
      <c r="A21" s="147" t="s">
        <v>555</v>
      </c>
      <c r="B21" s="147" t="s">
        <v>798</v>
      </c>
    </row>
    <row r="22" spans="1:2" ht="14.1">
      <c r="A22" s="172" t="s">
        <v>556</v>
      </c>
      <c r="B22" s="147" t="s">
        <v>799</v>
      </c>
    </row>
    <row r="23" spans="1:2" ht="14.1">
      <c r="A23" s="172" t="s">
        <v>557</v>
      </c>
      <c r="B23" s="147" t="s">
        <v>800</v>
      </c>
    </row>
    <row r="24" spans="1:2" ht="14.1">
      <c r="A24" s="147" t="s">
        <v>558</v>
      </c>
      <c r="B24" s="147" t="s">
        <v>801</v>
      </c>
    </row>
    <row r="25" spans="1:2" ht="14.1">
      <c r="A25" s="147" t="s">
        <v>559</v>
      </c>
      <c r="B25" s="148" t="s">
        <v>788</v>
      </c>
    </row>
    <row r="26" spans="1:2" ht="14.1">
      <c r="A26" s="147" t="s">
        <v>560</v>
      </c>
      <c r="B26" s="148" t="s">
        <v>788</v>
      </c>
    </row>
    <row r="27" spans="1:2" ht="14.1">
      <c r="A27" s="147" t="s">
        <v>561</v>
      </c>
      <c r="B27" s="148" t="s">
        <v>788</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802</v>
      </c>
      <c r="C1" t="s">
        <v>803</v>
      </c>
      <c r="E1" t="s">
        <v>804</v>
      </c>
      <c r="G1" t="s">
        <v>805</v>
      </c>
      <c r="I1" t="s">
        <v>806</v>
      </c>
      <c r="K1" t="s">
        <v>807</v>
      </c>
      <c r="M1" t="s">
        <v>808</v>
      </c>
      <c r="O1" t="s">
        <v>809</v>
      </c>
    </row>
    <row r="2" spans="1:15" ht="20.100000000000001" customHeight="1">
      <c r="A2" t="s">
        <v>184</v>
      </c>
      <c r="C2" t="s">
        <v>810</v>
      </c>
      <c r="E2" t="s">
        <v>811</v>
      </c>
      <c r="G2" t="s">
        <v>164</v>
      </c>
      <c r="I2" t="s">
        <v>223</v>
      </c>
      <c r="K2" t="s">
        <v>812</v>
      </c>
      <c r="M2" t="s">
        <v>813</v>
      </c>
      <c r="O2" t="s">
        <v>814</v>
      </c>
    </row>
    <row r="3" spans="1:15" ht="20.100000000000001" customHeight="1">
      <c r="A3" t="s">
        <v>168</v>
      </c>
      <c r="C3" t="s">
        <v>815</v>
      </c>
      <c r="E3" t="s">
        <v>816</v>
      </c>
      <c r="G3" t="s">
        <v>817</v>
      </c>
      <c r="I3" t="s">
        <v>389</v>
      </c>
      <c r="K3" t="s">
        <v>818</v>
      </c>
      <c r="M3" t="s">
        <v>819</v>
      </c>
      <c r="O3" t="s">
        <v>820</v>
      </c>
    </row>
    <row r="4" spans="1:15" ht="20.100000000000001" customHeight="1">
      <c r="C4" t="s">
        <v>821</v>
      </c>
      <c r="E4" t="s">
        <v>822</v>
      </c>
      <c r="G4" t="s">
        <v>823</v>
      </c>
      <c r="I4" t="s">
        <v>403</v>
      </c>
      <c r="K4" t="s">
        <v>824</v>
      </c>
      <c r="M4" t="s">
        <v>825</v>
      </c>
      <c r="O4" t="s">
        <v>826</v>
      </c>
    </row>
    <row r="5" spans="1:15" ht="20.100000000000001" customHeight="1">
      <c r="C5" t="s">
        <v>827</v>
      </c>
      <c r="E5" t="s">
        <v>828</v>
      </c>
      <c r="G5" t="s">
        <v>829</v>
      </c>
      <c r="I5" t="s">
        <v>377</v>
      </c>
      <c r="M5" t="s">
        <v>830</v>
      </c>
      <c r="O5" t="s">
        <v>831</v>
      </c>
    </row>
    <row r="6" spans="1:15" ht="20.100000000000001" customHeight="1">
      <c r="C6" t="s">
        <v>832</v>
      </c>
      <c r="E6" t="s">
        <v>833</v>
      </c>
      <c r="G6" t="s">
        <v>834</v>
      </c>
      <c r="I6" t="s">
        <v>835</v>
      </c>
      <c r="O6" t="s">
        <v>836</v>
      </c>
    </row>
    <row r="7" spans="1:15" ht="20.100000000000001" customHeight="1">
      <c r="C7" t="s">
        <v>837</v>
      </c>
      <c r="E7" t="s">
        <v>166</v>
      </c>
      <c r="G7" t="s">
        <v>838</v>
      </c>
      <c r="I7" t="s">
        <v>839</v>
      </c>
      <c r="O7" t="s">
        <v>840</v>
      </c>
    </row>
    <row r="8" spans="1:15" ht="20.100000000000001" customHeight="1">
      <c r="C8" t="s">
        <v>841</v>
      </c>
      <c r="E8" t="s">
        <v>842</v>
      </c>
      <c r="G8" t="s">
        <v>843</v>
      </c>
      <c r="I8" t="s">
        <v>324</v>
      </c>
      <c r="O8" t="s">
        <v>844</v>
      </c>
    </row>
    <row r="9" spans="1:15" ht="20.100000000000001" customHeight="1">
      <c r="C9" t="s">
        <v>845</v>
      </c>
      <c r="E9" t="s">
        <v>846</v>
      </c>
      <c r="G9" t="s">
        <v>847</v>
      </c>
      <c r="I9" t="s">
        <v>178</v>
      </c>
      <c r="O9" t="s">
        <v>848</v>
      </c>
    </row>
    <row r="10" spans="1:15" ht="20.100000000000001" customHeight="1">
      <c r="C10" t="s">
        <v>849</v>
      </c>
      <c r="E10" t="s">
        <v>527</v>
      </c>
      <c r="O10" t="s">
        <v>850</v>
      </c>
    </row>
    <row r="11" spans="1:15" ht="20.100000000000001" customHeight="1">
      <c r="C11" t="s">
        <v>851</v>
      </c>
      <c r="E11" t="s">
        <v>852</v>
      </c>
      <c r="O11" t="s">
        <v>853</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E89199-B92A-4346-AA14-A4573F72AE71}"/>
</file>

<file path=customXml/itemProps2.xml><?xml version="1.0" encoding="utf-8"?>
<ds:datastoreItem xmlns:ds="http://schemas.openxmlformats.org/officeDocument/2006/customXml" ds:itemID="{18A314DA-0F62-4E10-94F7-DBFCC9F3B707}"/>
</file>

<file path=customXml/itemProps3.xml><?xml version="1.0" encoding="utf-8"?>
<ds:datastoreItem xmlns:ds="http://schemas.openxmlformats.org/officeDocument/2006/customXml" ds:itemID="{A4E4C368-1DF5-422B-BD39-8846CE2351EE}"/>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2023-04-12T12:19:54Z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