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tiff" ContentType="image/tiff"/>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ml.chartshapes+xml"/>
  <Override PartName="/xl/drawings/drawing4.xml" ContentType="application/vnd.openxmlformats-officedocument.drawing+xml"/>
  <Override PartName="/xl/tables/table3.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5.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6.xml" ContentType="application/vnd.openxmlformats-officedocument.drawingml.chartshapes+xml"/>
  <Override PartName="/xl/drawings/drawing7.xml" ContentType="application/vnd.openxmlformats-officedocument.drawing+xml"/>
  <Override PartName="/xl/tables/table4.xml" ContentType="application/vnd.openxmlformats-officedocument.spreadsheetml.tab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8.xml" ContentType="application/vnd.openxmlformats-officedocument.drawingml.chartshape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9.xml" ContentType="application/vnd.openxmlformats-officedocument.drawingml.chartshapes+xml"/>
  <Override PartName="/xl/drawings/drawing10.xml" ContentType="application/vnd.openxmlformats-officedocument.drawing+xml"/>
  <Override PartName="/xl/tables/table5.xml" ContentType="application/vnd.openxmlformats-officedocument.spreadsheetml.tab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11.xml" ContentType="application/vnd.openxmlformats-officedocument.drawingml.chartshapes+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12.xml" ContentType="application/vnd.openxmlformats-officedocument.drawingml.chartshapes+xml"/>
  <Override PartName="/xl/drawings/drawing13.xml" ContentType="application/vnd.openxmlformats-officedocument.drawing+xml"/>
  <Override PartName="/xl/tables/table6.xml" ContentType="application/vnd.openxmlformats-officedocument.spreadsheetml.tab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4.xml" ContentType="application/vnd.openxmlformats-officedocument.drawingml.chartshapes+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5.xml" ContentType="application/vnd.openxmlformats-officedocument.drawingml.chartshapes+xml"/>
  <Override PartName="/xl/drawings/drawing16.xml" ContentType="application/vnd.openxmlformats-officedocument.drawing+xml"/>
  <Override PartName="/xl/tables/table7.xml" ContentType="application/vnd.openxmlformats-officedocument.spreadsheetml.tab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7.xml" ContentType="application/vnd.openxmlformats-officedocument.drawingml.chartshapes+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8.xml" ContentType="application/vnd.openxmlformats-officedocument.drawingml.chartshapes+xml"/>
  <Override PartName="/xl/drawings/drawing19.xml" ContentType="application/vnd.openxmlformats-officedocument.drawing+xml"/>
  <Override PartName="/xl/tables/table8.xml" ContentType="application/vnd.openxmlformats-officedocument.spreadsheetml.tab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20.xml" ContentType="application/vnd.openxmlformats-officedocument.drawingml.chartshapes+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21.xml" ContentType="application/vnd.openxmlformats-officedocument.drawingml.chartshapes+xml"/>
  <Override PartName="/xl/drawings/drawing22.xml" ContentType="application/vnd.openxmlformats-officedocument.drawing+xml"/>
  <Override PartName="/xl/tables/table9.xml" ContentType="application/vnd.openxmlformats-officedocument.spreadsheetml.tab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23.xml" ContentType="application/vnd.openxmlformats-officedocument.drawingml.chartshapes+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24.xml" ContentType="application/vnd.openxmlformats-officedocument.drawingml.chartshapes+xml"/>
  <Override PartName="/xl/drawings/drawing25.xml" ContentType="application/vnd.openxmlformats-officedocument.drawing+xml"/>
  <Override PartName="/xl/tables/table10.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26.xml" ContentType="application/vnd.openxmlformats-officedocument.drawingml.chartshapes+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27.xml" ContentType="application/vnd.openxmlformats-officedocument.drawingml.chartshapes+xml"/>
  <Override PartName="/xl/drawings/drawing28.xml" ContentType="application/vnd.openxmlformats-officedocument.drawing+xml"/>
  <Override PartName="/xl/tables/table11.xml" ContentType="application/vnd.openxmlformats-officedocument.spreadsheetml.tab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29.xml" ContentType="application/vnd.openxmlformats-officedocument.drawingml.chartshapes+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30.xml" ContentType="application/vnd.openxmlformats-officedocument.drawingml.chartshapes+xml"/>
  <Override PartName="/xl/drawings/drawing31.xml" ContentType="application/vnd.openxmlformats-officedocument.drawing+xml"/>
  <Override PartName="/xl/tables/table12.xml" ContentType="application/vnd.openxmlformats-officedocument.spreadsheetml.tab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32.xml" ContentType="application/vnd.openxmlformats-officedocument.drawingml.chartshapes+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33.xml" ContentType="application/vnd.openxmlformats-officedocument.drawingml.chartshapes+xml"/>
  <Override PartName="/xl/drawings/drawing34.xml" ContentType="application/vnd.openxmlformats-officedocument.drawing+xml"/>
  <Override PartName="/xl/tables/table13.xml" ContentType="application/vnd.openxmlformats-officedocument.spreadsheetml.tab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35.xml" ContentType="application/vnd.openxmlformats-officedocument.drawingml.chartshapes+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36.xml" ContentType="application/vnd.openxmlformats-officedocument.drawingml.chartshapes+xml"/>
  <Override PartName="/xl/drawings/drawing37.xml" ContentType="application/vnd.openxmlformats-officedocument.drawing+xml"/>
  <Override PartName="/xl/tables/table14.xml" ContentType="application/vnd.openxmlformats-officedocument.spreadsheetml.tab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38.xml" ContentType="application/vnd.openxmlformats-officedocument.drawingml.chartshapes+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39.xml" ContentType="application/vnd.openxmlformats-officedocument.drawingml.chartshapes+xml"/>
  <Override PartName="/xl/drawings/drawing40.xml" ContentType="application/vnd.openxmlformats-officedocument.drawing+xml"/>
  <Override PartName="/xl/tables/table15.xml" ContentType="application/vnd.openxmlformats-officedocument.spreadsheetml.tab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41.xml" ContentType="application/vnd.openxmlformats-officedocument.drawingml.chartshapes+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42.xml" ContentType="application/vnd.openxmlformats-officedocument.drawingml.chartshapes+xml"/>
  <Override PartName="/xl/drawings/drawing43.xml" ContentType="application/vnd.openxmlformats-officedocument.drawing+xml"/>
  <Override PartName="/xl/tables/table16.xml" ContentType="application/vnd.openxmlformats-officedocument.spreadsheetml.tab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44.xml" ContentType="application/vnd.openxmlformats-officedocument.drawingml.chartshapes+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45.xml" ContentType="application/vnd.openxmlformats-officedocument.drawingml.chartshapes+xml"/>
  <Override PartName="/xl/drawings/drawing46.xml" ContentType="application/vnd.openxmlformats-officedocument.drawing+xml"/>
  <Override PartName="/xl/tables/table17.xml" ContentType="application/vnd.openxmlformats-officedocument.spreadsheetml.tab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drawings/drawing47.xml" ContentType="application/vnd.openxmlformats-officedocument.drawingml.chartshapes+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48.xml" ContentType="application/vnd.openxmlformats-officedocument.drawingml.chartshapes+xml"/>
  <Override PartName="/xl/drawings/drawing49.xml" ContentType="application/vnd.openxmlformats-officedocument.drawing+xml"/>
  <Override PartName="/xl/tables/table18.xml" ContentType="application/vnd.openxmlformats-officedocument.spreadsheetml.tab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drawings/drawing50.xml" ContentType="application/vnd.openxmlformats-officedocument.drawingml.chartshapes+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drawings/drawing51.xml" ContentType="application/vnd.openxmlformats-officedocument.drawingml.chartshapes+xml"/>
  <Override PartName="/xl/drawings/drawing52.xml" ContentType="application/vnd.openxmlformats-officedocument.drawing+xml"/>
  <Override PartName="/xl/tables/table19.xml" ContentType="application/vnd.openxmlformats-officedocument.spreadsheetml.tab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drawings/drawing53.xml" ContentType="application/vnd.openxmlformats-officedocument.drawingml.chartshapes+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drawings/drawing54.xml" ContentType="application/vnd.openxmlformats-officedocument.drawingml.chartshapes+xml"/>
  <Override PartName="/xl/drawings/drawing55.xml" ContentType="application/vnd.openxmlformats-officedocument.drawing+xml"/>
  <Override PartName="/xl/tables/table20.xml" ContentType="application/vnd.openxmlformats-officedocument.spreadsheetml.tab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drawings/drawing56.xml" ContentType="application/vnd.openxmlformats-officedocument.drawingml.chartshapes+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drawings/drawing57.xml" ContentType="application/vnd.openxmlformats-officedocument.drawingml.chartshapes+xml"/>
  <Override PartName="/xl/drawings/drawing58.xml" ContentType="application/vnd.openxmlformats-officedocument.drawing+xml"/>
  <Override PartName="/xl/tables/table21.xml" ContentType="application/vnd.openxmlformats-officedocument.spreadsheetml.tab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drawings/drawing59.xml" ContentType="application/vnd.openxmlformats-officedocument.drawingml.chartshapes+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drawings/drawing60.xml" ContentType="application/vnd.openxmlformats-officedocument.drawingml.chartshapes+xml"/>
  <Override PartName="/xl/drawings/drawing61.xml" ContentType="application/vnd.openxmlformats-officedocument.drawing+xml"/>
  <Override PartName="/xl/tables/table22.xml" ContentType="application/vnd.openxmlformats-officedocument.spreadsheetml.table+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drawings/drawing62.xml" ContentType="application/vnd.openxmlformats-officedocument.drawingml.chartshapes+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drawings/drawing63.xml" ContentType="application/vnd.openxmlformats-officedocument.drawingml.chartshapes+xml"/>
  <Override PartName="/xl/drawings/drawing64.xml" ContentType="application/vnd.openxmlformats-officedocument.drawing+xml"/>
  <Override PartName="/xl/tables/table23.xml" ContentType="application/vnd.openxmlformats-officedocument.spreadsheetml.table+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drawings/drawing65.xml" ContentType="application/vnd.openxmlformats-officedocument.drawingml.chartshapes+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drawings/drawing66.xml" ContentType="application/vnd.openxmlformats-officedocument.drawingml.chartshapes+xml"/>
  <Override PartName="/xl/drawings/drawing67.xml" ContentType="application/vnd.openxmlformats-officedocument.drawing+xml"/>
  <Override PartName="/xl/tables/table24.xml" ContentType="application/vnd.openxmlformats-officedocument.spreadsheetml.table+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drawings/drawing68.xml" ContentType="application/vnd.openxmlformats-officedocument.drawingml.chartshapes+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drawings/drawing69.xml" ContentType="application/vnd.openxmlformats-officedocument.drawingml.chartshapes+xml"/>
  <Override PartName="/xl/drawings/drawing70.xml" ContentType="application/vnd.openxmlformats-officedocument.drawing+xml"/>
  <Override PartName="/xl/tables/table25.xml" ContentType="application/vnd.openxmlformats-officedocument.spreadsheetml.table+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drawings/drawing71.xml" ContentType="application/vnd.openxmlformats-officedocument.drawingml.chartshapes+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drawings/drawing72.xml" ContentType="application/vnd.openxmlformats-officedocument.drawingml.chartshapes+xml"/>
  <Override PartName="/xl/drawings/drawing73.xml" ContentType="application/vnd.openxmlformats-officedocument.drawing+xml"/>
  <Override PartName="/xl/tables/table26.xml" ContentType="application/vnd.openxmlformats-officedocument.spreadsheetml.table+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drawings/drawing74.xml" ContentType="application/vnd.openxmlformats-officedocument.drawingml.chartshapes+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drawings/drawing75.xml" ContentType="application/vnd.openxmlformats-officedocument.drawingml.chartshapes+xml"/>
  <Override PartName="/xl/drawings/drawing76.xml" ContentType="application/vnd.openxmlformats-officedocument.drawing+xml"/>
  <Override PartName="/xl/tables/table27.xml" ContentType="application/vnd.openxmlformats-officedocument.spreadsheetml.table+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drawings/drawing77.xml" ContentType="application/vnd.openxmlformats-officedocument.drawingml.chartshapes+xml"/>
  <Override PartName="/xl/charts/chart52.xml" ContentType="application/vnd.openxmlformats-officedocument.drawingml.chart+xml"/>
  <Override PartName="/xl/charts/style52.xml" ContentType="application/vnd.ms-office.chartstyle+xml"/>
  <Override PartName="/xl/charts/colors52.xml" ContentType="application/vnd.ms-office.chartcolorstyle+xml"/>
  <Override PartName="/xl/drawings/drawing78.xml" ContentType="application/vnd.openxmlformats-officedocument.drawingml.chartshapes+xml"/>
  <Override PartName="/xl/drawings/drawing79.xml" ContentType="application/vnd.openxmlformats-officedocument.drawing+xml"/>
  <Override PartName="/xl/tables/table28.xml" ContentType="application/vnd.openxmlformats-officedocument.spreadsheetml.table+xml"/>
  <Override PartName="/xl/charts/chart53.xml" ContentType="application/vnd.openxmlformats-officedocument.drawingml.chart+xml"/>
  <Override PartName="/xl/charts/style53.xml" ContentType="application/vnd.ms-office.chartstyle+xml"/>
  <Override PartName="/xl/charts/colors53.xml" ContentType="application/vnd.ms-office.chartcolorstyle+xml"/>
  <Override PartName="/xl/drawings/drawing80.xml" ContentType="application/vnd.openxmlformats-officedocument.drawingml.chartshapes+xml"/>
  <Override PartName="/xl/charts/chart54.xml" ContentType="application/vnd.openxmlformats-officedocument.drawingml.chart+xml"/>
  <Override PartName="/xl/charts/style54.xml" ContentType="application/vnd.ms-office.chartstyle+xml"/>
  <Override PartName="/xl/charts/colors54.xml" ContentType="application/vnd.ms-office.chartcolorstyle+xml"/>
  <Override PartName="/xl/drawings/drawing81.xml" ContentType="application/vnd.openxmlformats-officedocument.drawingml.chartshapes+xml"/>
  <Override PartName="/xl/drawings/drawing82.xml" ContentType="application/vnd.openxmlformats-officedocument.drawing+xml"/>
  <Override PartName="/xl/tables/table29.xml" ContentType="application/vnd.openxmlformats-officedocument.spreadsheetml.table+xml"/>
  <Override PartName="/xl/charts/chart55.xml" ContentType="application/vnd.openxmlformats-officedocument.drawingml.chart+xml"/>
  <Override PartName="/xl/charts/style55.xml" ContentType="application/vnd.ms-office.chartstyle+xml"/>
  <Override PartName="/xl/charts/colors55.xml" ContentType="application/vnd.ms-office.chartcolorstyle+xml"/>
  <Override PartName="/xl/drawings/drawing83.xml" ContentType="application/vnd.openxmlformats-officedocument.drawingml.chartshapes+xml"/>
  <Override PartName="/xl/charts/chart56.xml" ContentType="application/vnd.openxmlformats-officedocument.drawingml.chart+xml"/>
  <Override PartName="/xl/charts/style56.xml" ContentType="application/vnd.ms-office.chartstyle+xml"/>
  <Override PartName="/xl/charts/colors56.xml" ContentType="application/vnd.ms-office.chartcolorstyle+xml"/>
  <Override PartName="/xl/drawings/drawing84.xml" ContentType="application/vnd.openxmlformats-officedocument.drawingml.chartshapes+xml"/>
  <Override PartName="/xl/drawings/drawing85.xml" ContentType="application/vnd.openxmlformats-officedocument.drawing+xml"/>
  <Override PartName="/xl/tables/table30.xml" ContentType="application/vnd.openxmlformats-officedocument.spreadsheetml.table+xml"/>
  <Override PartName="/xl/charts/chart57.xml" ContentType="application/vnd.openxmlformats-officedocument.drawingml.chart+xml"/>
  <Override PartName="/xl/charts/style57.xml" ContentType="application/vnd.ms-office.chartstyle+xml"/>
  <Override PartName="/xl/charts/colors57.xml" ContentType="application/vnd.ms-office.chartcolorstyle+xml"/>
  <Override PartName="/xl/drawings/drawing86.xml" ContentType="application/vnd.openxmlformats-officedocument.drawingml.chartshapes+xml"/>
  <Override PartName="/xl/charts/chart58.xml" ContentType="application/vnd.openxmlformats-officedocument.drawingml.chart+xml"/>
  <Override PartName="/xl/charts/style58.xml" ContentType="application/vnd.ms-office.chartstyle+xml"/>
  <Override PartName="/xl/charts/colors58.xml" ContentType="application/vnd.ms-office.chartcolorstyle+xml"/>
  <Override PartName="/xl/drawings/drawing87.xml" ContentType="application/vnd.openxmlformats-officedocument.drawingml.chartshapes+xml"/>
  <Override PartName="/xl/drawings/drawing88.xml" ContentType="application/vnd.openxmlformats-officedocument.drawing+xml"/>
  <Override PartName="/xl/tables/table31.xml" ContentType="application/vnd.openxmlformats-officedocument.spreadsheetml.table+xml"/>
  <Override PartName="/xl/charts/chart59.xml" ContentType="application/vnd.openxmlformats-officedocument.drawingml.chart+xml"/>
  <Override PartName="/xl/charts/style59.xml" ContentType="application/vnd.ms-office.chartstyle+xml"/>
  <Override PartName="/xl/charts/colors59.xml" ContentType="application/vnd.ms-office.chartcolorstyle+xml"/>
  <Override PartName="/xl/drawings/drawing89.xml" ContentType="application/vnd.openxmlformats-officedocument.drawingml.chartshapes+xml"/>
  <Override PartName="/xl/charts/chart60.xml" ContentType="application/vnd.openxmlformats-officedocument.drawingml.chart+xml"/>
  <Override PartName="/xl/charts/style60.xml" ContentType="application/vnd.ms-office.chartstyle+xml"/>
  <Override PartName="/xl/charts/colors60.xml" ContentType="application/vnd.ms-office.chartcolorstyle+xml"/>
  <Override PartName="/xl/drawings/drawing90.xml" ContentType="application/vnd.openxmlformats-officedocument.drawingml.chartshapes+xml"/>
  <Override PartName="/xl/drawings/drawing91.xml" ContentType="application/vnd.openxmlformats-officedocument.drawing+xml"/>
  <Override PartName="/xl/tables/table32.xml" ContentType="application/vnd.openxmlformats-officedocument.spreadsheetml.table+xml"/>
  <Override PartName="/xl/charts/chart61.xml" ContentType="application/vnd.openxmlformats-officedocument.drawingml.chart+xml"/>
  <Override PartName="/xl/charts/style61.xml" ContentType="application/vnd.ms-office.chartstyle+xml"/>
  <Override PartName="/xl/charts/colors61.xml" ContentType="application/vnd.ms-office.chartcolorstyle+xml"/>
  <Override PartName="/xl/drawings/drawing92.xml" ContentType="application/vnd.openxmlformats-officedocument.drawingml.chartshapes+xml"/>
  <Override PartName="/xl/charts/chart62.xml" ContentType="application/vnd.openxmlformats-officedocument.drawingml.chart+xml"/>
  <Override PartName="/xl/charts/style62.xml" ContentType="application/vnd.ms-office.chartstyle+xml"/>
  <Override PartName="/xl/charts/colors62.xml" ContentType="application/vnd.ms-office.chartcolorstyle+xml"/>
  <Override PartName="/xl/drawings/drawing93.xml" ContentType="application/vnd.openxmlformats-officedocument.drawingml.chartshapes+xml"/>
  <Override PartName="/xl/drawings/drawing94.xml" ContentType="application/vnd.openxmlformats-officedocument.drawing+xml"/>
  <Override PartName="/xl/tables/table33.xml" ContentType="application/vnd.openxmlformats-officedocument.spreadsheetml.table+xml"/>
  <Override PartName="/xl/charts/chart63.xml" ContentType="application/vnd.openxmlformats-officedocument.drawingml.chart+xml"/>
  <Override PartName="/xl/charts/style63.xml" ContentType="application/vnd.ms-office.chartstyle+xml"/>
  <Override PartName="/xl/charts/colors63.xml" ContentType="application/vnd.ms-office.chartcolorstyle+xml"/>
  <Override PartName="/xl/drawings/drawing95.xml" ContentType="application/vnd.openxmlformats-officedocument.drawingml.chartshapes+xml"/>
  <Override PartName="/xl/charts/chart64.xml" ContentType="application/vnd.openxmlformats-officedocument.drawingml.chart+xml"/>
  <Override PartName="/xl/charts/style64.xml" ContentType="application/vnd.ms-office.chartstyle+xml"/>
  <Override PartName="/xl/charts/colors64.xml" ContentType="application/vnd.ms-office.chartcolorstyle+xml"/>
  <Override PartName="/xl/drawings/drawing96.xml" ContentType="application/vnd.openxmlformats-officedocument.drawingml.chartshapes+xml"/>
  <Override PartName="/xl/drawings/drawing97.xml" ContentType="application/vnd.openxmlformats-officedocument.drawing+xml"/>
  <Override PartName="/xl/tables/table34.xml" ContentType="application/vnd.openxmlformats-officedocument.spreadsheetml.table+xml"/>
  <Override PartName="/xl/charts/chart65.xml" ContentType="application/vnd.openxmlformats-officedocument.drawingml.chart+xml"/>
  <Override PartName="/xl/charts/style65.xml" ContentType="application/vnd.ms-office.chartstyle+xml"/>
  <Override PartName="/xl/charts/colors65.xml" ContentType="application/vnd.ms-office.chartcolorstyle+xml"/>
  <Override PartName="/xl/drawings/drawing98.xml" ContentType="application/vnd.openxmlformats-officedocument.drawingml.chartshapes+xml"/>
  <Override PartName="/xl/charts/chart66.xml" ContentType="application/vnd.openxmlformats-officedocument.drawingml.chart+xml"/>
  <Override PartName="/xl/charts/style66.xml" ContentType="application/vnd.ms-office.chartstyle+xml"/>
  <Override PartName="/xl/charts/colors66.xml" ContentType="application/vnd.ms-office.chartcolorstyle+xml"/>
  <Override PartName="/xl/drawings/drawing99.xml" ContentType="application/vnd.openxmlformats-officedocument.drawingml.chartshapes+xml"/>
  <Override PartName="/xl/drawings/drawing100.xml" ContentType="application/vnd.openxmlformats-officedocument.drawing+xml"/>
  <Override PartName="/xl/tables/table35.xml" ContentType="application/vnd.openxmlformats-officedocument.spreadsheetml.table+xml"/>
  <Override PartName="/xl/charts/chart67.xml" ContentType="application/vnd.openxmlformats-officedocument.drawingml.chart+xml"/>
  <Override PartName="/xl/charts/style67.xml" ContentType="application/vnd.ms-office.chartstyle+xml"/>
  <Override PartName="/xl/charts/colors67.xml" ContentType="application/vnd.ms-office.chartcolorstyle+xml"/>
  <Override PartName="/xl/drawings/drawing101.xml" ContentType="application/vnd.openxmlformats-officedocument.drawingml.chartshapes+xml"/>
  <Override PartName="/xl/charts/chart68.xml" ContentType="application/vnd.openxmlformats-officedocument.drawingml.chart+xml"/>
  <Override PartName="/xl/charts/style68.xml" ContentType="application/vnd.ms-office.chartstyle+xml"/>
  <Override PartName="/xl/charts/colors68.xml" ContentType="application/vnd.ms-office.chartcolorstyle+xml"/>
  <Override PartName="/xl/drawings/drawing102.xml" ContentType="application/vnd.openxmlformats-officedocument.drawingml.chartshapes+xml"/>
  <Override PartName="/xl/drawings/drawing103.xml" ContentType="application/vnd.openxmlformats-officedocument.drawing+xml"/>
  <Override PartName="/xl/tables/table36.xml" ContentType="application/vnd.openxmlformats-officedocument.spreadsheetml.table+xml"/>
  <Override PartName="/xl/charts/chart69.xml" ContentType="application/vnd.openxmlformats-officedocument.drawingml.chart+xml"/>
  <Override PartName="/xl/charts/style69.xml" ContentType="application/vnd.ms-office.chartstyle+xml"/>
  <Override PartName="/xl/charts/colors69.xml" ContentType="application/vnd.ms-office.chartcolorstyle+xml"/>
  <Override PartName="/xl/drawings/drawing104.xml" ContentType="application/vnd.openxmlformats-officedocument.drawingml.chartshapes+xml"/>
  <Override PartName="/xl/charts/chart70.xml" ContentType="application/vnd.openxmlformats-officedocument.drawingml.chart+xml"/>
  <Override PartName="/xl/charts/style70.xml" ContentType="application/vnd.ms-office.chartstyle+xml"/>
  <Override PartName="/xl/charts/colors70.xml" ContentType="application/vnd.ms-office.chartcolorstyle+xml"/>
  <Override PartName="/xl/drawings/drawing105.xml" ContentType="application/vnd.openxmlformats-officedocument.drawingml.chartshapes+xml"/>
  <Override PartName="/xl/drawings/drawing106.xml" ContentType="application/vnd.openxmlformats-officedocument.drawing+xml"/>
  <Override PartName="/xl/tables/table37.xml" ContentType="application/vnd.openxmlformats-officedocument.spreadsheetml.table+xml"/>
  <Override PartName="/xl/charts/chart71.xml" ContentType="application/vnd.openxmlformats-officedocument.drawingml.chart+xml"/>
  <Override PartName="/xl/charts/style71.xml" ContentType="application/vnd.ms-office.chartstyle+xml"/>
  <Override PartName="/xl/charts/colors71.xml" ContentType="application/vnd.ms-office.chartcolorstyle+xml"/>
  <Override PartName="/xl/drawings/drawing107.xml" ContentType="application/vnd.openxmlformats-officedocument.drawingml.chartshapes+xml"/>
  <Override PartName="/xl/charts/chart72.xml" ContentType="application/vnd.openxmlformats-officedocument.drawingml.chart+xml"/>
  <Override PartName="/xl/charts/style72.xml" ContentType="application/vnd.ms-office.chartstyle+xml"/>
  <Override PartName="/xl/charts/colors72.xml" ContentType="application/vnd.ms-office.chartcolorstyle+xml"/>
  <Override PartName="/xl/drawings/drawing108.xml" ContentType="application/vnd.openxmlformats-officedocument.drawingml.chartshapes+xml"/>
  <Override PartName="/xl/drawings/drawing109.xml" ContentType="application/vnd.openxmlformats-officedocument.drawing+xml"/>
  <Override PartName="/xl/tables/table38.xml" ContentType="application/vnd.openxmlformats-officedocument.spreadsheetml.table+xml"/>
  <Override PartName="/xl/charts/chart73.xml" ContentType="application/vnd.openxmlformats-officedocument.drawingml.chart+xml"/>
  <Override PartName="/xl/charts/style73.xml" ContentType="application/vnd.ms-office.chartstyle+xml"/>
  <Override PartName="/xl/charts/colors73.xml" ContentType="application/vnd.ms-office.chartcolorstyle+xml"/>
  <Override PartName="/xl/drawings/drawing110.xml" ContentType="application/vnd.openxmlformats-officedocument.drawingml.chartshapes+xml"/>
  <Override PartName="/xl/charts/chart74.xml" ContentType="application/vnd.openxmlformats-officedocument.drawingml.chart+xml"/>
  <Override PartName="/xl/charts/style74.xml" ContentType="application/vnd.ms-office.chartstyle+xml"/>
  <Override PartName="/xl/charts/colors74.xml" ContentType="application/vnd.ms-office.chartcolorstyle+xml"/>
  <Override PartName="/xl/drawings/drawing111.xml" ContentType="application/vnd.openxmlformats-officedocument.drawingml.chartshapes+xml"/>
  <Override PartName="/xl/drawings/drawing112.xml" ContentType="application/vnd.openxmlformats-officedocument.drawing+xml"/>
  <Override PartName="/xl/tables/table39.xml" ContentType="application/vnd.openxmlformats-officedocument.spreadsheetml.table+xml"/>
  <Override PartName="/xl/charts/chart75.xml" ContentType="application/vnd.openxmlformats-officedocument.drawingml.chart+xml"/>
  <Override PartName="/xl/charts/style75.xml" ContentType="application/vnd.ms-office.chartstyle+xml"/>
  <Override PartName="/xl/charts/colors75.xml" ContentType="application/vnd.ms-office.chartcolorstyle+xml"/>
  <Override PartName="/xl/drawings/drawing113.xml" ContentType="application/vnd.openxmlformats-officedocument.drawingml.chartshapes+xml"/>
  <Override PartName="/xl/charts/chart76.xml" ContentType="application/vnd.openxmlformats-officedocument.drawingml.chart+xml"/>
  <Override PartName="/xl/charts/style76.xml" ContentType="application/vnd.ms-office.chartstyle+xml"/>
  <Override PartName="/xl/charts/colors76.xml" ContentType="application/vnd.ms-office.chartcolorstyle+xml"/>
  <Override PartName="/xl/drawings/drawing114.xml" ContentType="application/vnd.openxmlformats-officedocument.drawingml.chartshapes+xml"/>
  <Override PartName="/xl/drawings/drawing115.xml" ContentType="application/vnd.openxmlformats-officedocument.drawing+xml"/>
  <Override PartName="/xl/tables/table40.xml" ContentType="application/vnd.openxmlformats-officedocument.spreadsheetml.table+xml"/>
  <Override PartName="/xl/charts/chart77.xml" ContentType="application/vnd.openxmlformats-officedocument.drawingml.chart+xml"/>
  <Override PartName="/xl/charts/style77.xml" ContentType="application/vnd.ms-office.chartstyle+xml"/>
  <Override PartName="/xl/charts/colors77.xml" ContentType="application/vnd.ms-office.chartcolorstyle+xml"/>
  <Override PartName="/xl/drawings/drawing116.xml" ContentType="application/vnd.openxmlformats-officedocument.drawingml.chartshapes+xml"/>
  <Override PartName="/xl/charts/chart78.xml" ContentType="application/vnd.openxmlformats-officedocument.drawingml.chart+xml"/>
  <Override PartName="/xl/charts/style78.xml" ContentType="application/vnd.ms-office.chartstyle+xml"/>
  <Override PartName="/xl/charts/colors78.xml" ContentType="application/vnd.ms-office.chartcolorstyle+xml"/>
  <Override PartName="/xl/drawings/drawing117.xml" ContentType="application/vnd.openxmlformats-officedocument.drawingml.chartshapes+xml"/>
  <Override PartName="/xl/drawings/drawing118.xml" ContentType="application/vnd.openxmlformats-officedocument.drawing+xml"/>
  <Override PartName="/xl/tables/table41.xml" ContentType="application/vnd.openxmlformats-officedocument.spreadsheetml.table+xml"/>
  <Override PartName="/xl/charts/chart79.xml" ContentType="application/vnd.openxmlformats-officedocument.drawingml.chart+xml"/>
  <Override PartName="/xl/charts/style79.xml" ContentType="application/vnd.ms-office.chartstyle+xml"/>
  <Override PartName="/xl/charts/colors79.xml" ContentType="application/vnd.ms-office.chartcolorstyle+xml"/>
  <Override PartName="/xl/drawings/drawing119.xml" ContentType="application/vnd.openxmlformats-officedocument.drawingml.chartshapes+xml"/>
  <Override PartName="/xl/charts/chart80.xml" ContentType="application/vnd.openxmlformats-officedocument.drawingml.chart+xml"/>
  <Override PartName="/xl/charts/style80.xml" ContentType="application/vnd.ms-office.chartstyle+xml"/>
  <Override PartName="/xl/charts/colors80.xml" ContentType="application/vnd.ms-office.chartcolorstyle+xml"/>
  <Override PartName="/xl/drawings/drawing120.xml" ContentType="application/vnd.openxmlformats-officedocument.drawingml.chartshapes+xml"/>
  <Override PartName="/xl/drawings/drawing121.xml" ContentType="application/vnd.openxmlformats-officedocument.drawing+xml"/>
  <Override PartName="/xl/tables/table42.xml" ContentType="application/vnd.openxmlformats-officedocument.spreadsheetml.table+xml"/>
  <Override PartName="/xl/charts/chart81.xml" ContentType="application/vnd.openxmlformats-officedocument.drawingml.chart+xml"/>
  <Override PartName="/xl/charts/style81.xml" ContentType="application/vnd.ms-office.chartstyle+xml"/>
  <Override PartName="/xl/charts/colors81.xml" ContentType="application/vnd.ms-office.chartcolorstyle+xml"/>
  <Override PartName="/xl/drawings/drawing122.xml" ContentType="application/vnd.openxmlformats-officedocument.drawingml.chartshapes+xml"/>
  <Override PartName="/xl/charts/chart82.xml" ContentType="application/vnd.openxmlformats-officedocument.drawingml.chart+xml"/>
  <Override PartName="/xl/charts/style82.xml" ContentType="application/vnd.ms-office.chartstyle+xml"/>
  <Override PartName="/xl/charts/colors82.xml" ContentType="application/vnd.ms-office.chartcolorstyle+xml"/>
  <Override PartName="/xl/drawings/drawing123.xml" ContentType="application/vnd.openxmlformats-officedocument.drawingml.chartshapes+xml"/>
  <Override PartName="/xl/drawings/drawing124.xml" ContentType="application/vnd.openxmlformats-officedocument.drawing+xml"/>
  <Override PartName="/xl/tables/table43.xml" ContentType="application/vnd.openxmlformats-officedocument.spreadsheetml.table+xml"/>
  <Override PartName="/xl/charts/chart83.xml" ContentType="application/vnd.openxmlformats-officedocument.drawingml.chart+xml"/>
  <Override PartName="/xl/charts/style83.xml" ContentType="application/vnd.ms-office.chartstyle+xml"/>
  <Override PartName="/xl/charts/colors83.xml" ContentType="application/vnd.ms-office.chartcolorstyle+xml"/>
  <Override PartName="/xl/drawings/drawing125.xml" ContentType="application/vnd.openxmlformats-officedocument.drawingml.chartshapes+xml"/>
  <Override PartName="/xl/charts/chart84.xml" ContentType="application/vnd.openxmlformats-officedocument.drawingml.chart+xml"/>
  <Override PartName="/xl/charts/style84.xml" ContentType="application/vnd.ms-office.chartstyle+xml"/>
  <Override PartName="/xl/charts/colors84.xml" ContentType="application/vnd.ms-office.chartcolorstyle+xml"/>
  <Override PartName="/xl/drawings/drawing126.xml" ContentType="application/vnd.openxmlformats-officedocument.drawingml.chartshapes+xml"/>
  <Override PartName="/xl/drawings/drawing127.xml" ContentType="application/vnd.openxmlformats-officedocument.drawing+xml"/>
  <Override PartName="/xl/tables/table44.xml" ContentType="application/vnd.openxmlformats-officedocument.spreadsheetml.table+xml"/>
  <Override PartName="/xl/charts/chart85.xml" ContentType="application/vnd.openxmlformats-officedocument.drawingml.chart+xml"/>
  <Override PartName="/xl/charts/style85.xml" ContentType="application/vnd.ms-office.chartstyle+xml"/>
  <Override PartName="/xl/charts/colors85.xml" ContentType="application/vnd.ms-office.chartcolorstyle+xml"/>
  <Override PartName="/xl/drawings/drawing128.xml" ContentType="application/vnd.openxmlformats-officedocument.drawingml.chartshapes+xml"/>
  <Override PartName="/xl/charts/chart86.xml" ContentType="application/vnd.openxmlformats-officedocument.drawingml.chart+xml"/>
  <Override PartName="/xl/charts/style86.xml" ContentType="application/vnd.ms-office.chartstyle+xml"/>
  <Override PartName="/xl/charts/colors86.xml" ContentType="application/vnd.ms-office.chartcolorstyle+xml"/>
  <Override PartName="/xl/drawings/drawing129.xml" ContentType="application/vnd.openxmlformats-officedocument.drawingml.chartshapes+xml"/>
  <Override PartName="/xl/drawings/drawing130.xml" ContentType="application/vnd.openxmlformats-officedocument.drawing+xml"/>
  <Override PartName="/xl/tables/table45.xml" ContentType="application/vnd.openxmlformats-officedocument.spreadsheetml.table+xml"/>
  <Override PartName="/xl/charts/chart87.xml" ContentType="application/vnd.openxmlformats-officedocument.drawingml.chart+xml"/>
  <Override PartName="/xl/charts/style87.xml" ContentType="application/vnd.ms-office.chartstyle+xml"/>
  <Override PartName="/xl/charts/colors87.xml" ContentType="application/vnd.ms-office.chartcolorstyle+xml"/>
  <Override PartName="/xl/drawings/drawing131.xml" ContentType="application/vnd.openxmlformats-officedocument.drawingml.chartshapes+xml"/>
  <Override PartName="/xl/charts/chart88.xml" ContentType="application/vnd.openxmlformats-officedocument.drawingml.chart+xml"/>
  <Override PartName="/xl/charts/style88.xml" ContentType="application/vnd.ms-office.chartstyle+xml"/>
  <Override PartName="/xl/charts/colors88.xml" ContentType="application/vnd.ms-office.chartcolorstyle+xml"/>
  <Override PartName="/xl/drawings/drawing132.xml" ContentType="application/vnd.openxmlformats-officedocument.drawingml.chartshapes+xml"/>
  <Override PartName="/xl/drawings/drawing133.xml" ContentType="application/vnd.openxmlformats-officedocument.drawing+xml"/>
  <Override PartName="/xl/tables/table46.xml" ContentType="application/vnd.openxmlformats-officedocument.spreadsheetml.table+xml"/>
  <Override PartName="/xl/charts/chart89.xml" ContentType="application/vnd.openxmlformats-officedocument.drawingml.chart+xml"/>
  <Override PartName="/xl/charts/style89.xml" ContentType="application/vnd.ms-office.chartstyle+xml"/>
  <Override PartName="/xl/charts/colors89.xml" ContentType="application/vnd.ms-office.chartcolorstyle+xml"/>
  <Override PartName="/xl/drawings/drawing134.xml" ContentType="application/vnd.openxmlformats-officedocument.drawingml.chartshapes+xml"/>
  <Override PartName="/xl/charts/chart90.xml" ContentType="application/vnd.openxmlformats-officedocument.drawingml.chart+xml"/>
  <Override PartName="/xl/charts/style90.xml" ContentType="application/vnd.ms-office.chartstyle+xml"/>
  <Override PartName="/xl/charts/colors90.xml" ContentType="application/vnd.ms-office.chartcolorstyle+xml"/>
  <Override PartName="/xl/drawings/drawing135.xml" ContentType="application/vnd.openxmlformats-officedocument.drawingml.chartshapes+xml"/>
  <Override PartName="/xl/drawings/drawing136.xml" ContentType="application/vnd.openxmlformats-officedocument.drawing+xml"/>
  <Override PartName="/xl/tables/table47.xml" ContentType="application/vnd.openxmlformats-officedocument.spreadsheetml.table+xml"/>
  <Override PartName="/xl/charts/chart91.xml" ContentType="application/vnd.openxmlformats-officedocument.drawingml.chart+xml"/>
  <Override PartName="/xl/charts/style91.xml" ContentType="application/vnd.ms-office.chartstyle+xml"/>
  <Override PartName="/xl/charts/colors91.xml" ContentType="application/vnd.ms-office.chartcolorstyle+xml"/>
  <Override PartName="/xl/drawings/drawing137.xml" ContentType="application/vnd.openxmlformats-officedocument.drawingml.chartshapes+xml"/>
  <Override PartName="/xl/charts/chart92.xml" ContentType="application/vnd.openxmlformats-officedocument.drawingml.chart+xml"/>
  <Override PartName="/xl/charts/style92.xml" ContentType="application/vnd.ms-office.chartstyle+xml"/>
  <Override PartName="/xl/charts/colors92.xml" ContentType="application/vnd.ms-office.chartcolorstyle+xml"/>
  <Override PartName="/xl/drawings/drawing138.xml" ContentType="application/vnd.openxmlformats-officedocument.drawingml.chartshapes+xml"/>
  <Override PartName="/xl/drawings/drawing139.xml" ContentType="application/vnd.openxmlformats-officedocument.drawing+xml"/>
  <Override PartName="/xl/tables/table48.xml" ContentType="application/vnd.openxmlformats-officedocument.spreadsheetml.table+xml"/>
  <Override PartName="/xl/charts/chart93.xml" ContentType="application/vnd.openxmlformats-officedocument.drawingml.chart+xml"/>
  <Override PartName="/xl/charts/style93.xml" ContentType="application/vnd.ms-office.chartstyle+xml"/>
  <Override PartName="/xl/charts/colors93.xml" ContentType="application/vnd.ms-office.chartcolorstyle+xml"/>
  <Override PartName="/xl/drawings/drawing140.xml" ContentType="application/vnd.openxmlformats-officedocument.drawingml.chartshapes+xml"/>
  <Override PartName="/xl/charts/chart94.xml" ContentType="application/vnd.openxmlformats-officedocument.drawingml.chart+xml"/>
  <Override PartName="/xl/charts/style94.xml" ContentType="application/vnd.ms-office.chartstyle+xml"/>
  <Override PartName="/xl/charts/colors94.xml" ContentType="application/vnd.ms-office.chartcolorstyle+xml"/>
  <Override PartName="/xl/drawings/drawing141.xml" ContentType="application/vnd.openxmlformats-officedocument.drawingml.chartshapes+xml"/>
  <Override PartName="/xl/drawings/drawing142.xml" ContentType="application/vnd.openxmlformats-officedocument.drawing+xml"/>
  <Override PartName="/xl/tables/table49.xml" ContentType="application/vnd.openxmlformats-officedocument.spreadsheetml.table+xml"/>
  <Override PartName="/xl/charts/chart95.xml" ContentType="application/vnd.openxmlformats-officedocument.drawingml.chart+xml"/>
  <Override PartName="/xl/charts/style95.xml" ContentType="application/vnd.ms-office.chartstyle+xml"/>
  <Override PartName="/xl/charts/colors95.xml" ContentType="application/vnd.ms-office.chartcolorstyle+xml"/>
  <Override PartName="/xl/drawings/drawing143.xml" ContentType="application/vnd.openxmlformats-officedocument.drawingml.chartshapes+xml"/>
  <Override PartName="/xl/charts/chart96.xml" ContentType="application/vnd.openxmlformats-officedocument.drawingml.chart+xml"/>
  <Override PartName="/xl/charts/style96.xml" ContentType="application/vnd.ms-office.chartstyle+xml"/>
  <Override PartName="/xl/charts/colors96.xml" ContentType="application/vnd.ms-office.chartcolorstyle+xml"/>
  <Override PartName="/xl/drawings/drawing144.xml" ContentType="application/vnd.openxmlformats-officedocument.drawingml.chartshapes+xml"/>
  <Override PartName="/xl/drawings/drawing145.xml" ContentType="application/vnd.openxmlformats-officedocument.drawing+xml"/>
  <Override PartName="/xl/tables/table50.xml" ContentType="application/vnd.openxmlformats-officedocument.spreadsheetml.table+xml"/>
  <Override PartName="/xl/charts/chart97.xml" ContentType="application/vnd.openxmlformats-officedocument.drawingml.chart+xml"/>
  <Override PartName="/xl/charts/style97.xml" ContentType="application/vnd.ms-office.chartstyle+xml"/>
  <Override PartName="/xl/charts/colors97.xml" ContentType="application/vnd.ms-office.chartcolorstyle+xml"/>
  <Override PartName="/xl/drawings/drawing146.xml" ContentType="application/vnd.openxmlformats-officedocument.drawingml.chartshapes+xml"/>
  <Override PartName="/xl/charts/chart98.xml" ContentType="application/vnd.openxmlformats-officedocument.drawingml.chart+xml"/>
  <Override PartName="/xl/charts/style98.xml" ContentType="application/vnd.ms-office.chartstyle+xml"/>
  <Override PartName="/xl/charts/colors98.xml" ContentType="application/vnd.ms-office.chartcolorstyle+xml"/>
  <Override PartName="/xl/drawings/drawing147.xml" ContentType="application/vnd.openxmlformats-officedocument.drawingml.chartshapes+xml"/>
  <Override PartName="/xl/comments2.xml" ContentType="application/vnd.openxmlformats-officedocument.spreadsheetml.comments+xml"/>
  <Override PartName="/xl/threadedComments/threadedComment2.xml" ContentType="application/vnd.ms-excel.threadedcomments+xml"/>
  <Override PartName="/xl/tables/table51.xml" ContentType="application/vnd.openxmlformats-officedocument.spreadsheetml.table+xml"/>
  <Override PartName="/xl/tables/table52.xml" ContentType="application/vnd.openxmlformats-officedocument.spreadsheetml.table+xml"/>
  <Override PartName="/xl/tables/table53.xml" ContentType="application/vnd.openxmlformats-officedocument.spreadsheetml.table+xml"/>
  <Override PartName="/xl/tables/table54.xml" ContentType="application/vnd.openxmlformats-officedocument.spreadsheetml.table+xml"/>
  <Override PartName="/xl/tables/table55.xml" ContentType="application/vnd.openxmlformats-officedocument.spreadsheetml.table+xml"/>
  <Override PartName="/xl/tables/table56.xml" ContentType="application/vnd.openxmlformats-officedocument.spreadsheetml.table+xml"/>
  <Override PartName="/xl/tables/table57.xml" ContentType="application/vnd.openxmlformats-officedocument.spreadsheetml.table+xml"/>
  <Override PartName="/xl/tables/table58.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415"/>
  <workbookPr showInkAnnotation="0" codeName="DieseArbeitsmappe"/>
  <mc:AlternateContent xmlns:mc="http://schemas.openxmlformats.org/markup-compatibility/2006">
    <mc:Choice Requires="x15">
      <x15ac:absPath xmlns:x15ac="http://schemas.microsoft.com/office/spreadsheetml/2010/11/ac" url="https://econceptagch.sharepoint.com/sites/2773-MonitoringKlimastrategieZH/Freigegebene Dokumente/Monitoring Klimastrategie - Shared AWEL-econcept/Teil B - Dekarbonisierungsmonitoring/1) Berichte/"/>
    </mc:Choice>
  </mc:AlternateContent>
  <xr:revisionPtr revIDLastSave="0" documentId="8_{F69278AC-1007-4736-A5A0-BE4F42275E07}" xr6:coauthVersionLast="47" xr6:coauthVersionMax="47" xr10:uidLastSave="{00000000-0000-0000-0000-000000000000}"/>
  <bookViews>
    <workbookView xWindow="-103" yWindow="-103" windowWidth="24892" windowHeight="15943" tabRatio="775" firstSheet="52" activeTab="52" xr2:uid="{00000000-000D-0000-FFFF-FFFF00000000}"/>
  </bookViews>
  <sheets>
    <sheet name="Kostenübersicht" sheetId="51" state="hidden" r:id="rId1"/>
    <sheet name="Übersicht" sheetId="1" r:id="rId2"/>
    <sheet name="Tabelle1" sheetId="121" r:id="rId3"/>
    <sheet name="Muster" sheetId="68" r:id="rId4"/>
    <sheet name="Q1" sheetId="65" r:id="rId5"/>
    <sheet name="Q2" sheetId="66" r:id="rId6"/>
    <sheet name="Q3" sheetId="67" r:id="rId7"/>
    <sheet name="G1" sheetId="76" r:id="rId8"/>
    <sheet name="G2" sheetId="119" r:id="rId9"/>
    <sheet name="G3" sheetId="74" r:id="rId10"/>
    <sheet name="G4" sheetId="73" r:id="rId11"/>
    <sheet name="G5" sheetId="72" r:id="rId12"/>
    <sheet name="G6" sheetId="71" r:id="rId13"/>
    <sheet name="M1" sheetId="77" r:id="rId14"/>
    <sheet name="M2" sheetId="78" r:id="rId15"/>
    <sheet name="M3" sheetId="70" r:id="rId16"/>
    <sheet name="M4" sheetId="82" r:id="rId17"/>
    <sheet name="M5" sheetId="83" r:id="rId18"/>
    <sheet name="M6" sheetId="79" r:id="rId19"/>
    <sheet name="M7" sheetId="81" r:id="rId20"/>
    <sheet name="M8" sheetId="80" r:id="rId21"/>
    <sheet name="IG1" sheetId="84" r:id="rId22"/>
    <sheet name="IG2" sheetId="86" r:id="rId23"/>
    <sheet name="IG3" sheetId="85" r:id="rId24"/>
    <sheet name="A1" sheetId="87" r:id="rId25"/>
    <sheet name="A2" sheetId="88" r:id="rId26"/>
    <sheet name="A3" sheetId="89" r:id="rId27"/>
    <sheet name="LF1" sheetId="69" r:id="rId28"/>
    <sheet name="LF2" sheetId="90" r:id="rId29"/>
    <sheet name="LF3" sheetId="91" r:id="rId30"/>
    <sheet name="LF4" sheetId="96" r:id="rId31"/>
    <sheet name="EV1" sheetId="92" r:id="rId32"/>
    <sheet name="EV2" sheetId="93" r:id="rId33"/>
    <sheet name="EV3" sheetId="120" r:id="rId34"/>
    <sheet name="EV4" sheetId="95" r:id="rId35"/>
    <sheet name="KG1" sheetId="97" r:id="rId36"/>
    <sheet name="KG2" sheetId="98" r:id="rId37"/>
    <sheet name="KG3" sheetId="99" r:id="rId38"/>
    <sheet name="KG4" sheetId="101" r:id="rId39"/>
    <sheet name="KG5" sheetId="102" r:id="rId40"/>
    <sheet name="NE1" sheetId="103" r:id="rId41"/>
    <sheet name="NE2" sheetId="104" r:id="rId42"/>
    <sheet name="NE3" sheetId="105" r:id="rId43"/>
    <sheet name="NE4" sheetId="106" r:id="rId44"/>
    <sheet name="KV1" sheetId="107" r:id="rId45"/>
    <sheet name="KV2" sheetId="108" r:id="rId46"/>
    <sheet name="KV3" sheetId="114" r:id="rId47"/>
    <sheet name="KV4" sheetId="113" r:id="rId48"/>
    <sheet name="KV5" sheetId="109" r:id="rId49"/>
    <sheet name="KV6" sheetId="110" r:id="rId50"/>
    <sheet name="KV7" sheetId="112" r:id="rId51"/>
    <sheet name="KV8" sheetId="111" r:id="rId52"/>
    <sheet name="ParameterlisteZH" sheetId="117" r:id="rId53"/>
    <sheet name="BeschreibungParameterlisteZH" sheetId="118" r:id="rId54"/>
    <sheet name="Definitionen" sheetId="6" r:id="rId55"/>
  </sheets>
  <externalReferences>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s>
  <definedNames>
    <definedName name="_xlnm._FilterDatabase" localSheetId="24" hidden="1">'A1'!#REF!</definedName>
    <definedName name="_xlnm._FilterDatabase" localSheetId="25" hidden="1">'A2'!#REF!</definedName>
    <definedName name="_xlnm._FilterDatabase" localSheetId="26" hidden="1">'A3'!#REF!</definedName>
    <definedName name="_xlnm._FilterDatabase" localSheetId="31" hidden="1">'EV1'!#REF!</definedName>
    <definedName name="_xlnm._FilterDatabase" localSheetId="32" hidden="1">'EV2'!#REF!</definedName>
    <definedName name="_xlnm._FilterDatabase" localSheetId="33" hidden="1">'EV3'!#REF!</definedName>
    <definedName name="_xlnm._FilterDatabase" localSheetId="34" hidden="1">'EV4'!#REF!</definedName>
    <definedName name="_xlnm._FilterDatabase" localSheetId="7" hidden="1">'G1'!#REF!</definedName>
    <definedName name="_xlnm._FilterDatabase" localSheetId="8" hidden="1">'G2'!#REF!</definedName>
    <definedName name="_xlnm._FilterDatabase" localSheetId="9" hidden="1">'G3'!#REF!</definedName>
    <definedName name="_xlnm._FilterDatabase" localSheetId="10" hidden="1">'G4'!#REF!</definedName>
    <definedName name="_xlnm._FilterDatabase" localSheetId="11" hidden="1">'G5'!#REF!</definedName>
    <definedName name="_xlnm._FilterDatabase" localSheetId="12" hidden="1">'G6'!#REF!</definedName>
    <definedName name="_xlnm._FilterDatabase" localSheetId="21" hidden="1">'IG1'!#REF!</definedName>
    <definedName name="_xlnm._FilterDatabase" localSheetId="22" hidden="1">'IG2'!#REF!</definedName>
    <definedName name="_xlnm._FilterDatabase" localSheetId="23" hidden="1">'IG3'!#REF!</definedName>
    <definedName name="_xlnm._FilterDatabase" localSheetId="35" hidden="1">'KG1'!#REF!</definedName>
    <definedName name="_xlnm._FilterDatabase" localSheetId="36" hidden="1">'KG2'!#REF!</definedName>
    <definedName name="_xlnm._FilterDatabase" localSheetId="37" hidden="1">'KG3'!#REF!</definedName>
    <definedName name="_xlnm._FilterDatabase" localSheetId="38" hidden="1">'KG4'!#REF!</definedName>
    <definedName name="_xlnm._FilterDatabase" localSheetId="39" hidden="1">'KG5'!#REF!</definedName>
    <definedName name="_xlnm._FilterDatabase" localSheetId="44" hidden="1">'KV1'!#REF!</definedName>
    <definedName name="_xlnm._FilterDatabase" localSheetId="45" hidden="1">'KV2'!#REF!</definedName>
    <definedName name="_xlnm._FilterDatabase" localSheetId="46" hidden="1">'KV3'!#REF!</definedName>
    <definedName name="_xlnm._FilterDatabase" localSheetId="47" hidden="1">'KV4'!#REF!</definedName>
    <definedName name="_xlnm._FilterDatabase" localSheetId="48" hidden="1">'KV5'!#REF!</definedName>
    <definedName name="_xlnm._FilterDatabase" localSheetId="49" hidden="1">'KV6'!#REF!</definedName>
    <definedName name="_xlnm._FilterDatabase" localSheetId="50" hidden="1">'KV7'!#REF!</definedName>
    <definedName name="_xlnm._FilterDatabase" localSheetId="51" hidden="1">'KV8'!#REF!</definedName>
    <definedName name="_xlnm._FilterDatabase" localSheetId="27" hidden="1">'LF1'!#REF!</definedName>
    <definedName name="_xlnm._FilterDatabase" localSheetId="28" hidden="1">'LF2'!#REF!</definedName>
    <definedName name="_xlnm._FilterDatabase" localSheetId="29" hidden="1">'LF3'!#REF!</definedName>
    <definedName name="_xlnm._FilterDatabase" localSheetId="30" hidden="1">'LF4'!#REF!</definedName>
    <definedName name="_xlnm._FilterDatabase" localSheetId="13" hidden="1">'M1'!#REF!</definedName>
    <definedName name="_xlnm._FilterDatabase" localSheetId="14" hidden="1">'M2'!#REF!</definedName>
    <definedName name="_xlnm._FilterDatabase" localSheetId="16" hidden="1">'M4'!#REF!</definedName>
    <definedName name="_xlnm._FilterDatabase" localSheetId="17" hidden="1">'M5'!#REF!</definedName>
    <definedName name="_xlnm._FilterDatabase" localSheetId="18" hidden="1">'M6'!#REF!</definedName>
    <definedName name="_xlnm._FilterDatabase" localSheetId="19" hidden="1">'M7'!#REF!</definedName>
    <definedName name="_xlnm._FilterDatabase" localSheetId="20" hidden="1">'M8'!#REF!</definedName>
    <definedName name="_xlnm._FilterDatabase" localSheetId="3" hidden="1">Muster!#REF!</definedName>
    <definedName name="_xlnm._FilterDatabase" localSheetId="40" hidden="1">'NE1'!#REF!</definedName>
    <definedName name="_xlnm._FilterDatabase" localSheetId="41" hidden="1">'NE2'!#REF!</definedName>
    <definedName name="_xlnm._FilterDatabase" localSheetId="42" hidden="1">'NE3'!#REF!</definedName>
    <definedName name="_xlnm._FilterDatabase" localSheetId="43" hidden="1">'NE4'!#REF!</definedName>
    <definedName name="_xlnm._FilterDatabase" localSheetId="4" hidden="1">'Q1'!#REF!</definedName>
    <definedName name="_xlnm._FilterDatabase" localSheetId="5" hidden="1">'Q2'!#REF!</definedName>
    <definedName name="_xlnm._FilterDatabase" localSheetId="6" hidden="1">'Q3'!#REF!</definedName>
    <definedName name="_Hlk50959944" localSheetId="0">Kostenübersicht!$A$5</definedName>
    <definedName name="Basisjahr">Übersicht!$H$1</definedName>
    <definedName name="Betrachtungsjahr">Übersicht!$J$1</definedName>
    <definedName name="_xlnm.Print_Area" localSheetId="24">'A1'!$A$1:$D$27</definedName>
    <definedName name="_xlnm.Print_Area" localSheetId="25">'A2'!$A$1:$D$27</definedName>
    <definedName name="_xlnm.Print_Area" localSheetId="26">'A3'!$A$1:$D$27</definedName>
    <definedName name="_xlnm.Print_Area" localSheetId="31">'EV1'!$A$1:$D$27</definedName>
    <definedName name="_xlnm.Print_Area" localSheetId="32">'EV2'!$A$1:$D$27</definedName>
    <definedName name="_xlnm.Print_Area" localSheetId="33">'EV3'!$A$1:$D$27</definedName>
    <definedName name="_xlnm.Print_Area" localSheetId="34">'EV4'!$A$1:$D$27</definedName>
    <definedName name="_xlnm.Print_Area" localSheetId="7">'G1'!$A$1:$D$27</definedName>
    <definedName name="_xlnm.Print_Area" localSheetId="8">'G2'!$A$1:$D$27</definedName>
    <definedName name="_xlnm.Print_Area" localSheetId="9">'G3'!$A$1:$D$27</definedName>
    <definedName name="_xlnm.Print_Area" localSheetId="10">'G4'!$A$1:$D$27</definedName>
    <definedName name="_xlnm.Print_Area" localSheetId="11">'G5'!$A$1:$D$27</definedName>
    <definedName name="_xlnm.Print_Area" localSheetId="12">'G6'!$A$1:$D$27</definedName>
    <definedName name="_xlnm.Print_Area" localSheetId="21">'IG1'!$A$1:$D$27</definedName>
    <definedName name="_xlnm.Print_Area" localSheetId="22">'IG2'!$A$1:$D$27</definedName>
    <definedName name="_xlnm.Print_Area" localSheetId="23">'IG3'!$A$1:$D$27</definedName>
    <definedName name="_xlnm.Print_Area" localSheetId="35">'KG1'!$A$1:$D$27</definedName>
    <definedName name="_xlnm.Print_Area" localSheetId="36">'KG2'!$A$1:$D$27</definedName>
    <definedName name="_xlnm.Print_Area" localSheetId="37">'KG3'!$A$1:$D$27</definedName>
    <definedName name="_xlnm.Print_Area" localSheetId="38">'KG4'!$A$1:$D$27</definedName>
    <definedName name="_xlnm.Print_Area" localSheetId="39">'KG5'!$A$1:$D$27</definedName>
    <definedName name="_xlnm.Print_Area" localSheetId="0">Kostenübersicht!$A$1:$B$50</definedName>
    <definedName name="_xlnm.Print_Area" localSheetId="44">'KV1'!$A$1:$D$27</definedName>
    <definedName name="_xlnm.Print_Area" localSheetId="45">'KV2'!$A$1:$D$27</definedName>
    <definedName name="_xlnm.Print_Area" localSheetId="46">'KV3'!$A$1:$D$27</definedName>
    <definedName name="_xlnm.Print_Area" localSheetId="47">'KV4'!$A$1:$D$27</definedName>
    <definedName name="_xlnm.Print_Area" localSheetId="48">'KV5'!$A$1:$D$27</definedName>
    <definedName name="_xlnm.Print_Area" localSheetId="49">'KV6'!$A$1:$D$27</definedName>
    <definedName name="_xlnm.Print_Area" localSheetId="50">'KV7'!$A$1:$D$27</definedName>
    <definedName name="_xlnm.Print_Area" localSheetId="51">'KV8'!$A$1:$D$27</definedName>
    <definedName name="_xlnm.Print_Area" localSheetId="27">'LF1'!$A$1:$D$27</definedName>
    <definedName name="_xlnm.Print_Area" localSheetId="28">'LF2'!$A$1:$D$27</definedName>
    <definedName name="_xlnm.Print_Area" localSheetId="29">'LF3'!$A$1:$D$27</definedName>
    <definedName name="_xlnm.Print_Area" localSheetId="30">'LF4'!$A$1:$D$27</definedName>
    <definedName name="_xlnm.Print_Area" localSheetId="13">'M1'!$A$1:$D$27</definedName>
    <definedName name="_xlnm.Print_Area" localSheetId="14">'M2'!$A$1:$D$27</definedName>
    <definedName name="_xlnm.Print_Area" localSheetId="16">'M4'!$A$1:$D$27</definedName>
    <definedName name="_xlnm.Print_Area" localSheetId="17">'M5'!$A$1:$D$27</definedName>
    <definedName name="_xlnm.Print_Area" localSheetId="18">'M6'!$A$1:$D$27</definedName>
    <definedName name="_xlnm.Print_Area" localSheetId="19">'M7'!$A$1:$D$27</definedName>
    <definedName name="_xlnm.Print_Area" localSheetId="20">'M8'!$A$1:$D$27</definedName>
    <definedName name="_xlnm.Print_Area" localSheetId="3">Muster!$A$1:$D$27</definedName>
    <definedName name="_xlnm.Print_Area" localSheetId="40">'NE1'!$A$1:$D$27</definedName>
    <definedName name="_xlnm.Print_Area" localSheetId="41">'NE2'!$A$1:$D$27</definedName>
    <definedName name="_xlnm.Print_Area" localSheetId="42">'NE3'!$A$1:$D$27</definedName>
    <definedName name="_xlnm.Print_Area" localSheetId="43">'NE4'!$A$1:$D$27</definedName>
    <definedName name="_xlnm.Print_Area" localSheetId="4">'Q1'!$A$1:$D$27</definedName>
    <definedName name="_xlnm.Print_Area" localSheetId="5">'Q2'!$A$1:$D$27</definedName>
    <definedName name="_xlnm.Print_Area" localSheetId="6">'Q3'!$A$1:$D$27</definedName>
    <definedName name="_xlnm.Print_Area" localSheetId="1">Übersicht!$A$1:$F$63</definedName>
    <definedName name="Emissionen">[1]Kategorien!$P$3</definedName>
    <definedName name="Feld1">Übersicht!$A$12:$E$17</definedName>
    <definedName name="Ü1">Übersicht!#REF!</definedName>
    <definedName name="Ü2">Übersicht!$A$19</definedName>
    <definedName name="Ü3">Übersicht!$A$30</definedName>
    <definedName name="Ü4">Übersicht!$A$36</definedName>
    <definedName name="Ü5">Übersicht!$A$49</definedName>
    <definedName name="Ü6">Übersicht!$A$56</definedName>
    <definedName name="Z_2A6B7D3A_520D_4798_8230_1DC17916761C_.wvu.PrintArea" localSheetId="1" hidden="1">Übersicht!$A$1:$E$63</definedName>
    <definedName name="Z_59C26AB4_86C6_4447_8F9F_F1FCBFE3A683_.wvu.PrintArea" localSheetId="1" hidden="1">Übersicht!$A$1:$E$63</definedName>
    <definedName name="Z_684E191D_B776_4614_A9A6_09F48EE40BD1_.wvu.PrintArea" localSheetId="1" hidden="1">Übersicht!$A$1:$E$63</definedName>
    <definedName name="Z_9D53A792_EE49_4CB1_A328_80A3B1745755_.wvu.PrintArea" localSheetId="1" hidden="1">Übersicht!$A$1:$E$63</definedName>
    <definedName name="Z_D178FE1B_3B10_414B_86B8_943130264B26_.wvu.PrintArea" localSheetId="1" hidden="1">Übersicht!$A$1:$E$63</definedName>
    <definedName name="Z_E9B280C6_F6C1_4D6E_A20C_7C4266B3269C_.wvu.PrintArea" localSheetId="1" hidden="1">Übersicht!$A$1:$E$63</definedName>
    <definedName name="Z_EFCCBDBE_703D_49A8_BFD5_C70DFC4C6246_.wvu.PrintArea" localSheetId="1" hidden="1">Übersicht!$A$1:$E$63</definedName>
    <definedName name="Z_F0C3F358_38F8_4A2B_A44F_0486E20EA4EB_.wvu.PrintArea" localSheetId="1" hidden="1">Übersicht!$A$1:$E$63</definedName>
  </definedNames>
  <calcPr calcId="191028"/>
  <customWorkbookViews>
    <customWorkbookView name="Reto Dettli - Persönliche Ansicht" guid="{EFCCBDBE-703D-49A8-BFD5-C70DFC4C6246}" mergeInterval="0" personalView="1" maximized="1" xWindow="182" yWindow="-1449" windowWidth="2578" windowHeight="1398" activeSheetId="1"/>
    <customWorkbookView name="w10 Test - Persönliche Ansicht" guid="{F0C3F358-38F8-4A2B-A44F-0486E20EA4EB}" mergeInterval="0" personalView="1" xWindow="153" yWindow="43" windowWidth="1713" windowHeight="1088" activeSheetId="1"/>
    <customWorkbookView name="Daniel Moos - Persönliche Ansicht" guid="{9D53A792-EE49-4CB1-A328-80A3B1745755}" mergeInterval="0" personalView="1" maximized="1" xWindow="1912" yWindow="-8" windowWidth="1936" windowHeight="1216" activeSheetId="1" showComments="commNone"/>
    <customWorkbookView name="Ernst Haas - Persönliche Ansicht" guid="{E9B280C6-F6C1-4D6E-A20C-7C4266B3269C}" mergeInterval="0" personalView="1" maximized="1" windowWidth="1916" windowHeight="923" activeSheetId="1"/>
    <customWorkbookView name="Urs Müller - Persönliche Ansicht" guid="{684E191D-B776-4614-A9A6-09F48EE40BD1}" mergeInterval="0" personalView="1" maximized="1" windowWidth="1916" windowHeight="978" activeSheetId="1"/>
    <customWorkbookView name="Dmoos - Persönliche Ansicht" guid="{D178FE1B-3B10-414B-86B8-943130264B26}" mergeInterval="0" personalView="1" maximized="1" xWindow="-8" yWindow="-8" windowWidth="1936" windowHeight="1176" activeSheetId="1"/>
    <customWorkbookView name="Andrea Binkert - Persönliche Ansicht" guid="{2A6B7D3A-520D-4798-8230-1DC17916761C}" mergeInterval="0" personalView="1" xWindow="492" windowWidth="948" windowHeight="860" activeSheetId="1"/>
    <customWorkbookView name="Basil Odermatt - Persönliche Ansicht" guid="{59C26AB4-86C6-4447-8F9F-F1FCBFE3A683}" mergeInterval="0" personalView="1" maximized="1" xWindow="2552" yWindow="-6" windowWidth="2576" windowHeight="1426" activeSheetId="1"/>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 i="70" l="1"/>
  <c r="A1" i="82"/>
  <c r="A1" i="78"/>
  <c r="A1" i="77"/>
  <c r="G21" i="79"/>
  <c r="F32" i="69"/>
  <c r="H32" i="69"/>
  <c r="J32" i="69"/>
  <c r="F33" i="69"/>
  <c r="H33" i="69"/>
  <c r="J33" i="69"/>
  <c r="F34" i="69"/>
  <c r="H34" i="69"/>
  <c r="J34" i="69"/>
  <c r="F35" i="69"/>
  <c r="H35" i="69"/>
  <c r="J35" i="69"/>
  <c r="F36" i="69"/>
  <c r="H36" i="69"/>
  <c r="J36" i="69"/>
  <c r="F37" i="69"/>
  <c r="H37" i="69"/>
  <c r="J37" i="69"/>
  <c r="F38" i="69"/>
  <c r="H38" i="69"/>
  <c r="J38" i="69"/>
  <c r="F39" i="69"/>
  <c r="H39" i="69"/>
  <c r="J39" i="69"/>
  <c r="F40" i="69"/>
  <c r="H40" i="69"/>
  <c r="J40" i="69"/>
  <c r="F41" i="69"/>
  <c r="H41" i="69"/>
  <c r="J41" i="69"/>
  <c r="F42" i="69"/>
  <c r="H42" i="69"/>
  <c r="J42" i="69"/>
  <c r="F43" i="69"/>
  <c r="H43" i="69"/>
  <c r="J43" i="69"/>
  <c r="F44" i="69"/>
  <c r="H44" i="69"/>
  <c r="J44" i="69"/>
  <c r="F45" i="69"/>
  <c r="H45" i="69"/>
  <c r="J45" i="69"/>
  <c r="F46" i="69"/>
  <c r="H46" i="69"/>
  <c r="J46" i="69"/>
  <c r="F47" i="69"/>
  <c r="H47" i="69"/>
  <c r="J47" i="69"/>
  <c r="F48" i="69"/>
  <c r="H48" i="69"/>
  <c r="J48" i="69"/>
  <c r="F49" i="69"/>
  <c r="H49" i="69"/>
  <c r="J49" i="69"/>
  <c r="F50" i="69"/>
  <c r="H50" i="69"/>
  <c r="J50" i="69"/>
  <c r="D86" i="69"/>
  <c r="D76" i="69"/>
  <c r="D66" i="69"/>
  <c r="K21" i="117"/>
  <c r="C21" i="117"/>
  <c r="F26" i="74"/>
  <c r="J67" i="120"/>
  <c r="H67" i="120"/>
  <c r="F67" i="120"/>
  <c r="J66" i="120"/>
  <c r="H66" i="120"/>
  <c r="F66" i="120"/>
  <c r="J65" i="120"/>
  <c r="H65" i="120"/>
  <c r="F65" i="120"/>
  <c r="J64" i="120"/>
  <c r="H64" i="120"/>
  <c r="F64" i="120"/>
  <c r="J63" i="120"/>
  <c r="H63" i="120"/>
  <c r="F63" i="120"/>
  <c r="J62" i="120"/>
  <c r="H62" i="120"/>
  <c r="F62" i="120"/>
  <c r="J61" i="120"/>
  <c r="H61" i="120"/>
  <c r="F61" i="120"/>
  <c r="J60" i="120"/>
  <c r="H60" i="120"/>
  <c r="F60" i="120"/>
  <c r="J59" i="120"/>
  <c r="H59" i="120"/>
  <c r="F59" i="120"/>
  <c r="J58" i="120"/>
  <c r="H58" i="120"/>
  <c r="F58" i="120"/>
  <c r="J57" i="120"/>
  <c r="H57" i="120"/>
  <c r="F57" i="120"/>
  <c r="J56" i="120"/>
  <c r="H56" i="120"/>
  <c r="F56" i="120"/>
  <c r="J55" i="120"/>
  <c r="H55" i="120"/>
  <c r="F55" i="120"/>
  <c r="J54" i="120"/>
  <c r="H54" i="120"/>
  <c r="F54" i="120"/>
  <c r="J53" i="120"/>
  <c r="H53" i="120"/>
  <c r="F53" i="120"/>
  <c r="J52" i="120"/>
  <c r="H52" i="120"/>
  <c r="F52" i="120"/>
  <c r="J51" i="120"/>
  <c r="H51" i="120"/>
  <c r="F51" i="120"/>
  <c r="J50" i="120"/>
  <c r="H50" i="120"/>
  <c r="F50" i="120"/>
  <c r="J49" i="120"/>
  <c r="H49" i="120"/>
  <c r="F49" i="120"/>
  <c r="J48" i="120"/>
  <c r="H48" i="120"/>
  <c r="F48" i="120"/>
  <c r="J47" i="120"/>
  <c r="H47" i="120"/>
  <c r="F47" i="120"/>
  <c r="J46" i="120"/>
  <c r="H46" i="120"/>
  <c r="F46" i="120"/>
  <c r="J45" i="120"/>
  <c r="H45" i="120"/>
  <c r="F45" i="120"/>
  <c r="J44" i="120"/>
  <c r="H44" i="120"/>
  <c r="F44" i="120"/>
  <c r="J43" i="120"/>
  <c r="H43" i="120"/>
  <c r="F43" i="120"/>
  <c r="J42" i="120"/>
  <c r="H42" i="120"/>
  <c r="F42" i="120"/>
  <c r="J41" i="120"/>
  <c r="H41" i="120"/>
  <c r="F41" i="120"/>
  <c r="J40" i="120"/>
  <c r="H40" i="120"/>
  <c r="F40" i="120"/>
  <c r="J39" i="120"/>
  <c r="H39" i="120"/>
  <c r="F39" i="120"/>
  <c r="J38" i="120"/>
  <c r="H38" i="120"/>
  <c r="F38" i="120"/>
  <c r="J37" i="120"/>
  <c r="H37" i="120"/>
  <c r="F37" i="120"/>
  <c r="J36" i="120"/>
  <c r="H36" i="120"/>
  <c r="F36" i="120"/>
  <c r="J35" i="120"/>
  <c r="H35" i="120"/>
  <c r="F35" i="120"/>
  <c r="J34" i="120"/>
  <c r="H34" i="120"/>
  <c r="F34" i="120"/>
  <c r="J33" i="120"/>
  <c r="H33" i="120"/>
  <c r="F33" i="120"/>
  <c r="J32" i="120"/>
  <c r="H32" i="120"/>
  <c r="F32" i="120"/>
  <c r="P29" i="120"/>
  <c r="G27" i="120"/>
  <c r="F27" i="120"/>
  <c r="G26" i="120"/>
  <c r="F26" i="120"/>
  <c r="G25" i="120"/>
  <c r="F25" i="120"/>
  <c r="G22" i="120"/>
  <c r="F22" i="120"/>
  <c r="G21" i="120"/>
  <c r="F21" i="120"/>
  <c r="I20" i="120"/>
  <c r="H20" i="120"/>
  <c r="G20" i="120"/>
  <c r="F20" i="120"/>
  <c r="I19" i="120"/>
  <c r="H19" i="120"/>
  <c r="F19" i="120"/>
  <c r="G17" i="120"/>
  <c r="F17" i="120"/>
  <c r="I16" i="120"/>
  <c r="H16" i="120"/>
  <c r="G16" i="120"/>
  <c r="F16" i="120"/>
  <c r="H15" i="120"/>
  <c r="G15" i="120"/>
  <c r="F15" i="120"/>
  <c r="G14" i="120"/>
  <c r="F14" i="120"/>
  <c r="F13" i="120"/>
  <c r="G12" i="120"/>
  <c r="F12" i="120"/>
  <c r="F11" i="120"/>
  <c r="F9" i="120"/>
  <c r="Q8" i="120"/>
  <c r="F8" i="120"/>
  <c r="H6" i="120"/>
  <c r="F6" i="120"/>
  <c r="H5" i="120"/>
  <c r="F5" i="120"/>
  <c r="H4" i="120"/>
  <c r="B4" i="120" a="1"/>
  <c r="B4" i="120" s="1"/>
  <c r="E1" i="120"/>
  <c r="J67" i="119"/>
  <c r="H67" i="119"/>
  <c r="F67" i="119"/>
  <c r="J66" i="119"/>
  <c r="H66" i="119"/>
  <c r="F66" i="119"/>
  <c r="J65" i="119"/>
  <c r="H65" i="119"/>
  <c r="F65" i="119"/>
  <c r="J64" i="119"/>
  <c r="H64" i="119"/>
  <c r="F64" i="119"/>
  <c r="J63" i="119"/>
  <c r="H63" i="119"/>
  <c r="F63" i="119"/>
  <c r="J62" i="119"/>
  <c r="H62" i="119"/>
  <c r="F62" i="119"/>
  <c r="J61" i="119"/>
  <c r="H61" i="119"/>
  <c r="F61" i="119"/>
  <c r="J60" i="119"/>
  <c r="H60" i="119"/>
  <c r="F60" i="119"/>
  <c r="J59" i="119"/>
  <c r="H59" i="119"/>
  <c r="F59" i="119"/>
  <c r="J58" i="119"/>
  <c r="H58" i="119"/>
  <c r="F58" i="119"/>
  <c r="J57" i="119"/>
  <c r="H57" i="119"/>
  <c r="F57" i="119"/>
  <c r="J56" i="119"/>
  <c r="H56" i="119"/>
  <c r="F56" i="119"/>
  <c r="J55" i="119"/>
  <c r="H55" i="119"/>
  <c r="F55" i="119"/>
  <c r="J54" i="119"/>
  <c r="H54" i="119"/>
  <c r="F54" i="119"/>
  <c r="J53" i="119"/>
  <c r="H53" i="119"/>
  <c r="F53" i="119"/>
  <c r="J52" i="119"/>
  <c r="H52" i="119"/>
  <c r="F52" i="119"/>
  <c r="J51" i="119"/>
  <c r="H51" i="119"/>
  <c r="F51" i="119"/>
  <c r="J50" i="119"/>
  <c r="H50" i="119"/>
  <c r="F50" i="119"/>
  <c r="J49" i="119"/>
  <c r="H49" i="119"/>
  <c r="F49" i="119"/>
  <c r="J48" i="119"/>
  <c r="H48" i="119"/>
  <c r="F48" i="119"/>
  <c r="J47" i="119"/>
  <c r="H47" i="119"/>
  <c r="F47" i="119"/>
  <c r="J46" i="119"/>
  <c r="H46" i="119"/>
  <c r="F46" i="119"/>
  <c r="J45" i="119"/>
  <c r="H45" i="119"/>
  <c r="F45" i="119"/>
  <c r="J44" i="119"/>
  <c r="H44" i="119"/>
  <c r="F44" i="119"/>
  <c r="J43" i="119"/>
  <c r="H43" i="119"/>
  <c r="F43" i="119"/>
  <c r="J42" i="119"/>
  <c r="H42" i="119"/>
  <c r="F42" i="119"/>
  <c r="J41" i="119"/>
  <c r="H41" i="119"/>
  <c r="F41" i="119"/>
  <c r="J40" i="119"/>
  <c r="H40" i="119"/>
  <c r="F40" i="119"/>
  <c r="J39" i="119"/>
  <c r="H39" i="119"/>
  <c r="F39" i="119"/>
  <c r="J38" i="119"/>
  <c r="H38" i="119"/>
  <c r="F38" i="119"/>
  <c r="E1" i="119" s="1"/>
  <c r="J37" i="119"/>
  <c r="H37" i="119"/>
  <c r="F37" i="119"/>
  <c r="J36" i="119"/>
  <c r="H36" i="119"/>
  <c r="F36" i="119"/>
  <c r="J35" i="119"/>
  <c r="H35" i="119"/>
  <c r="F35" i="119"/>
  <c r="J34" i="119"/>
  <c r="H34" i="119"/>
  <c r="F34" i="119"/>
  <c r="J33" i="119"/>
  <c r="H33" i="119"/>
  <c r="F33" i="119"/>
  <c r="J32" i="119"/>
  <c r="H32" i="119"/>
  <c r="F32" i="119"/>
  <c r="P29" i="119"/>
  <c r="G27" i="119"/>
  <c r="F27" i="119"/>
  <c r="G26" i="119"/>
  <c r="F26" i="119"/>
  <c r="F25" i="119"/>
  <c r="F22" i="119"/>
  <c r="G21" i="119"/>
  <c r="F21" i="119"/>
  <c r="I20" i="119"/>
  <c r="H20" i="119"/>
  <c r="G20" i="119"/>
  <c r="F20" i="119"/>
  <c r="I19" i="119"/>
  <c r="H19" i="119"/>
  <c r="F19" i="119"/>
  <c r="F17" i="119"/>
  <c r="H16" i="119"/>
  <c r="F16" i="119"/>
  <c r="H15" i="119"/>
  <c r="F15" i="119"/>
  <c r="F14" i="119"/>
  <c r="F13" i="119"/>
  <c r="F12" i="119"/>
  <c r="F11" i="119"/>
  <c r="F9" i="119"/>
  <c r="Q8" i="119"/>
  <c r="F8" i="119"/>
  <c r="H6" i="119"/>
  <c r="F6" i="119"/>
  <c r="H5" i="119"/>
  <c r="F5" i="119"/>
  <c r="H4" i="119"/>
  <c r="B4" i="119" a="1"/>
  <c r="B4" i="119" s="1"/>
  <c r="J1" i="119"/>
  <c r="G6" i="105"/>
  <c r="G11" i="105"/>
  <c r="K52" i="1" a="1"/>
  <c r="K44" i="1" a="1"/>
  <c r="K16" i="1" a="1"/>
  <c r="K22" i="1" a="1"/>
  <c r="K21" i="1" a="1"/>
  <c r="K40" i="1" a="1"/>
  <c r="K12" i="1" a="1"/>
  <c r="K17" i="1" a="1"/>
  <c r="K24" i="1" a="1"/>
  <c r="K75" i="1" a="1"/>
  <c r="K39" i="1" a="1"/>
  <c r="K78" i="1" a="1"/>
  <c r="K14" i="1" a="1"/>
  <c r="K15" i="1" a="1"/>
  <c r="K13" i="1" a="1"/>
  <c r="K23" i="1" a="1"/>
  <c r="K79" i="1" a="1"/>
  <c r="K53" i="1" a="1"/>
  <c r="K6" i="1" a="1"/>
  <c r="K61" i="1" a="1"/>
  <c r="K63" i="1" a="1"/>
  <c r="K69" i="1" a="1"/>
  <c r="K77" i="1" a="1"/>
  <c r="K54" i="1" a="1"/>
  <c r="K51" i="1" a="1"/>
  <c r="K28" i="1" a="1"/>
  <c r="K45" i="1" a="1"/>
  <c r="K67" i="1" a="1"/>
  <c r="K68" i="1" a="1"/>
  <c r="K34" i="1" a="1"/>
  <c r="K33" i="1" a="1"/>
  <c r="K80" i="1" a="1"/>
  <c r="K47" i="1" a="1"/>
  <c r="K38" i="1" a="1"/>
  <c r="K60" i="1" a="1"/>
  <c r="K59" i="1" a="1"/>
  <c r="K81" i="1" a="1"/>
  <c r="K27" i="1" a="1"/>
  <c r="K62" i="1" a="1"/>
  <c r="K7" i="1" a="1"/>
  <c r="K46" i="1" a="1"/>
  <c r="K25" i="1" a="1"/>
  <c r="K74" i="1" a="1"/>
  <c r="K70" i="1" a="1"/>
  <c r="K26" i="1" a="1"/>
  <c r="E7" i="1" a="1"/>
  <c r="K32" i="1" a="1"/>
  <c r="K76" i="1" a="1"/>
  <c r="K8" i="1" a="1"/>
  <c r="K58" i="1" a="1"/>
  <c r="J1" i="120" l="1"/>
  <c r="K60" i="1"/>
  <c r="K78" i="1"/>
  <c r="K61" i="1"/>
  <c r="K62" i="1"/>
  <c r="K45" i="1"/>
  <c r="K14" i="1"/>
  <c r="K54" i="1"/>
  <c r="K75" i="1"/>
  <c r="K21" i="1"/>
  <c r="E7" i="1"/>
  <c r="K80" i="1"/>
  <c r="K24" i="1"/>
  <c r="K81" i="1"/>
  <c r="K17" i="1"/>
  <c r="K26" i="1"/>
  <c r="K33" i="1"/>
  <c r="K15" i="1"/>
  <c r="K34" i="1"/>
  <c r="K58" i="1"/>
  <c r="K76" i="1"/>
  <c r="K77" i="1"/>
  <c r="K79" i="1"/>
  <c r="K59" i="1"/>
  <c r="K22" i="1"/>
  <c r="K67" i="1"/>
  <c r="K16" i="1"/>
  <c r="K23" i="1"/>
  <c r="K38" i="1"/>
  <c r="K39" i="1"/>
  <c r="K40" i="1"/>
  <c r="K44" i="1"/>
  <c r="K6" i="1"/>
  <c r="K63" i="1"/>
  <c r="K46" i="1"/>
  <c r="K68" i="1"/>
  <c r="K8" i="1"/>
  <c r="K51" i="1"/>
  <c r="K69" i="1"/>
  <c r="K7" i="1"/>
  <c r="K27" i="1"/>
  <c r="K12" i="1"/>
  <c r="K28" i="1"/>
  <c r="K52" i="1"/>
  <c r="K70" i="1"/>
  <c r="K25" i="1"/>
  <c r="K47" i="1"/>
  <c r="K13" i="1"/>
  <c r="K32" i="1"/>
  <c r="K53" i="1"/>
  <c r="K74" i="1"/>
  <c r="F32" i="73"/>
  <c r="H32" i="73"/>
  <c r="J32" i="73"/>
  <c r="P29" i="73"/>
  <c r="P29" i="101"/>
  <c r="I14" i="67"/>
  <c r="H14" i="67"/>
  <c r="I12" i="67"/>
  <c r="H12" i="67"/>
  <c r="I7" i="1" a="1"/>
  <c r="F8" i="1" a="1"/>
  <c r="I8" i="1" a="1"/>
  <c r="I7" i="1" l="1"/>
  <c r="I8" i="1"/>
  <c r="F8" i="1"/>
  <c r="Q8" i="67"/>
  <c r="H38" i="76"/>
  <c r="F38" i="76"/>
  <c r="G15" i="95"/>
  <c r="G38" i="93" l="1"/>
  <c r="H39" i="92" l="1"/>
  <c r="H47" i="92"/>
  <c r="H34" i="67"/>
  <c r="H35" i="67"/>
  <c r="H36" i="67"/>
  <c r="H37" i="67"/>
  <c r="H38" i="67"/>
  <c r="H39" i="67"/>
  <c r="H40" i="67"/>
  <c r="H41" i="67"/>
  <c r="H42" i="67"/>
  <c r="H43" i="67"/>
  <c r="H44" i="67"/>
  <c r="H45" i="67"/>
  <c r="H46" i="67"/>
  <c r="H47" i="67"/>
  <c r="H48" i="67"/>
  <c r="H49" i="67"/>
  <c r="H50" i="67"/>
  <c r="H51" i="67"/>
  <c r="H52" i="67"/>
  <c r="H53" i="67"/>
  <c r="H54" i="67"/>
  <c r="H55" i="67"/>
  <c r="H56" i="67"/>
  <c r="H57" i="67"/>
  <c r="H58" i="67"/>
  <c r="H59" i="67"/>
  <c r="H60" i="67"/>
  <c r="H61" i="67"/>
  <c r="H62" i="67"/>
  <c r="H63" i="67"/>
  <c r="H64" i="67"/>
  <c r="H65" i="67"/>
  <c r="H66" i="67"/>
  <c r="H67" i="67"/>
  <c r="H33" i="67"/>
  <c r="H32" i="67"/>
  <c r="D33" i="67"/>
  <c r="D34" i="67" s="1"/>
  <c r="D35" i="67" s="1"/>
  <c r="D36" i="67" s="1"/>
  <c r="D37" i="67" s="1"/>
  <c r="D38" i="67" s="1"/>
  <c r="D39" i="67" s="1"/>
  <c r="D40" i="67" s="1"/>
  <c r="D41" i="67" s="1"/>
  <c r="D42" i="67" s="1"/>
  <c r="D43" i="67" s="1"/>
  <c r="D44" i="67" s="1"/>
  <c r="D45" i="67" s="1"/>
  <c r="D46" i="67" s="1"/>
  <c r="D47" i="67" s="1"/>
  <c r="D48" i="67" s="1"/>
  <c r="D49" i="67" s="1"/>
  <c r="D50" i="67" s="1"/>
  <c r="D51" i="67" s="1"/>
  <c r="D52" i="67" s="1"/>
  <c r="D53" i="67" s="1"/>
  <c r="D54" i="67" s="1"/>
  <c r="D55" i="67" s="1"/>
  <c r="D56" i="67" s="1"/>
  <c r="D57" i="67" s="1"/>
  <c r="D58" i="67" s="1"/>
  <c r="D59" i="67" s="1"/>
  <c r="D60" i="67" s="1"/>
  <c r="D61" i="67" s="1"/>
  <c r="D62" i="67" s="1"/>
  <c r="D63" i="67" s="1"/>
  <c r="D64" i="67" s="1"/>
  <c r="D65" i="67" s="1"/>
  <c r="D66" i="67" s="1"/>
  <c r="D67" i="67" s="1"/>
  <c r="B4" i="77" a="1"/>
  <c r="B4" i="77" s="1"/>
  <c r="B4" i="114" a="1"/>
  <c r="B4" i="114" s="1"/>
  <c r="F32" i="114"/>
  <c r="H32" i="114"/>
  <c r="J32" i="114"/>
  <c r="F33" i="114"/>
  <c r="H33" i="114"/>
  <c r="J33" i="114"/>
  <c r="F34" i="114"/>
  <c r="H34" i="114"/>
  <c r="J34" i="114"/>
  <c r="F35" i="114"/>
  <c r="H35" i="114"/>
  <c r="J35" i="114"/>
  <c r="F36" i="114"/>
  <c r="H36" i="114"/>
  <c r="J36" i="114"/>
  <c r="F37" i="114"/>
  <c r="H37" i="114"/>
  <c r="J1" i="114" s="1"/>
  <c r="J37" i="114"/>
  <c r="F38" i="114"/>
  <c r="H38" i="114"/>
  <c r="J38" i="114"/>
  <c r="F39" i="114"/>
  <c r="H39" i="114"/>
  <c r="J39" i="114"/>
  <c r="F40" i="114"/>
  <c r="H40" i="114"/>
  <c r="J40" i="114"/>
  <c r="F41" i="114"/>
  <c r="H41" i="114"/>
  <c r="J41" i="114"/>
  <c r="F42" i="114"/>
  <c r="H42" i="114"/>
  <c r="J42" i="114"/>
  <c r="F43" i="114"/>
  <c r="H43" i="114"/>
  <c r="J43" i="114"/>
  <c r="F44" i="114"/>
  <c r="H44" i="114"/>
  <c r="J44" i="114"/>
  <c r="F45" i="114"/>
  <c r="H45" i="114"/>
  <c r="J45" i="114"/>
  <c r="F46" i="114"/>
  <c r="H46" i="114"/>
  <c r="J46" i="114"/>
  <c r="F47" i="114"/>
  <c r="H47" i="114"/>
  <c r="J47" i="114"/>
  <c r="F48" i="114"/>
  <c r="H48" i="114"/>
  <c r="J48" i="114"/>
  <c r="F49" i="114"/>
  <c r="H49" i="114"/>
  <c r="J49" i="114"/>
  <c r="F50" i="114"/>
  <c r="H50" i="114"/>
  <c r="J50" i="114"/>
  <c r="F51" i="114"/>
  <c r="H51" i="114"/>
  <c r="J51" i="114"/>
  <c r="F52" i="114"/>
  <c r="H52" i="114"/>
  <c r="J52" i="114"/>
  <c r="F53" i="114"/>
  <c r="H53" i="114"/>
  <c r="J53" i="114"/>
  <c r="F54" i="114"/>
  <c r="H54" i="114"/>
  <c r="J54" i="114"/>
  <c r="F55" i="114"/>
  <c r="H55" i="114"/>
  <c r="J55" i="114"/>
  <c r="F56" i="114"/>
  <c r="H56" i="114"/>
  <c r="J56" i="114"/>
  <c r="F57" i="114"/>
  <c r="H57" i="114"/>
  <c r="J57" i="114"/>
  <c r="F58" i="114"/>
  <c r="H58" i="114"/>
  <c r="J58" i="114"/>
  <c r="F59" i="114"/>
  <c r="H59" i="114"/>
  <c r="J59" i="114"/>
  <c r="F60" i="114"/>
  <c r="H60" i="114"/>
  <c r="J60" i="114"/>
  <c r="F61" i="114"/>
  <c r="H61" i="114"/>
  <c r="J61" i="114"/>
  <c r="F62" i="114"/>
  <c r="H62" i="114"/>
  <c r="J62" i="114"/>
  <c r="F63" i="114"/>
  <c r="H63" i="114"/>
  <c r="J63" i="114"/>
  <c r="F64" i="114"/>
  <c r="H64" i="114"/>
  <c r="J64" i="114"/>
  <c r="F65" i="114"/>
  <c r="H65" i="114"/>
  <c r="J65" i="114"/>
  <c r="F66" i="114"/>
  <c r="H66" i="114"/>
  <c r="J66" i="114"/>
  <c r="F67" i="114"/>
  <c r="H67" i="114"/>
  <c r="J67" i="114"/>
  <c r="P29" i="114"/>
  <c r="F25" i="114"/>
  <c r="G25" i="114"/>
  <c r="F26" i="114"/>
  <c r="G26" i="114"/>
  <c r="F27" i="114"/>
  <c r="G27" i="114"/>
  <c r="F19" i="114"/>
  <c r="G19" i="114"/>
  <c r="H19" i="114"/>
  <c r="I19" i="114"/>
  <c r="F20" i="114"/>
  <c r="G20" i="114"/>
  <c r="H20" i="114"/>
  <c r="I20" i="114"/>
  <c r="F21" i="114"/>
  <c r="G21" i="114"/>
  <c r="F22" i="114"/>
  <c r="G22" i="114"/>
  <c r="F11" i="114"/>
  <c r="G11" i="114"/>
  <c r="F12" i="114"/>
  <c r="G12" i="114"/>
  <c r="F13" i="114"/>
  <c r="G13" i="114"/>
  <c r="F14" i="114"/>
  <c r="G14" i="114"/>
  <c r="F15" i="114"/>
  <c r="G15" i="114"/>
  <c r="H15" i="114"/>
  <c r="I15" i="114"/>
  <c r="F16" i="114"/>
  <c r="G16" i="114"/>
  <c r="H16" i="114"/>
  <c r="I16" i="114"/>
  <c r="F17" i="114"/>
  <c r="G17" i="114"/>
  <c r="F8" i="114"/>
  <c r="G8" i="114"/>
  <c r="Q8" i="114"/>
  <c r="F9" i="114"/>
  <c r="G9" i="114"/>
  <c r="H4" i="114"/>
  <c r="I4" i="114"/>
  <c r="F5" i="114"/>
  <c r="G5" i="114"/>
  <c r="H5" i="114"/>
  <c r="I5" i="114"/>
  <c r="F6" i="114"/>
  <c r="G6" i="114"/>
  <c r="H6" i="114"/>
  <c r="I6" i="114"/>
  <c r="B4" i="113" a="1"/>
  <c r="B4" i="113" s="1"/>
  <c r="F32" i="113"/>
  <c r="H32" i="113"/>
  <c r="J32" i="113"/>
  <c r="F33" i="113"/>
  <c r="H33" i="113"/>
  <c r="J33" i="113"/>
  <c r="F34" i="113"/>
  <c r="H34" i="113"/>
  <c r="J34" i="113"/>
  <c r="F35" i="113"/>
  <c r="H35" i="113"/>
  <c r="J35" i="113"/>
  <c r="F36" i="113"/>
  <c r="H36" i="113"/>
  <c r="J1" i="113" s="1"/>
  <c r="J36" i="113"/>
  <c r="F37" i="113"/>
  <c r="H37" i="113"/>
  <c r="J37" i="113"/>
  <c r="F38" i="113"/>
  <c r="H38" i="113"/>
  <c r="J38" i="113"/>
  <c r="F39" i="113"/>
  <c r="H39" i="113"/>
  <c r="J39" i="113"/>
  <c r="F40" i="113"/>
  <c r="H40" i="113"/>
  <c r="J40" i="113"/>
  <c r="F41" i="113"/>
  <c r="H41" i="113"/>
  <c r="J41" i="113"/>
  <c r="F42" i="113"/>
  <c r="H42" i="113"/>
  <c r="J42" i="113"/>
  <c r="F43" i="113"/>
  <c r="H43" i="113"/>
  <c r="J43" i="113"/>
  <c r="F44" i="113"/>
  <c r="H44" i="113"/>
  <c r="J44" i="113"/>
  <c r="F45" i="113"/>
  <c r="H45" i="113"/>
  <c r="J45" i="113"/>
  <c r="F46" i="113"/>
  <c r="H46" i="113"/>
  <c r="J46" i="113"/>
  <c r="F47" i="113"/>
  <c r="H47" i="113"/>
  <c r="J47" i="113"/>
  <c r="F48" i="113"/>
  <c r="H48" i="113"/>
  <c r="J48" i="113"/>
  <c r="F49" i="113"/>
  <c r="H49" i="113"/>
  <c r="J49" i="113"/>
  <c r="F50" i="113"/>
  <c r="H50" i="113"/>
  <c r="J50" i="113"/>
  <c r="F51" i="113"/>
  <c r="H51" i="113"/>
  <c r="J51" i="113"/>
  <c r="F52" i="113"/>
  <c r="H52" i="113"/>
  <c r="J52" i="113"/>
  <c r="F53" i="113"/>
  <c r="H53" i="113"/>
  <c r="J53" i="113"/>
  <c r="F54" i="113"/>
  <c r="H54" i="113"/>
  <c r="J54" i="113"/>
  <c r="F55" i="113"/>
  <c r="H55" i="113"/>
  <c r="J55" i="113"/>
  <c r="F56" i="113"/>
  <c r="H56" i="113"/>
  <c r="J56" i="113"/>
  <c r="F57" i="113"/>
  <c r="H57" i="113"/>
  <c r="J57" i="113"/>
  <c r="F58" i="113"/>
  <c r="H58" i="113"/>
  <c r="J58" i="113"/>
  <c r="F59" i="113"/>
  <c r="H59" i="113"/>
  <c r="J59" i="113"/>
  <c r="F60" i="113"/>
  <c r="H60" i="113"/>
  <c r="J60" i="113"/>
  <c r="F61" i="113"/>
  <c r="H61" i="113"/>
  <c r="J61" i="113"/>
  <c r="F62" i="113"/>
  <c r="H62" i="113"/>
  <c r="J62" i="113"/>
  <c r="F63" i="113"/>
  <c r="H63" i="113"/>
  <c r="J63" i="113"/>
  <c r="F64" i="113"/>
  <c r="H64" i="113"/>
  <c r="J64" i="113"/>
  <c r="F65" i="113"/>
  <c r="H65" i="113"/>
  <c r="J65" i="113"/>
  <c r="F66" i="113"/>
  <c r="H66" i="113"/>
  <c r="J66" i="113"/>
  <c r="F67" i="113"/>
  <c r="H67" i="113"/>
  <c r="J67" i="113"/>
  <c r="P29" i="113"/>
  <c r="F25" i="113"/>
  <c r="G25" i="113"/>
  <c r="F26" i="113"/>
  <c r="G26" i="113"/>
  <c r="F27" i="113"/>
  <c r="G27" i="113"/>
  <c r="F19" i="113"/>
  <c r="G19" i="113"/>
  <c r="H19" i="113"/>
  <c r="I19" i="113"/>
  <c r="F20" i="113"/>
  <c r="G20" i="113"/>
  <c r="H20" i="113"/>
  <c r="I20" i="113"/>
  <c r="F21" i="113"/>
  <c r="G21" i="113"/>
  <c r="F22" i="113"/>
  <c r="G22" i="113"/>
  <c r="F11" i="113"/>
  <c r="G11" i="113"/>
  <c r="F12" i="113"/>
  <c r="G12" i="113"/>
  <c r="F13" i="113"/>
  <c r="G13" i="113"/>
  <c r="F14" i="113"/>
  <c r="G14" i="113"/>
  <c r="F15" i="113"/>
  <c r="G15" i="113"/>
  <c r="H15" i="113"/>
  <c r="I15" i="113"/>
  <c r="F16" i="113"/>
  <c r="G16" i="113"/>
  <c r="H16" i="113"/>
  <c r="I16" i="113"/>
  <c r="F17" i="113"/>
  <c r="G17" i="113"/>
  <c r="F8" i="113"/>
  <c r="G8" i="113"/>
  <c r="Q8" i="113"/>
  <c r="F9" i="113"/>
  <c r="G9" i="113"/>
  <c r="H4" i="113"/>
  <c r="I4" i="113"/>
  <c r="F5" i="113"/>
  <c r="G5" i="113"/>
  <c r="H5" i="113"/>
  <c r="I5" i="113"/>
  <c r="F6" i="113"/>
  <c r="G6" i="113"/>
  <c r="H6" i="113"/>
  <c r="I6" i="113"/>
  <c r="B4" i="112" a="1"/>
  <c r="B4" i="112" s="1"/>
  <c r="F32" i="112"/>
  <c r="H32" i="112"/>
  <c r="J32" i="112"/>
  <c r="F33" i="112"/>
  <c r="H33" i="112"/>
  <c r="J33" i="112"/>
  <c r="F34" i="112"/>
  <c r="H34" i="112"/>
  <c r="J34" i="112"/>
  <c r="F35" i="112"/>
  <c r="H35" i="112"/>
  <c r="J35" i="112"/>
  <c r="F36" i="112"/>
  <c r="H36" i="112"/>
  <c r="J36" i="112"/>
  <c r="F37" i="112"/>
  <c r="H37" i="112"/>
  <c r="J37" i="112"/>
  <c r="F38" i="112"/>
  <c r="H38" i="112"/>
  <c r="J1" i="112" s="1"/>
  <c r="J38" i="112"/>
  <c r="F39" i="112"/>
  <c r="H39" i="112"/>
  <c r="J39" i="112"/>
  <c r="F40" i="112"/>
  <c r="H40" i="112"/>
  <c r="J40" i="112"/>
  <c r="F41" i="112"/>
  <c r="H41" i="112"/>
  <c r="J41" i="112"/>
  <c r="F42" i="112"/>
  <c r="H42" i="112"/>
  <c r="J42" i="112"/>
  <c r="F43" i="112"/>
  <c r="H43" i="112"/>
  <c r="J43" i="112"/>
  <c r="F44" i="112"/>
  <c r="H44" i="112"/>
  <c r="J44" i="112"/>
  <c r="F45" i="112"/>
  <c r="H45" i="112"/>
  <c r="J45" i="112"/>
  <c r="F46" i="112"/>
  <c r="H46" i="112"/>
  <c r="J46" i="112"/>
  <c r="F47" i="112"/>
  <c r="H47" i="112"/>
  <c r="J47" i="112"/>
  <c r="F48" i="112"/>
  <c r="H48" i="112"/>
  <c r="J48" i="112"/>
  <c r="F49" i="112"/>
  <c r="H49" i="112"/>
  <c r="J49" i="112"/>
  <c r="F50" i="112"/>
  <c r="H50" i="112"/>
  <c r="J50" i="112"/>
  <c r="F51" i="112"/>
  <c r="H51" i="112"/>
  <c r="J51" i="112"/>
  <c r="F52" i="112"/>
  <c r="H52" i="112"/>
  <c r="J52" i="112"/>
  <c r="F53" i="112"/>
  <c r="H53" i="112"/>
  <c r="J53" i="112"/>
  <c r="F54" i="112"/>
  <c r="H54" i="112"/>
  <c r="J54" i="112"/>
  <c r="F55" i="112"/>
  <c r="H55" i="112"/>
  <c r="J55" i="112"/>
  <c r="F56" i="112"/>
  <c r="H56" i="112"/>
  <c r="J56" i="112"/>
  <c r="F57" i="112"/>
  <c r="H57" i="112"/>
  <c r="J57" i="112"/>
  <c r="F58" i="112"/>
  <c r="H58" i="112"/>
  <c r="J58" i="112"/>
  <c r="F59" i="112"/>
  <c r="H59" i="112"/>
  <c r="J59" i="112"/>
  <c r="F60" i="112"/>
  <c r="H60" i="112"/>
  <c r="J60" i="112"/>
  <c r="F61" i="112"/>
  <c r="H61" i="112"/>
  <c r="J61" i="112"/>
  <c r="F62" i="112"/>
  <c r="H62" i="112"/>
  <c r="J62" i="112"/>
  <c r="F63" i="112"/>
  <c r="H63" i="112"/>
  <c r="J63" i="112"/>
  <c r="F64" i="112"/>
  <c r="H64" i="112"/>
  <c r="J64" i="112"/>
  <c r="F65" i="112"/>
  <c r="H65" i="112"/>
  <c r="J65" i="112"/>
  <c r="F66" i="112"/>
  <c r="H66" i="112"/>
  <c r="J66" i="112"/>
  <c r="F67" i="112"/>
  <c r="H67" i="112"/>
  <c r="J67" i="112"/>
  <c r="P29" i="112"/>
  <c r="F25" i="112"/>
  <c r="G25" i="112"/>
  <c r="F26" i="112"/>
  <c r="G26" i="112"/>
  <c r="F27" i="112"/>
  <c r="G27" i="112"/>
  <c r="F19" i="112"/>
  <c r="G19" i="112"/>
  <c r="H19" i="112"/>
  <c r="I19" i="112"/>
  <c r="F20" i="112"/>
  <c r="G20" i="112"/>
  <c r="H20" i="112"/>
  <c r="I20" i="112"/>
  <c r="F21" i="112"/>
  <c r="G21" i="112"/>
  <c r="F22" i="112"/>
  <c r="G22" i="112"/>
  <c r="F11" i="112"/>
  <c r="G11" i="112"/>
  <c r="F12" i="112"/>
  <c r="G12" i="112"/>
  <c r="F13" i="112"/>
  <c r="G13" i="112"/>
  <c r="F14" i="112"/>
  <c r="G14" i="112"/>
  <c r="F15" i="112"/>
  <c r="G15" i="112"/>
  <c r="H15" i="112"/>
  <c r="I15" i="112"/>
  <c r="F16" i="112"/>
  <c r="G16" i="112"/>
  <c r="H16" i="112"/>
  <c r="I16" i="112"/>
  <c r="F17" i="112"/>
  <c r="G17" i="112"/>
  <c r="F8" i="112"/>
  <c r="G8" i="112"/>
  <c r="Q8" i="112"/>
  <c r="F9" i="112"/>
  <c r="G9" i="112"/>
  <c r="H4" i="112"/>
  <c r="I4" i="112"/>
  <c r="F5" i="112"/>
  <c r="G5" i="112"/>
  <c r="H5" i="112"/>
  <c r="I5" i="112"/>
  <c r="F6" i="112"/>
  <c r="G6" i="112"/>
  <c r="H6" i="112"/>
  <c r="I6" i="112"/>
  <c r="B4" i="111" a="1"/>
  <c r="B4" i="111" s="1"/>
  <c r="F32" i="111"/>
  <c r="H32" i="111"/>
  <c r="J32" i="111"/>
  <c r="F33" i="111"/>
  <c r="H33" i="111"/>
  <c r="J33" i="111"/>
  <c r="F34" i="111"/>
  <c r="H34" i="111"/>
  <c r="J34" i="111"/>
  <c r="F35" i="111"/>
  <c r="H35" i="111"/>
  <c r="J35" i="111"/>
  <c r="F36" i="111"/>
  <c r="H36" i="111"/>
  <c r="J36" i="111"/>
  <c r="F37" i="111"/>
  <c r="H37" i="111"/>
  <c r="J37" i="111"/>
  <c r="F38" i="111"/>
  <c r="H38" i="111"/>
  <c r="J1" i="111" s="1"/>
  <c r="J38" i="111"/>
  <c r="F39" i="111"/>
  <c r="H39" i="111"/>
  <c r="J39" i="111"/>
  <c r="F40" i="111"/>
  <c r="H40" i="111"/>
  <c r="J40" i="111"/>
  <c r="F41" i="111"/>
  <c r="H41" i="111"/>
  <c r="J41" i="111"/>
  <c r="F42" i="111"/>
  <c r="H42" i="111"/>
  <c r="J42" i="111"/>
  <c r="F43" i="111"/>
  <c r="H43" i="111"/>
  <c r="J43" i="111"/>
  <c r="F44" i="111"/>
  <c r="H44" i="111"/>
  <c r="J44" i="111"/>
  <c r="F45" i="111"/>
  <c r="H45" i="111"/>
  <c r="J45" i="111"/>
  <c r="F46" i="111"/>
  <c r="H46" i="111"/>
  <c r="J46" i="111"/>
  <c r="F47" i="111"/>
  <c r="H47" i="111"/>
  <c r="J47" i="111"/>
  <c r="F48" i="111"/>
  <c r="H48" i="111"/>
  <c r="J48" i="111"/>
  <c r="F49" i="111"/>
  <c r="H49" i="111"/>
  <c r="J49" i="111"/>
  <c r="F50" i="111"/>
  <c r="H50" i="111"/>
  <c r="J50" i="111"/>
  <c r="F51" i="111"/>
  <c r="H51" i="111"/>
  <c r="J51" i="111"/>
  <c r="F52" i="111"/>
  <c r="H52" i="111"/>
  <c r="J52" i="111"/>
  <c r="F53" i="111"/>
  <c r="H53" i="111"/>
  <c r="J53" i="111"/>
  <c r="F54" i="111"/>
  <c r="H54" i="111"/>
  <c r="J54" i="111"/>
  <c r="F55" i="111"/>
  <c r="H55" i="111"/>
  <c r="J55" i="111"/>
  <c r="F56" i="111"/>
  <c r="H56" i="111"/>
  <c r="J56" i="111"/>
  <c r="F57" i="111"/>
  <c r="H57" i="111"/>
  <c r="J57" i="111"/>
  <c r="F58" i="111"/>
  <c r="H58" i="111"/>
  <c r="J58" i="111"/>
  <c r="F59" i="111"/>
  <c r="H59" i="111"/>
  <c r="J59" i="111"/>
  <c r="F60" i="111"/>
  <c r="H60" i="111"/>
  <c r="J60" i="111"/>
  <c r="F61" i="111"/>
  <c r="H61" i="111"/>
  <c r="J61" i="111"/>
  <c r="F62" i="111"/>
  <c r="H62" i="111"/>
  <c r="J62" i="111"/>
  <c r="F63" i="111"/>
  <c r="H63" i="111"/>
  <c r="J63" i="111"/>
  <c r="F64" i="111"/>
  <c r="H64" i="111"/>
  <c r="J64" i="111"/>
  <c r="F65" i="111"/>
  <c r="H65" i="111"/>
  <c r="J65" i="111"/>
  <c r="F66" i="111"/>
  <c r="H66" i="111"/>
  <c r="J66" i="111"/>
  <c r="F67" i="111"/>
  <c r="H67" i="111"/>
  <c r="J67" i="111"/>
  <c r="P29" i="111"/>
  <c r="F25" i="111"/>
  <c r="G25" i="111"/>
  <c r="F26" i="111"/>
  <c r="G26" i="111"/>
  <c r="F27" i="111"/>
  <c r="G27" i="111"/>
  <c r="F19" i="111"/>
  <c r="G19" i="111"/>
  <c r="H19" i="111"/>
  <c r="I19" i="111"/>
  <c r="F20" i="111"/>
  <c r="G20" i="111"/>
  <c r="H20" i="111"/>
  <c r="I20" i="111"/>
  <c r="F21" i="111"/>
  <c r="G21" i="111"/>
  <c r="F22" i="111"/>
  <c r="G22" i="111"/>
  <c r="F11" i="111"/>
  <c r="G11" i="111"/>
  <c r="F12" i="111"/>
  <c r="G12" i="111"/>
  <c r="F13" i="111"/>
  <c r="G13" i="111"/>
  <c r="F14" i="111"/>
  <c r="G14" i="111"/>
  <c r="F15" i="111"/>
  <c r="G15" i="111"/>
  <c r="H15" i="111"/>
  <c r="I15" i="111"/>
  <c r="F16" i="111"/>
  <c r="G16" i="111"/>
  <c r="H16" i="111"/>
  <c r="I16" i="111"/>
  <c r="F17" i="111"/>
  <c r="G17" i="111"/>
  <c r="F8" i="111"/>
  <c r="G8" i="111"/>
  <c r="Q8" i="111"/>
  <c r="F9" i="111"/>
  <c r="G9" i="111"/>
  <c r="H4" i="111"/>
  <c r="I4" i="111"/>
  <c r="F5" i="111"/>
  <c r="G5" i="111"/>
  <c r="H5" i="111"/>
  <c r="I5" i="111"/>
  <c r="F6" i="111"/>
  <c r="G6" i="111"/>
  <c r="H6" i="111"/>
  <c r="I6" i="111"/>
  <c r="B4" i="110" a="1"/>
  <c r="B4" i="110" s="1"/>
  <c r="F32" i="110"/>
  <c r="H32" i="110"/>
  <c r="J32" i="110"/>
  <c r="F33" i="110"/>
  <c r="H33" i="110"/>
  <c r="J33" i="110"/>
  <c r="F34" i="110"/>
  <c r="H34" i="110"/>
  <c r="J34" i="110"/>
  <c r="F35" i="110"/>
  <c r="H35" i="110"/>
  <c r="J35" i="110"/>
  <c r="F36" i="110"/>
  <c r="H36" i="110"/>
  <c r="J36" i="110"/>
  <c r="F37" i="110"/>
  <c r="H37" i="110"/>
  <c r="J37" i="110"/>
  <c r="F38" i="110"/>
  <c r="H38" i="110"/>
  <c r="J38" i="110"/>
  <c r="F39" i="110"/>
  <c r="H39" i="110"/>
  <c r="J39" i="110"/>
  <c r="F40" i="110"/>
  <c r="H40" i="110"/>
  <c r="J40" i="110"/>
  <c r="F41" i="110"/>
  <c r="H41" i="110"/>
  <c r="J41" i="110"/>
  <c r="F42" i="110"/>
  <c r="H42" i="110"/>
  <c r="J42" i="110"/>
  <c r="F43" i="110"/>
  <c r="H43" i="110"/>
  <c r="J43" i="110"/>
  <c r="F44" i="110"/>
  <c r="H44" i="110"/>
  <c r="J44" i="110"/>
  <c r="F45" i="110"/>
  <c r="H45" i="110"/>
  <c r="J45" i="110"/>
  <c r="F46" i="110"/>
  <c r="H46" i="110"/>
  <c r="J46" i="110"/>
  <c r="F47" i="110"/>
  <c r="H47" i="110"/>
  <c r="J47" i="110"/>
  <c r="F48" i="110"/>
  <c r="H48" i="110"/>
  <c r="J48" i="110"/>
  <c r="F49" i="110"/>
  <c r="H49" i="110"/>
  <c r="J49" i="110"/>
  <c r="F50" i="110"/>
  <c r="H50" i="110"/>
  <c r="J50" i="110"/>
  <c r="F51" i="110"/>
  <c r="H51" i="110"/>
  <c r="J51" i="110"/>
  <c r="F52" i="110"/>
  <c r="H52" i="110"/>
  <c r="J52" i="110"/>
  <c r="F53" i="110"/>
  <c r="H53" i="110"/>
  <c r="J53" i="110"/>
  <c r="F54" i="110"/>
  <c r="H54" i="110"/>
  <c r="J54" i="110"/>
  <c r="F55" i="110"/>
  <c r="H55" i="110"/>
  <c r="J55" i="110"/>
  <c r="F56" i="110"/>
  <c r="H56" i="110"/>
  <c r="J56" i="110"/>
  <c r="F57" i="110"/>
  <c r="H57" i="110"/>
  <c r="J57" i="110"/>
  <c r="F58" i="110"/>
  <c r="H58" i="110"/>
  <c r="J58" i="110"/>
  <c r="F59" i="110"/>
  <c r="H59" i="110"/>
  <c r="J59" i="110"/>
  <c r="F60" i="110"/>
  <c r="H60" i="110"/>
  <c r="J60" i="110"/>
  <c r="F61" i="110"/>
  <c r="H61" i="110"/>
  <c r="J61" i="110"/>
  <c r="F62" i="110"/>
  <c r="H62" i="110"/>
  <c r="J62" i="110"/>
  <c r="F63" i="110"/>
  <c r="H63" i="110"/>
  <c r="J63" i="110"/>
  <c r="F64" i="110"/>
  <c r="H64" i="110"/>
  <c r="J64" i="110"/>
  <c r="F65" i="110"/>
  <c r="H65" i="110"/>
  <c r="J65" i="110"/>
  <c r="F66" i="110"/>
  <c r="H66" i="110"/>
  <c r="J66" i="110"/>
  <c r="F67" i="110"/>
  <c r="H67" i="110"/>
  <c r="J67" i="110"/>
  <c r="P29" i="110"/>
  <c r="F25" i="110"/>
  <c r="G25" i="110"/>
  <c r="F26" i="110"/>
  <c r="G26" i="110"/>
  <c r="F27" i="110"/>
  <c r="G27" i="110"/>
  <c r="F19" i="110"/>
  <c r="G19" i="110"/>
  <c r="H19" i="110"/>
  <c r="I19" i="110"/>
  <c r="F20" i="110"/>
  <c r="G20" i="110"/>
  <c r="H20" i="110"/>
  <c r="I20" i="110"/>
  <c r="F21" i="110"/>
  <c r="G21" i="110"/>
  <c r="F22" i="110"/>
  <c r="G22" i="110"/>
  <c r="F11" i="110"/>
  <c r="G11" i="110"/>
  <c r="F12" i="110"/>
  <c r="G12" i="110"/>
  <c r="F13" i="110"/>
  <c r="G13" i="110"/>
  <c r="F14" i="110"/>
  <c r="G14" i="110"/>
  <c r="F15" i="110"/>
  <c r="G15" i="110"/>
  <c r="H15" i="110"/>
  <c r="I15" i="110"/>
  <c r="F16" i="110"/>
  <c r="G16" i="110"/>
  <c r="H16" i="110"/>
  <c r="I16" i="110"/>
  <c r="F17" i="110"/>
  <c r="G17" i="110"/>
  <c r="F8" i="110"/>
  <c r="G8" i="110"/>
  <c r="Q8" i="110"/>
  <c r="F9" i="110"/>
  <c r="G9" i="110"/>
  <c r="H4" i="110"/>
  <c r="I4" i="110"/>
  <c r="F5" i="110"/>
  <c r="G5" i="110"/>
  <c r="H5" i="110"/>
  <c r="I5" i="110"/>
  <c r="F6" i="110"/>
  <c r="G6" i="110"/>
  <c r="H6" i="110"/>
  <c r="I6" i="110"/>
  <c r="B4" i="109" a="1"/>
  <c r="B4" i="109" s="1"/>
  <c r="F32" i="109"/>
  <c r="H32" i="109"/>
  <c r="J32" i="109"/>
  <c r="F33" i="109"/>
  <c r="H33" i="109"/>
  <c r="J33" i="109"/>
  <c r="F34" i="109"/>
  <c r="H34" i="109"/>
  <c r="J34" i="109"/>
  <c r="F35" i="109"/>
  <c r="H35" i="109"/>
  <c r="J35" i="109"/>
  <c r="F36" i="109"/>
  <c r="H36" i="109"/>
  <c r="J1" i="109" s="1"/>
  <c r="J36" i="109"/>
  <c r="F37" i="109"/>
  <c r="H37" i="109"/>
  <c r="J37" i="109"/>
  <c r="F38" i="109"/>
  <c r="H38" i="109"/>
  <c r="J38" i="109"/>
  <c r="F39" i="109"/>
  <c r="H39" i="109"/>
  <c r="J39" i="109"/>
  <c r="F40" i="109"/>
  <c r="H40" i="109"/>
  <c r="J40" i="109"/>
  <c r="F41" i="109"/>
  <c r="H41" i="109"/>
  <c r="J41" i="109"/>
  <c r="F42" i="109"/>
  <c r="H42" i="109"/>
  <c r="J42" i="109"/>
  <c r="F43" i="109"/>
  <c r="H43" i="109"/>
  <c r="J43" i="109"/>
  <c r="F44" i="109"/>
  <c r="H44" i="109"/>
  <c r="J44" i="109"/>
  <c r="F45" i="109"/>
  <c r="H45" i="109"/>
  <c r="J45" i="109"/>
  <c r="F46" i="109"/>
  <c r="H46" i="109"/>
  <c r="J46" i="109"/>
  <c r="F47" i="109"/>
  <c r="H47" i="109"/>
  <c r="J47" i="109"/>
  <c r="F48" i="109"/>
  <c r="H48" i="109"/>
  <c r="J48" i="109"/>
  <c r="F49" i="109"/>
  <c r="H49" i="109"/>
  <c r="J49" i="109"/>
  <c r="F50" i="109"/>
  <c r="H50" i="109"/>
  <c r="J50" i="109"/>
  <c r="F51" i="109"/>
  <c r="H51" i="109"/>
  <c r="J51" i="109"/>
  <c r="F52" i="109"/>
  <c r="H52" i="109"/>
  <c r="J52" i="109"/>
  <c r="F53" i="109"/>
  <c r="H53" i="109"/>
  <c r="J53" i="109"/>
  <c r="F54" i="109"/>
  <c r="H54" i="109"/>
  <c r="J54" i="109"/>
  <c r="F55" i="109"/>
  <c r="H55" i="109"/>
  <c r="J55" i="109"/>
  <c r="F56" i="109"/>
  <c r="H56" i="109"/>
  <c r="J56" i="109"/>
  <c r="F57" i="109"/>
  <c r="H57" i="109"/>
  <c r="J57" i="109"/>
  <c r="F58" i="109"/>
  <c r="H58" i="109"/>
  <c r="J58" i="109"/>
  <c r="F59" i="109"/>
  <c r="H59" i="109"/>
  <c r="J59" i="109"/>
  <c r="F60" i="109"/>
  <c r="H60" i="109"/>
  <c r="J60" i="109"/>
  <c r="F61" i="109"/>
  <c r="H61" i="109"/>
  <c r="J61" i="109"/>
  <c r="F62" i="109"/>
  <c r="H62" i="109"/>
  <c r="J62" i="109"/>
  <c r="F63" i="109"/>
  <c r="H63" i="109"/>
  <c r="J63" i="109"/>
  <c r="F64" i="109"/>
  <c r="H64" i="109"/>
  <c r="J64" i="109"/>
  <c r="F65" i="109"/>
  <c r="H65" i="109"/>
  <c r="J65" i="109"/>
  <c r="F66" i="109"/>
  <c r="H66" i="109"/>
  <c r="J66" i="109"/>
  <c r="F67" i="109"/>
  <c r="H67" i="109"/>
  <c r="J67" i="109"/>
  <c r="P29" i="109"/>
  <c r="F25" i="109"/>
  <c r="G25" i="109"/>
  <c r="F26" i="109"/>
  <c r="G26" i="109"/>
  <c r="F27" i="109"/>
  <c r="G27" i="109"/>
  <c r="F19" i="109"/>
  <c r="G19" i="109"/>
  <c r="H19" i="109"/>
  <c r="I19" i="109"/>
  <c r="F20" i="109"/>
  <c r="G20" i="109"/>
  <c r="H20" i="109"/>
  <c r="I20" i="109"/>
  <c r="F21" i="109"/>
  <c r="G21" i="109"/>
  <c r="F22" i="109"/>
  <c r="G22" i="109"/>
  <c r="F11" i="109"/>
  <c r="G11" i="109"/>
  <c r="F12" i="109"/>
  <c r="G12" i="109"/>
  <c r="F13" i="109"/>
  <c r="G13" i="109"/>
  <c r="F14" i="109"/>
  <c r="G14" i="109"/>
  <c r="F15" i="109"/>
  <c r="G15" i="109"/>
  <c r="H15" i="109"/>
  <c r="I15" i="109"/>
  <c r="F16" i="109"/>
  <c r="G16" i="109"/>
  <c r="H16" i="109"/>
  <c r="I16" i="109"/>
  <c r="F17" i="109"/>
  <c r="G17" i="109"/>
  <c r="F8" i="109"/>
  <c r="G8" i="109"/>
  <c r="Q8" i="109"/>
  <c r="F9" i="109"/>
  <c r="G9" i="109"/>
  <c r="H4" i="109"/>
  <c r="I4" i="109"/>
  <c r="F5" i="109"/>
  <c r="G5" i="109"/>
  <c r="H5" i="109"/>
  <c r="I5" i="109"/>
  <c r="F6" i="109"/>
  <c r="G6" i="109"/>
  <c r="H6" i="109"/>
  <c r="I6" i="109"/>
  <c r="B4" i="108" a="1"/>
  <c r="B4" i="108" s="1"/>
  <c r="F32" i="108"/>
  <c r="H32" i="108"/>
  <c r="J32" i="108"/>
  <c r="F33" i="108"/>
  <c r="H33" i="108"/>
  <c r="J33" i="108"/>
  <c r="F34" i="108"/>
  <c r="H34" i="108"/>
  <c r="J34" i="108"/>
  <c r="F35" i="108"/>
  <c r="H35" i="108"/>
  <c r="J35" i="108"/>
  <c r="F36" i="108"/>
  <c r="H36" i="108"/>
  <c r="J36" i="108"/>
  <c r="F37" i="108"/>
  <c r="H37" i="108"/>
  <c r="J37" i="108"/>
  <c r="F38" i="108"/>
  <c r="H38" i="108"/>
  <c r="J1" i="108" s="1"/>
  <c r="J38" i="108"/>
  <c r="F39" i="108"/>
  <c r="H39" i="108"/>
  <c r="J39" i="108"/>
  <c r="F40" i="108"/>
  <c r="H40" i="108"/>
  <c r="J40" i="108"/>
  <c r="F41" i="108"/>
  <c r="H41" i="108"/>
  <c r="J41" i="108"/>
  <c r="F42" i="108"/>
  <c r="H42" i="108"/>
  <c r="J42" i="108"/>
  <c r="F43" i="108"/>
  <c r="H43" i="108"/>
  <c r="J43" i="108"/>
  <c r="F44" i="108"/>
  <c r="H44" i="108"/>
  <c r="J44" i="108"/>
  <c r="F45" i="108"/>
  <c r="H45" i="108"/>
  <c r="J45" i="108"/>
  <c r="F46" i="108"/>
  <c r="H46" i="108"/>
  <c r="J46" i="108"/>
  <c r="F47" i="108"/>
  <c r="H47" i="108"/>
  <c r="J47" i="108"/>
  <c r="F48" i="108"/>
  <c r="H48" i="108"/>
  <c r="J48" i="108"/>
  <c r="F49" i="108"/>
  <c r="H49" i="108"/>
  <c r="J49" i="108"/>
  <c r="F50" i="108"/>
  <c r="H50" i="108"/>
  <c r="J50" i="108"/>
  <c r="F51" i="108"/>
  <c r="H51" i="108"/>
  <c r="J51" i="108"/>
  <c r="F52" i="108"/>
  <c r="H52" i="108"/>
  <c r="J52" i="108"/>
  <c r="F53" i="108"/>
  <c r="H53" i="108"/>
  <c r="J53" i="108"/>
  <c r="F54" i="108"/>
  <c r="H54" i="108"/>
  <c r="J54" i="108"/>
  <c r="F55" i="108"/>
  <c r="H55" i="108"/>
  <c r="J55" i="108"/>
  <c r="F56" i="108"/>
  <c r="H56" i="108"/>
  <c r="J56" i="108"/>
  <c r="F57" i="108"/>
  <c r="H57" i="108"/>
  <c r="J57" i="108"/>
  <c r="F58" i="108"/>
  <c r="H58" i="108"/>
  <c r="J58" i="108"/>
  <c r="F59" i="108"/>
  <c r="H59" i="108"/>
  <c r="J59" i="108"/>
  <c r="F60" i="108"/>
  <c r="H60" i="108"/>
  <c r="J60" i="108"/>
  <c r="F61" i="108"/>
  <c r="H61" i="108"/>
  <c r="J61" i="108"/>
  <c r="F62" i="108"/>
  <c r="H62" i="108"/>
  <c r="J62" i="108"/>
  <c r="F63" i="108"/>
  <c r="H63" i="108"/>
  <c r="J63" i="108"/>
  <c r="F64" i="108"/>
  <c r="H64" i="108"/>
  <c r="J64" i="108"/>
  <c r="F65" i="108"/>
  <c r="H65" i="108"/>
  <c r="J65" i="108"/>
  <c r="F66" i="108"/>
  <c r="H66" i="108"/>
  <c r="J66" i="108"/>
  <c r="F67" i="108"/>
  <c r="H67" i="108"/>
  <c r="J67" i="108"/>
  <c r="P29" i="108"/>
  <c r="F25" i="108"/>
  <c r="G25" i="108"/>
  <c r="F26" i="108"/>
  <c r="G26" i="108"/>
  <c r="F27" i="108"/>
  <c r="G27" i="108"/>
  <c r="F19" i="108"/>
  <c r="G19" i="108"/>
  <c r="H19" i="108"/>
  <c r="I19" i="108"/>
  <c r="F20" i="108"/>
  <c r="G20" i="108"/>
  <c r="H20" i="108"/>
  <c r="I20" i="108"/>
  <c r="F21" i="108"/>
  <c r="G21" i="108"/>
  <c r="F22" i="108"/>
  <c r="G22" i="108"/>
  <c r="F11" i="108"/>
  <c r="G11" i="108"/>
  <c r="F12" i="108"/>
  <c r="G12" i="108"/>
  <c r="F13" i="108"/>
  <c r="G13" i="108"/>
  <c r="F14" i="108"/>
  <c r="G14" i="108"/>
  <c r="F15" i="108"/>
  <c r="G15" i="108"/>
  <c r="H15" i="108"/>
  <c r="I15" i="108"/>
  <c r="F16" i="108"/>
  <c r="G16" i="108"/>
  <c r="H16" i="108"/>
  <c r="I16" i="108"/>
  <c r="F17" i="108"/>
  <c r="G17" i="108"/>
  <c r="F8" i="108"/>
  <c r="G8" i="108"/>
  <c r="Q8" i="108"/>
  <c r="F9" i="108"/>
  <c r="G9" i="108"/>
  <c r="H4" i="108"/>
  <c r="I4" i="108"/>
  <c r="F5" i="108"/>
  <c r="G5" i="108"/>
  <c r="H5" i="108"/>
  <c r="I5" i="108"/>
  <c r="F6" i="108"/>
  <c r="G6" i="108"/>
  <c r="H6" i="108"/>
  <c r="I6" i="108"/>
  <c r="B4" i="107" a="1"/>
  <c r="B4" i="107" s="1"/>
  <c r="F32" i="107"/>
  <c r="H32" i="107"/>
  <c r="J32" i="107"/>
  <c r="F33" i="107"/>
  <c r="H33" i="107"/>
  <c r="J33" i="107"/>
  <c r="F34" i="107"/>
  <c r="H34" i="107"/>
  <c r="J34" i="107"/>
  <c r="F35" i="107"/>
  <c r="H35" i="107"/>
  <c r="J35" i="107"/>
  <c r="F36" i="107"/>
  <c r="H36" i="107"/>
  <c r="J1" i="107" s="1"/>
  <c r="J36" i="107"/>
  <c r="F37" i="107"/>
  <c r="H37" i="107"/>
  <c r="J37" i="107"/>
  <c r="F38" i="107"/>
  <c r="H38" i="107"/>
  <c r="J38" i="107"/>
  <c r="F39" i="107"/>
  <c r="H39" i="107"/>
  <c r="J39" i="107"/>
  <c r="F40" i="107"/>
  <c r="H40" i="107"/>
  <c r="J40" i="107"/>
  <c r="F41" i="107"/>
  <c r="H41" i="107"/>
  <c r="J41" i="107"/>
  <c r="F42" i="107"/>
  <c r="H42" i="107"/>
  <c r="J42" i="107"/>
  <c r="F43" i="107"/>
  <c r="H43" i="107"/>
  <c r="J43" i="107"/>
  <c r="F44" i="107"/>
  <c r="H44" i="107"/>
  <c r="J44" i="107"/>
  <c r="F45" i="107"/>
  <c r="H45" i="107"/>
  <c r="J45" i="107"/>
  <c r="F46" i="107"/>
  <c r="H46" i="107"/>
  <c r="J46" i="107"/>
  <c r="F47" i="107"/>
  <c r="H47" i="107"/>
  <c r="J47" i="107"/>
  <c r="F48" i="107"/>
  <c r="H48" i="107"/>
  <c r="J48" i="107"/>
  <c r="F49" i="107"/>
  <c r="H49" i="107"/>
  <c r="J49" i="107"/>
  <c r="F50" i="107"/>
  <c r="H50" i="107"/>
  <c r="J50" i="107"/>
  <c r="F51" i="107"/>
  <c r="H51" i="107"/>
  <c r="J51" i="107"/>
  <c r="F52" i="107"/>
  <c r="H52" i="107"/>
  <c r="J52" i="107"/>
  <c r="F53" i="107"/>
  <c r="H53" i="107"/>
  <c r="J53" i="107"/>
  <c r="F54" i="107"/>
  <c r="H54" i="107"/>
  <c r="J54" i="107"/>
  <c r="F55" i="107"/>
  <c r="H55" i="107"/>
  <c r="J55" i="107"/>
  <c r="F56" i="107"/>
  <c r="H56" i="107"/>
  <c r="J56" i="107"/>
  <c r="F57" i="107"/>
  <c r="H57" i="107"/>
  <c r="J57" i="107"/>
  <c r="F58" i="107"/>
  <c r="H58" i="107"/>
  <c r="J58" i="107"/>
  <c r="F59" i="107"/>
  <c r="H59" i="107"/>
  <c r="J59" i="107"/>
  <c r="F60" i="107"/>
  <c r="H60" i="107"/>
  <c r="J60" i="107"/>
  <c r="F61" i="107"/>
  <c r="H61" i="107"/>
  <c r="J61" i="107"/>
  <c r="F62" i="107"/>
  <c r="H62" i="107"/>
  <c r="J62" i="107"/>
  <c r="F63" i="107"/>
  <c r="H63" i="107"/>
  <c r="J63" i="107"/>
  <c r="F64" i="107"/>
  <c r="H64" i="107"/>
  <c r="J64" i="107"/>
  <c r="F65" i="107"/>
  <c r="H65" i="107"/>
  <c r="J65" i="107"/>
  <c r="F66" i="107"/>
  <c r="H66" i="107"/>
  <c r="J66" i="107"/>
  <c r="F67" i="107"/>
  <c r="H67" i="107"/>
  <c r="J67" i="107"/>
  <c r="P29" i="107"/>
  <c r="F25" i="107"/>
  <c r="F26" i="107"/>
  <c r="G26" i="107"/>
  <c r="F27" i="107"/>
  <c r="F19" i="107"/>
  <c r="G19" i="107"/>
  <c r="H19" i="107"/>
  <c r="I19" i="107"/>
  <c r="F20" i="107"/>
  <c r="G20" i="107"/>
  <c r="H20" i="107"/>
  <c r="I20" i="107"/>
  <c r="F21" i="107"/>
  <c r="G21" i="107"/>
  <c r="F22" i="107"/>
  <c r="G22" i="107"/>
  <c r="F11" i="107"/>
  <c r="F12" i="107"/>
  <c r="G12" i="107"/>
  <c r="F13" i="107"/>
  <c r="F14" i="107"/>
  <c r="G14" i="107"/>
  <c r="F15" i="107"/>
  <c r="H15" i="107"/>
  <c r="F16" i="107"/>
  <c r="H16" i="107"/>
  <c r="F17" i="107"/>
  <c r="G17" i="107"/>
  <c r="F8" i="107"/>
  <c r="Q8" i="107"/>
  <c r="F9" i="107"/>
  <c r="H4" i="107"/>
  <c r="F5" i="107"/>
  <c r="H5" i="107"/>
  <c r="F6" i="107"/>
  <c r="H6" i="107"/>
  <c r="J67" i="106"/>
  <c r="H67" i="106"/>
  <c r="F67" i="106"/>
  <c r="J66" i="106"/>
  <c r="H66" i="106"/>
  <c r="F66" i="106"/>
  <c r="J65" i="106"/>
  <c r="H65" i="106"/>
  <c r="F65" i="106"/>
  <c r="J64" i="106"/>
  <c r="H64" i="106"/>
  <c r="F64" i="106"/>
  <c r="J63" i="106"/>
  <c r="H63" i="106"/>
  <c r="F63" i="106"/>
  <c r="J62" i="106"/>
  <c r="H62" i="106"/>
  <c r="F62" i="106"/>
  <c r="J61" i="106"/>
  <c r="H61" i="106"/>
  <c r="F61" i="106"/>
  <c r="J60" i="106"/>
  <c r="H60" i="106"/>
  <c r="F60" i="106"/>
  <c r="J59" i="106"/>
  <c r="H59" i="106"/>
  <c r="F59" i="106"/>
  <c r="J58" i="106"/>
  <c r="H58" i="106"/>
  <c r="F58" i="106"/>
  <c r="J57" i="106"/>
  <c r="H57" i="106"/>
  <c r="F57" i="106"/>
  <c r="J56" i="106"/>
  <c r="H56" i="106"/>
  <c r="F56" i="106"/>
  <c r="J55" i="106"/>
  <c r="H55" i="106"/>
  <c r="F55" i="106"/>
  <c r="J54" i="106"/>
  <c r="H54" i="106"/>
  <c r="F54" i="106"/>
  <c r="J53" i="106"/>
  <c r="H53" i="106"/>
  <c r="F53" i="106"/>
  <c r="J52" i="106"/>
  <c r="H52" i="106"/>
  <c r="F52" i="106"/>
  <c r="J51" i="106"/>
  <c r="H51" i="106"/>
  <c r="F51" i="106"/>
  <c r="J50" i="106"/>
  <c r="H50" i="106"/>
  <c r="F50" i="106"/>
  <c r="J49" i="106"/>
  <c r="H49" i="106"/>
  <c r="F49" i="106"/>
  <c r="J48" i="106"/>
  <c r="H48" i="106"/>
  <c r="F48" i="106"/>
  <c r="J47" i="106"/>
  <c r="H47" i="106"/>
  <c r="F47" i="106"/>
  <c r="J46" i="106"/>
  <c r="H46" i="106"/>
  <c r="F46" i="106"/>
  <c r="J45" i="106"/>
  <c r="H45" i="106"/>
  <c r="F45" i="106"/>
  <c r="J44" i="106"/>
  <c r="H44" i="106"/>
  <c r="F44" i="106"/>
  <c r="J43" i="106"/>
  <c r="H43" i="106"/>
  <c r="F43" i="106"/>
  <c r="J42" i="106"/>
  <c r="H42" i="106"/>
  <c r="F42" i="106"/>
  <c r="J41" i="106"/>
  <c r="H41" i="106"/>
  <c r="F41" i="106"/>
  <c r="J40" i="106"/>
  <c r="H40" i="106"/>
  <c r="F40" i="106"/>
  <c r="J39" i="106"/>
  <c r="H39" i="106"/>
  <c r="F39" i="106"/>
  <c r="J38" i="106"/>
  <c r="H38" i="106"/>
  <c r="F38" i="106"/>
  <c r="J37" i="106"/>
  <c r="H37" i="106"/>
  <c r="F37" i="106"/>
  <c r="J36" i="106"/>
  <c r="H36" i="106"/>
  <c r="F36" i="106"/>
  <c r="J35" i="106"/>
  <c r="H35" i="106"/>
  <c r="F35" i="106"/>
  <c r="J34" i="106"/>
  <c r="H34" i="106"/>
  <c r="F34" i="106"/>
  <c r="J33" i="106"/>
  <c r="H33" i="106"/>
  <c r="F33" i="106"/>
  <c r="J32" i="106"/>
  <c r="H32" i="106"/>
  <c r="F32" i="106"/>
  <c r="P29" i="106"/>
  <c r="G27" i="106"/>
  <c r="F27" i="106"/>
  <c r="G26" i="106"/>
  <c r="F26" i="106"/>
  <c r="G25" i="106"/>
  <c r="F25" i="106"/>
  <c r="G22" i="106"/>
  <c r="F22" i="106"/>
  <c r="G21" i="106"/>
  <c r="F21" i="106"/>
  <c r="I20" i="106"/>
  <c r="H20" i="106"/>
  <c r="G20" i="106"/>
  <c r="F20" i="106"/>
  <c r="I19" i="106"/>
  <c r="H19" i="106"/>
  <c r="G19" i="106"/>
  <c r="F19" i="106"/>
  <c r="G17" i="106"/>
  <c r="F17" i="106"/>
  <c r="I16" i="106"/>
  <c r="H16" i="106"/>
  <c r="G16" i="106"/>
  <c r="F16" i="106"/>
  <c r="I15" i="106"/>
  <c r="H15" i="106"/>
  <c r="G15" i="106"/>
  <c r="F15" i="106"/>
  <c r="G14" i="106"/>
  <c r="F14" i="106"/>
  <c r="G13" i="106"/>
  <c r="F13" i="106"/>
  <c r="G12" i="106"/>
  <c r="F12" i="106"/>
  <c r="G11" i="106"/>
  <c r="F11" i="106"/>
  <c r="G9" i="106"/>
  <c r="F9" i="106"/>
  <c r="Q8" i="106"/>
  <c r="G8" i="106"/>
  <c r="F8" i="106"/>
  <c r="I6" i="106"/>
  <c r="H6" i="106"/>
  <c r="G6" i="106"/>
  <c r="F6" i="106"/>
  <c r="I5" i="106"/>
  <c r="H5" i="106"/>
  <c r="G5" i="106"/>
  <c r="F5" i="106"/>
  <c r="I4" i="106"/>
  <c r="H4" i="106"/>
  <c r="B4" i="106" a="1"/>
  <c r="B4" i="106" s="1"/>
  <c r="J67" i="105"/>
  <c r="H67" i="105"/>
  <c r="F67" i="105"/>
  <c r="J66" i="105"/>
  <c r="H66" i="105"/>
  <c r="F66" i="105"/>
  <c r="J65" i="105"/>
  <c r="H65" i="105"/>
  <c r="F65" i="105"/>
  <c r="J64" i="105"/>
  <c r="H64" i="105"/>
  <c r="F64" i="105"/>
  <c r="J63" i="105"/>
  <c r="H63" i="105"/>
  <c r="F63" i="105"/>
  <c r="J62" i="105"/>
  <c r="H62" i="105"/>
  <c r="F62" i="105"/>
  <c r="J61" i="105"/>
  <c r="H61" i="105"/>
  <c r="F61" i="105"/>
  <c r="J60" i="105"/>
  <c r="H60" i="105"/>
  <c r="F60" i="105"/>
  <c r="J59" i="105"/>
  <c r="H59" i="105"/>
  <c r="F59" i="105"/>
  <c r="J58" i="105"/>
  <c r="H58" i="105"/>
  <c r="F58" i="105"/>
  <c r="J57" i="105"/>
  <c r="H57" i="105"/>
  <c r="F57" i="105"/>
  <c r="J56" i="105"/>
  <c r="H56" i="105"/>
  <c r="F56" i="105"/>
  <c r="J55" i="105"/>
  <c r="H55" i="105"/>
  <c r="F55" i="105"/>
  <c r="J54" i="105"/>
  <c r="H54" i="105"/>
  <c r="F54" i="105"/>
  <c r="J53" i="105"/>
  <c r="H53" i="105"/>
  <c r="F53" i="105"/>
  <c r="J52" i="105"/>
  <c r="H52" i="105"/>
  <c r="F52" i="105"/>
  <c r="J51" i="105"/>
  <c r="H51" i="105"/>
  <c r="F51" i="105"/>
  <c r="J50" i="105"/>
  <c r="H50" i="105"/>
  <c r="F50" i="105"/>
  <c r="J49" i="105"/>
  <c r="H49" i="105"/>
  <c r="F49" i="105"/>
  <c r="J48" i="105"/>
  <c r="H48" i="105"/>
  <c r="F48" i="105"/>
  <c r="J47" i="105"/>
  <c r="H47" i="105"/>
  <c r="F47" i="105"/>
  <c r="J46" i="105"/>
  <c r="H46" i="105"/>
  <c r="F46" i="105"/>
  <c r="J45" i="105"/>
  <c r="H45" i="105"/>
  <c r="F45" i="105"/>
  <c r="J44" i="105"/>
  <c r="H44" i="105"/>
  <c r="F44" i="105"/>
  <c r="J43" i="105"/>
  <c r="H43" i="105"/>
  <c r="F43" i="105"/>
  <c r="J42" i="105"/>
  <c r="H42" i="105"/>
  <c r="F42" i="105"/>
  <c r="J41" i="105"/>
  <c r="H41" i="105"/>
  <c r="F41" i="105"/>
  <c r="J40" i="105"/>
  <c r="H40" i="105"/>
  <c r="F40" i="105"/>
  <c r="J39" i="105"/>
  <c r="H39" i="105"/>
  <c r="F39" i="105"/>
  <c r="J38" i="105"/>
  <c r="H38" i="105"/>
  <c r="F38" i="105"/>
  <c r="J37" i="105"/>
  <c r="H37" i="105"/>
  <c r="F37" i="105"/>
  <c r="J36" i="105"/>
  <c r="H36" i="105"/>
  <c r="F36" i="105"/>
  <c r="J35" i="105"/>
  <c r="H35" i="105"/>
  <c r="F35" i="105"/>
  <c r="J34" i="105"/>
  <c r="H34" i="105"/>
  <c r="F34" i="105"/>
  <c r="J33" i="105"/>
  <c r="H33" i="105"/>
  <c r="F33" i="105"/>
  <c r="J32" i="105"/>
  <c r="H32" i="105"/>
  <c r="F32" i="105"/>
  <c r="P29" i="105"/>
  <c r="G27" i="105"/>
  <c r="F27" i="105"/>
  <c r="G26" i="105"/>
  <c r="F26" i="105"/>
  <c r="G25" i="105"/>
  <c r="F25" i="105"/>
  <c r="G22" i="105"/>
  <c r="F22" i="105"/>
  <c r="G21" i="105"/>
  <c r="F21" i="105"/>
  <c r="I20" i="105"/>
  <c r="H20" i="105"/>
  <c r="G20" i="105"/>
  <c r="F20" i="105"/>
  <c r="I19" i="105"/>
  <c r="H19" i="105"/>
  <c r="G19" i="105"/>
  <c r="F19" i="105"/>
  <c r="F17" i="105"/>
  <c r="H16" i="105"/>
  <c r="F16" i="105"/>
  <c r="I15" i="105"/>
  <c r="H15" i="105"/>
  <c r="G15" i="105"/>
  <c r="F15" i="105"/>
  <c r="G14" i="105"/>
  <c r="F14" i="105"/>
  <c r="F13" i="105"/>
  <c r="F12" i="105"/>
  <c r="F11" i="105"/>
  <c r="G9" i="105"/>
  <c r="F9" i="105"/>
  <c r="Q8" i="105"/>
  <c r="G8" i="105"/>
  <c r="F8" i="105"/>
  <c r="I6" i="105"/>
  <c r="H6" i="105"/>
  <c r="F6" i="105"/>
  <c r="H5" i="105"/>
  <c r="F5" i="105"/>
  <c r="I4" i="105"/>
  <c r="H4" i="105"/>
  <c r="B4" i="105" a="1"/>
  <c r="B4" i="105" s="1"/>
  <c r="J67" i="104"/>
  <c r="H67" i="104"/>
  <c r="F67" i="104"/>
  <c r="J66" i="104"/>
  <c r="H66" i="104"/>
  <c r="F66" i="104"/>
  <c r="J65" i="104"/>
  <c r="H65" i="104"/>
  <c r="F65" i="104"/>
  <c r="J64" i="104"/>
  <c r="H64" i="104"/>
  <c r="F64" i="104"/>
  <c r="J63" i="104"/>
  <c r="H63" i="104"/>
  <c r="F63" i="104"/>
  <c r="J62" i="104"/>
  <c r="H62" i="104"/>
  <c r="F62" i="104"/>
  <c r="J61" i="104"/>
  <c r="H61" i="104"/>
  <c r="F61" i="104"/>
  <c r="J60" i="104"/>
  <c r="H60" i="104"/>
  <c r="F60" i="104"/>
  <c r="J59" i="104"/>
  <c r="H59" i="104"/>
  <c r="F59" i="104"/>
  <c r="J58" i="104"/>
  <c r="H58" i="104"/>
  <c r="F58" i="104"/>
  <c r="J57" i="104"/>
  <c r="H57" i="104"/>
  <c r="F57" i="104"/>
  <c r="J56" i="104"/>
  <c r="H56" i="104"/>
  <c r="F56" i="104"/>
  <c r="J55" i="104"/>
  <c r="H55" i="104"/>
  <c r="F55" i="104"/>
  <c r="J54" i="104"/>
  <c r="H54" i="104"/>
  <c r="F54" i="104"/>
  <c r="J53" i="104"/>
  <c r="H53" i="104"/>
  <c r="F53" i="104"/>
  <c r="J52" i="104"/>
  <c r="H52" i="104"/>
  <c r="F52" i="104"/>
  <c r="J51" i="104"/>
  <c r="H51" i="104"/>
  <c r="F51" i="104"/>
  <c r="J50" i="104"/>
  <c r="H50" i="104"/>
  <c r="F50" i="104"/>
  <c r="J49" i="104"/>
  <c r="H49" i="104"/>
  <c r="F49" i="104"/>
  <c r="J48" i="104"/>
  <c r="H48" i="104"/>
  <c r="F48" i="104"/>
  <c r="J47" i="104"/>
  <c r="H47" i="104"/>
  <c r="F47" i="104"/>
  <c r="J46" i="104"/>
  <c r="H46" i="104"/>
  <c r="F46" i="104"/>
  <c r="J45" i="104"/>
  <c r="H45" i="104"/>
  <c r="F45" i="104"/>
  <c r="J44" i="104"/>
  <c r="H44" i="104"/>
  <c r="F44" i="104"/>
  <c r="J43" i="104"/>
  <c r="H43" i="104"/>
  <c r="F43" i="104"/>
  <c r="J42" i="104"/>
  <c r="H42" i="104"/>
  <c r="F42" i="104"/>
  <c r="J41" i="104"/>
  <c r="H41" i="104"/>
  <c r="F41" i="104"/>
  <c r="J40" i="104"/>
  <c r="H40" i="104"/>
  <c r="F40" i="104"/>
  <c r="J39" i="104"/>
  <c r="H39" i="104"/>
  <c r="F39" i="104"/>
  <c r="J38" i="104"/>
  <c r="H38" i="104"/>
  <c r="F38" i="104"/>
  <c r="J37" i="104"/>
  <c r="H37" i="104"/>
  <c r="F37" i="104"/>
  <c r="J36" i="104"/>
  <c r="H36" i="104"/>
  <c r="F36" i="104"/>
  <c r="J35" i="104"/>
  <c r="H35" i="104"/>
  <c r="F35" i="104"/>
  <c r="J34" i="104"/>
  <c r="H34" i="104"/>
  <c r="F34" i="104"/>
  <c r="J33" i="104"/>
  <c r="H33" i="104"/>
  <c r="F33" i="104"/>
  <c r="J32" i="104"/>
  <c r="H32" i="104"/>
  <c r="F32" i="104"/>
  <c r="P29" i="104"/>
  <c r="G27" i="104"/>
  <c r="F27" i="104"/>
  <c r="G26" i="104"/>
  <c r="F26" i="104"/>
  <c r="G25" i="104"/>
  <c r="F25" i="104"/>
  <c r="G22" i="104"/>
  <c r="F22" i="104"/>
  <c r="G21" i="104"/>
  <c r="F21" i="104"/>
  <c r="I20" i="104"/>
  <c r="H20" i="104"/>
  <c r="G20" i="104"/>
  <c r="F20" i="104"/>
  <c r="I19" i="104"/>
  <c r="H19" i="104"/>
  <c r="G19" i="104"/>
  <c r="F19" i="104"/>
  <c r="G17" i="104"/>
  <c r="F17" i="104"/>
  <c r="I16" i="104"/>
  <c r="H16" i="104"/>
  <c r="G16" i="104"/>
  <c r="F16" i="104"/>
  <c r="I15" i="104"/>
  <c r="H15" i="104"/>
  <c r="G15" i="104"/>
  <c r="F15" i="104"/>
  <c r="G14" i="104"/>
  <c r="F14" i="104"/>
  <c r="G13" i="104"/>
  <c r="F13" i="104"/>
  <c r="G12" i="104"/>
  <c r="F12" i="104"/>
  <c r="G11" i="104"/>
  <c r="F11" i="104"/>
  <c r="G9" i="104"/>
  <c r="F9" i="104"/>
  <c r="Q8" i="104"/>
  <c r="G8" i="104"/>
  <c r="F8" i="104"/>
  <c r="I6" i="104"/>
  <c r="H6" i="104"/>
  <c r="G6" i="104"/>
  <c r="F6" i="104"/>
  <c r="I5" i="104"/>
  <c r="H5" i="104"/>
  <c r="G5" i="104"/>
  <c r="F5" i="104"/>
  <c r="I4" i="104"/>
  <c r="H4" i="104"/>
  <c r="B4" i="104" a="1"/>
  <c r="B4" i="104" s="1"/>
  <c r="J67" i="103"/>
  <c r="H67" i="103"/>
  <c r="F67" i="103"/>
  <c r="J66" i="103"/>
  <c r="H66" i="103"/>
  <c r="F66" i="103"/>
  <c r="J65" i="103"/>
  <c r="H65" i="103"/>
  <c r="F65" i="103"/>
  <c r="J64" i="103"/>
  <c r="H64" i="103"/>
  <c r="F64" i="103"/>
  <c r="J63" i="103"/>
  <c r="H63" i="103"/>
  <c r="F63" i="103"/>
  <c r="J62" i="103"/>
  <c r="H62" i="103"/>
  <c r="F62" i="103"/>
  <c r="J61" i="103"/>
  <c r="H61" i="103"/>
  <c r="F61" i="103"/>
  <c r="J60" i="103"/>
  <c r="H60" i="103"/>
  <c r="F60" i="103"/>
  <c r="J59" i="103"/>
  <c r="H59" i="103"/>
  <c r="F59" i="103"/>
  <c r="J58" i="103"/>
  <c r="H58" i="103"/>
  <c r="F58" i="103"/>
  <c r="J57" i="103"/>
  <c r="H57" i="103"/>
  <c r="F57" i="103"/>
  <c r="J56" i="103"/>
  <c r="H56" i="103"/>
  <c r="F56" i="103"/>
  <c r="J55" i="103"/>
  <c r="H55" i="103"/>
  <c r="F55" i="103"/>
  <c r="J54" i="103"/>
  <c r="H54" i="103"/>
  <c r="F54" i="103"/>
  <c r="J53" i="103"/>
  <c r="H53" i="103"/>
  <c r="F53" i="103"/>
  <c r="J52" i="103"/>
  <c r="H52" i="103"/>
  <c r="F52" i="103"/>
  <c r="J51" i="103"/>
  <c r="H51" i="103"/>
  <c r="F51" i="103"/>
  <c r="J50" i="103"/>
  <c r="H50" i="103"/>
  <c r="F50" i="103"/>
  <c r="J49" i="103"/>
  <c r="H49" i="103"/>
  <c r="F49" i="103"/>
  <c r="J48" i="103"/>
  <c r="H48" i="103"/>
  <c r="F48" i="103"/>
  <c r="J47" i="103"/>
  <c r="H47" i="103"/>
  <c r="F47" i="103"/>
  <c r="J46" i="103"/>
  <c r="H46" i="103"/>
  <c r="F46" i="103"/>
  <c r="J45" i="103"/>
  <c r="H45" i="103"/>
  <c r="F45" i="103"/>
  <c r="J44" i="103"/>
  <c r="H44" i="103"/>
  <c r="F44" i="103"/>
  <c r="J43" i="103"/>
  <c r="H43" i="103"/>
  <c r="F43" i="103"/>
  <c r="J42" i="103"/>
  <c r="H42" i="103"/>
  <c r="F42" i="103"/>
  <c r="J41" i="103"/>
  <c r="H41" i="103"/>
  <c r="F41" i="103"/>
  <c r="J40" i="103"/>
  <c r="H40" i="103"/>
  <c r="F40" i="103"/>
  <c r="J39" i="103"/>
  <c r="H39" i="103"/>
  <c r="F39" i="103"/>
  <c r="J38" i="103"/>
  <c r="H38" i="103"/>
  <c r="F38" i="103"/>
  <c r="J37" i="103"/>
  <c r="H37" i="103"/>
  <c r="F37" i="103"/>
  <c r="J36" i="103"/>
  <c r="H36" i="103"/>
  <c r="F36" i="103"/>
  <c r="J35" i="103"/>
  <c r="H35" i="103"/>
  <c r="F35" i="103"/>
  <c r="J34" i="103"/>
  <c r="H34" i="103"/>
  <c r="F34" i="103"/>
  <c r="J33" i="103"/>
  <c r="H33" i="103"/>
  <c r="F33" i="103"/>
  <c r="J32" i="103"/>
  <c r="H32" i="103"/>
  <c r="F32" i="103"/>
  <c r="P29" i="103"/>
  <c r="G27" i="103"/>
  <c r="F27" i="103"/>
  <c r="G26" i="103"/>
  <c r="F26" i="103"/>
  <c r="G25" i="103"/>
  <c r="F25" i="103"/>
  <c r="G22" i="103"/>
  <c r="F22" i="103"/>
  <c r="G21" i="103"/>
  <c r="F21" i="103"/>
  <c r="I20" i="103"/>
  <c r="H20" i="103"/>
  <c r="G20" i="103"/>
  <c r="F20" i="103"/>
  <c r="I19" i="103"/>
  <c r="H19" i="103"/>
  <c r="G19" i="103"/>
  <c r="F19" i="103"/>
  <c r="G17" i="103"/>
  <c r="F17" i="103"/>
  <c r="I16" i="103"/>
  <c r="H16" i="103"/>
  <c r="G16" i="103"/>
  <c r="F16" i="103"/>
  <c r="I15" i="103"/>
  <c r="H15" i="103"/>
  <c r="G15" i="103"/>
  <c r="F15" i="103"/>
  <c r="G14" i="103"/>
  <c r="F14" i="103"/>
  <c r="G13" i="103"/>
  <c r="F13" i="103"/>
  <c r="G12" i="103"/>
  <c r="F12" i="103"/>
  <c r="G11" i="103"/>
  <c r="F11" i="103"/>
  <c r="G9" i="103"/>
  <c r="F9" i="103"/>
  <c r="Q8" i="103"/>
  <c r="G8" i="103"/>
  <c r="F8" i="103"/>
  <c r="I6" i="103"/>
  <c r="H6" i="103"/>
  <c r="G6" i="103"/>
  <c r="F6" i="103"/>
  <c r="I5" i="103"/>
  <c r="H5" i="103"/>
  <c r="G5" i="103"/>
  <c r="F5" i="103"/>
  <c r="I4" i="103"/>
  <c r="H4" i="103"/>
  <c r="B4" i="103" a="1"/>
  <c r="B4" i="103" s="1"/>
  <c r="J67" i="102"/>
  <c r="H67" i="102"/>
  <c r="F67" i="102"/>
  <c r="J66" i="102"/>
  <c r="H66" i="102"/>
  <c r="F66" i="102"/>
  <c r="J65" i="102"/>
  <c r="H65" i="102"/>
  <c r="F65" i="102"/>
  <c r="J64" i="102"/>
  <c r="H64" i="102"/>
  <c r="F64" i="102"/>
  <c r="J63" i="102"/>
  <c r="H63" i="102"/>
  <c r="F63" i="102"/>
  <c r="J62" i="102"/>
  <c r="H62" i="102"/>
  <c r="F62" i="102"/>
  <c r="J61" i="102"/>
  <c r="H61" i="102"/>
  <c r="F61" i="102"/>
  <c r="J60" i="102"/>
  <c r="H60" i="102"/>
  <c r="F60" i="102"/>
  <c r="J59" i="102"/>
  <c r="H59" i="102"/>
  <c r="F59" i="102"/>
  <c r="J58" i="102"/>
  <c r="H58" i="102"/>
  <c r="F58" i="102"/>
  <c r="J57" i="102"/>
  <c r="H57" i="102"/>
  <c r="F57" i="102"/>
  <c r="J56" i="102"/>
  <c r="H56" i="102"/>
  <c r="F56" i="102"/>
  <c r="J55" i="102"/>
  <c r="H55" i="102"/>
  <c r="F55" i="102"/>
  <c r="J54" i="102"/>
  <c r="H54" i="102"/>
  <c r="F54" i="102"/>
  <c r="J53" i="102"/>
  <c r="H53" i="102"/>
  <c r="F53" i="102"/>
  <c r="J52" i="102"/>
  <c r="H52" i="102"/>
  <c r="F52" i="102"/>
  <c r="J51" i="102"/>
  <c r="H51" i="102"/>
  <c r="F51" i="102"/>
  <c r="J50" i="102"/>
  <c r="H50" i="102"/>
  <c r="F50" i="102"/>
  <c r="J49" i="102"/>
  <c r="H49" i="102"/>
  <c r="F49" i="102"/>
  <c r="J48" i="102"/>
  <c r="H48" i="102"/>
  <c r="F48" i="102"/>
  <c r="J47" i="102"/>
  <c r="H47" i="102"/>
  <c r="F47" i="102"/>
  <c r="J46" i="102"/>
  <c r="H46" i="102"/>
  <c r="F46" i="102"/>
  <c r="J45" i="102"/>
  <c r="H45" i="102"/>
  <c r="F45" i="102"/>
  <c r="J44" i="102"/>
  <c r="H44" i="102"/>
  <c r="F44" i="102"/>
  <c r="J43" i="102"/>
  <c r="H43" i="102"/>
  <c r="F43" i="102"/>
  <c r="J42" i="102"/>
  <c r="H42" i="102"/>
  <c r="F42" i="102"/>
  <c r="J41" i="102"/>
  <c r="H41" i="102"/>
  <c r="F41" i="102"/>
  <c r="J40" i="102"/>
  <c r="H40" i="102"/>
  <c r="F40" i="102"/>
  <c r="J39" i="102"/>
  <c r="H39" i="102"/>
  <c r="F39" i="102"/>
  <c r="J38" i="102"/>
  <c r="H38" i="102"/>
  <c r="F38" i="102"/>
  <c r="J37" i="102"/>
  <c r="H37" i="102"/>
  <c r="F37" i="102"/>
  <c r="J36" i="102"/>
  <c r="H36" i="102"/>
  <c r="F36" i="102"/>
  <c r="J35" i="102"/>
  <c r="H35" i="102"/>
  <c r="F35" i="102"/>
  <c r="J34" i="102"/>
  <c r="H34" i="102"/>
  <c r="F34" i="102"/>
  <c r="J33" i="102"/>
  <c r="H33" i="102"/>
  <c r="F33" i="102"/>
  <c r="J32" i="102"/>
  <c r="H32" i="102"/>
  <c r="F32" i="102"/>
  <c r="P29" i="102"/>
  <c r="G27" i="102"/>
  <c r="F27" i="102"/>
  <c r="G26" i="102"/>
  <c r="F26" i="102"/>
  <c r="G25" i="102"/>
  <c r="F25" i="102"/>
  <c r="G22" i="102"/>
  <c r="F22" i="102"/>
  <c r="G21" i="102"/>
  <c r="F21" i="102"/>
  <c r="I20" i="102"/>
  <c r="H20" i="102"/>
  <c r="G20" i="102"/>
  <c r="F20" i="102"/>
  <c r="I19" i="102"/>
  <c r="H19" i="102"/>
  <c r="G19" i="102"/>
  <c r="F19" i="102"/>
  <c r="G17" i="102"/>
  <c r="F17" i="102"/>
  <c r="I16" i="102"/>
  <c r="H16" i="102"/>
  <c r="G16" i="102"/>
  <c r="F16" i="102"/>
  <c r="I15" i="102"/>
  <c r="H15" i="102"/>
  <c r="G15" i="102"/>
  <c r="F15" i="102"/>
  <c r="G14" i="102"/>
  <c r="F14" i="102"/>
  <c r="G13" i="102"/>
  <c r="F13" i="102"/>
  <c r="G12" i="102"/>
  <c r="F12" i="102"/>
  <c r="G11" i="102"/>
  <c r="F11" i="102"/>
  <c r="G9" i="102"/>
  <c r="F9" i="102"/>
  <c r="Q8" i="102"/>
  <c r="G8" i="102"/>
  <c r="F8" i="102"/>
  <c r="I6" i="102"/>
  <c r="H6" i="102"/>
  <c r="G6" i="102"/>
  <c r="F6" i="102"/>
  <c r="I5" i="102"/>
  <c r="H5" i="102"/>
  <c r="G5" i="102"/>
  <c r="F5" i="102"/>
  <c r="I4" i="102"/>
  <c r="H4" i="102"/>
  <c r="B4" i="102" a="1"/>
  <c r="B4" i="102" s="1"/>
  <c r="J67" i="101"/>
  <c r="H67" i="101"/>
  <c r="F67" i="101"/>
  <c r="J66" i="101"/>
  <c r="H66" i="101"/>
  <c r="F66" i="101"/>
  <c r="J65" i="101"/>
  <c r="H65" i="101"/>
  <c r="F65" i="101"/>
  <c r="J64" i="101"/>
  <c r="H64" i="101"/>
  <c r="F64" i="101"/>
  <c r="J63" i="101"/>
  <c r="H63" i="101"/>
  <c r="F63" i="101"/>
  <c r="J62" i="101"/>
  <c r="H62" i="101"/>
  <c r="F62" i="101"/>
  <c r="J61" i="101"/>
  <c r="H61" i="101"/>
  <c r="F61" i="101"/>
  <c r="J60" i="101"/>
  <c r="H60" i="101"/>
  <c r="F60" i="101"/>
  <c r="J59" i="101"/>
  <c r="H59" i="101"/>
  <c r="F59" i="101"/>
  <c r="J58" i="101"/>
  <c r="H58" i="101"/>
  <c r="F58" i="101"/>
  <c r="J57" i="101"/>
  <c r="H57" i="101"/>
  <c r="F57" i="101"/>
  <c r="J56" i="101"/>
  <c r="H56" i="101"/>
  <c r="F56" i="101"/>
  <c r="J55" i="101"/>
  <c r="H55" i="101"/>
  <c r="F55" i="101"/>
  <c r="J54" i="101"/>
  <c r="H54" i="101"/>
  <c r="F54" i="101"/>
  <c r="J53" i="101"/>
  <c r="H53" i="101"/>
  <c r="F53" i="101"/>
  <c r="J52" i="101"/>
  <c r="H52" i="101"/>
  <c r="F52" i="101"/>
  <c r="J51" i="101"/>
  <c r="H51" i="101"/>
  <c r="F51" i="101"/>
  <c r="J50" i="101"/>
  <c r="H50" i="101"/>
  <c r="F50" i="101"/>
  <c r="J49" i="101"/>
  <c r="H49" i="101"/>
  <c r="F49" i="101"/>
  <c r="J48" i="101"/>
  <c r="H48" i="101"/>
  <c r="F48" i="101"/>
  <c r="J47" i="101"/>
  <c r="H47" i="101"/>
  <c r="F47" i="101"/>
  <c r="J46" i="101"/>
  <c r="H46" i="101"/>
  <c r="F46" i="101"/>
  <c r="J45" i="101"/>
  <c r="H45" i="101"/>
  <c r="F45" i="101"/>
  <c r="J44" i="101"/>
  <c r="H44" i="101"/>
  <c r="F44" i="101"/>
  <c r="J43" i="101"/>
  <c r="H43" i="101"/>
  <c r="F43" i="101"/>
  <c r="J42" i="101"/>
  <c r="H42" i="101"/>
  <c r="F42" i="101"/>
  <c r="J41" i="101"/>
  <c r="H41" i="101"/>
  <c r="F41" i="101"/>
  <c r="J40" i="101"/>
  <c r="H40" i="101"/>
  <c r="F40" i="101"/>
  <c r="J39" i="101"/>
  <c r="H39" i="101"/>
  <c r="F39" i="101"/>
  <c r="J38" i="101"/>
  <c r="H38" i="101"/>
  <c r="F38" i="101"/>
  <c r="J37" i="101"/>
  <c r="H37" i="101"/>
  <c r="F37" i="101"/>
  <c r="J36" i="101"/>
  <c r="H36" i="101"/>
  <c r="F36" i="101"/>
  <c r="J35" i="101"/>
  <c r="H35" i="101"/>
  <c r="F35" i="101"/>
  <c r="J34" i="101"/>
  <c r="H34" i="101"/>
  <c r="F34" i="101"/>
  <c r="J33" i="101"/>
  <c r="H33" i="101"/>
  <c r="F33" i="101"/>
  <c r="J32" i="101"/>
  <c r="H32" i="101"/>
  <c r="F32" i="101"/>
  <c r="G27" i="101"/>
  <c r="F27" i="101"/>
  <c r="G26" i="101"/>
  <c r="F26" i="101"/>
  <c r="G25" i="101"/>
  <c r="F25" i="101"/>
  <c r="G22" i="101"/>
  <c r="F22" i="101"/>
  <c r="G21" i="101"/>
  <c r="F21" i="101"/>
  <c r="I20" i="101"/>
  <c r="H20" i="101"/>
  <c r="G20" i="101"/>
  <c r="F20" i="101"/>
  <c r="I19" i="101"/>
  <c r="H19" i="101"/>
  <c r="G19" i="101"/>
  <c r="F19" i="101"/>
  <c r="G17" i="101"/>
  <c r="F17" i="101"/>
  <c r="I16" i="101"/>
  <c r="H16" i="101"/>
  <c r="G16" i="101"/>
  <c r="F16" i="101"/>
  <c r="I15" i="101"/>
  <c r="H15" i="101"/>
  <c r="G15" i="101"/>
  <c r="F15" i="101"/>
  <c r="G14" i="101"/>
  <c r="F14" i="101"/>
  <c r="G13" i="101"/>
  <c r="F13" i="101"/>
  <c r="G12" i="101"/>
  <c r="F12" i="101"/>
  <c r="G11" i="101"/>
  <c r="F11" i="101"/>
  <c r="G9" i="101"/>
  <c r="F9" i="101"/>
  <c r="Q8" i="101"/>
  <c r="G8" i="101"/>
  <c r="F8" i="101"/>
  <c r="I6" i="101"/>
  <c r="H6" i="101"/>
  <c r="G6" i="101"/>
  <c r="F6" i="101"/>
  <c r="I5" i="101"/>
  <c r="H5" i="101"/>
  <c r="G5" i="101"/>
  <c r="F5" i="101"/>
  <c r="I4" i="101"/>
  <c r="H4" i="101"/>
  <c r="B4" i="101" a="1"/>
  <c r="B4" i="101" s="1"/>
  <c r="J67" i="99"/>
  <c r="H67" i="99"/>
  <c r="F67" i="99"/>
  <c r="J66" i="99"/>
  <c r="H66" i="99"/>
  <c r="F66" i="99"/>
  <c r="J65" i="99"/>
  <c r="H65" i="99"/>
  <c r="F65" i="99"/>
  <c r="J64" i="99"/>
  <c r="H64" i="99"/>
  <c r="F64" i="99"/>
  <c r="J63" i="99"/>
  <c r="H63" i="99"/>
  <c r="F63" i="99"/>
  <c r="J62" i="99"/>
  <c r="H62" i="99"/>
  <c r="F62" i="99"/>
  <c r="J61" i="99"/>
  <c r="H61" i="99"/>
  <c r="F61" i="99"/>
  <c r="J60" i="99"/>
  <c r="H60" i="99"/>
  <c r="F60" i="99"/>
  <c r="J59" i="99"/>
  <c r="H59" i="99"/>
  <c r="F59" i="99"/>
  <c r="J58" i="99"/>
  <c r="H58" i="99"/>
  <c r="F58" i="99"/>
  <c r="J57" i="99"/>
  <c r="H57" i="99"/>
  <c r="F57" i="99"/>
  <c r="J56" i="99"/>
  <c r="H56" i="99"/>
  <c r="F56" i="99"/>
  <c r="J55" i="99"/>
  <c r="H55" i="99"/>
  <c r="F55" i="99"/>
  <c r="J54" i="99"/>
  <c r="H54" i="99"/>
  <c r="F54" i="99"/>
  <c r="J53" i="99"/>
  <c r="H53" i="99"/>
  <c r="F53" i="99"/>
  <c r="J52" i="99"/>
  <c r="H52" i="99"/>
  <c r="F52" i="99"/>
  <c r="J51" i="99"/>
  <c r="H51" i="99"/>
  <c r="F51" i="99"/>
  <c r="J50" i="99"/>
  <c r="H50" i="99"/>
  <c r="F50" i="99"/>
  <c r="J49" i="99"/>
  <c r="H49" i="99"/>
  <c r="F49" i="99"/>
  <c r="J48" i="99"/>
  <c r="H48" i="99"/>
  <c r="F48" i="99"/>
  <c r="J47" i="99"/>
  <c r="H47" i="99"/>
  <c r="F47" i="99"/>
  <c r="J46" i="99"/>
  <c r="H46" i="99"/>
  <c r="F46" i="99"/>
  <c r="J45" i="99"/>
  <c r="H45" i="99"/>
  <c r="F45" i="99"/>
  <c r="J44" i="99"/>
  <c r="H44" i="99"/>
  <c r="F44" i="99"/>
  <c r="J43" i="99"/>
  <c r="H43" i="99"/>
  <c r="F43" i="99"/>
  <c r="J42" i="99"/>
  <c r="H42" i="99"/>
  <c r="F42" i="99"/>
  <c r="J41" i="99"/>
  <c r="H41" i="99"/>
  <c r="F41" i="99"/>
  <c r="J40" i="99"/>
  <c r="H40" i="99"/>
  <c r="F40" i="99"/>
  <c r="J39" i="99"/>
  <c r="H39" i="99"/>
  <c r="F39" i="99"/>
  <c r="J38" i="99"/>
  <c r="H38" i="99"/>
  <c r="F38" i="99"/>
  <c r="J37" i="99"/>
  <c r="H37" i="99"/>
  <c r="F37" i="99"/>
  <c r="J36" i="99"/>
  <c r="H36" i="99"/>
  <c r="F36" i="99"/>
  <c r="J35" i="99"/>
  <c r="H35" i="99"/>
  <c r="F35" i="99"/>
  <c r="J34" i="99"/>
  <c r="H34" i="99"/>
  <c r="F34" i="99"/>
  <c r="J33" i="99"/>
  <c r="H33" i="99"/>
  <c r="F33" i="99"/>
  <c r="J32" i="99"/>
  <c r="H32" i="99"/>
  <c r="F32" i="99"/>
  <c r="P29" i="99"/>
  <c r="G27" i="99"/>
  <c r="F27" i="99"/>
  <c r="G26" i="99"/>
  <c r="F26" i="99"/>
  <c r="G25" i="99"/>
  <c r="F25" i="99"/>
  <c r="G22" i="99"/>
  <c r="F22" i="99"/>
  <c r="G21" i="99"/>
  <c r="F21" i="99"/>
  <c r="I20" i="99"/>
  <c r="H20" i="99"/>
  <c r="G20" i="99"/>
  <c r="F20" i="99"/>
  <c r="I19" i="99"/>
  <c r="H19" i="99"/>
  <c r="G19" i="99"/>
  <c r="F19" i="99"/>
  <c r="G17" i="99"/>
  <c r="F17" i="99"/>
  <c r="I16" i="99"/>
  <c r="H16" i="99"/>
  <c r="G16" i="99"/>
  <c r="F16" i="99"/>
  <c r="I15" i="99"/>
  <c r="H15" i="99"/>
  <c r="G15" i="99"/>
  <c r="F15" i="99"/>
  <c r="G14" i="99"/>
  <c r="F14" i="99"/>
  <c r="G13" i="99"/>
  <c r="F13" i="99"/>
  <c r="G12" i="99"/>
  <c r="F12" i="99"/>
  <c r="G11" i="99"/>
  <c r="F11" i="99"/>
  <c r="G9" i="99"/>
  <c r="F9" i="99"/>
  <c r="Q8" i="99"/>
  <c r="G8" i="99"/>
  <c r="F8" i="99"/>
  <c r="I6" i="99"/>
  <c r="H6" i="99"/>
  <c r="G6" i="99"/>
  <c r="F6" i="99"/>
  <c r="I5" i="99"/>
  <c r="H5" i="99"/>
  <c r="G5" i="99"/>
  <c r="F5" i="99"/>
  <c r="I4" i="99"/>
  <c r="H4" i="99"/>
  <c r="B4" i="99" a="1"/>
  <c r="B4" i="99" s="1"/>
  <c r="J67" i="98"/>
  <c r="H67" i="98"/>
  <c r="F67" i="98"/>
  <c r="J66" i="98"/>
  <c r="H66" i="98"/>
  <c r="F66" i="98"/>
  <c r="J65" i="98"/>
  <c r="H65" i="98"/>
  <c r="F65" i="98"/>
  <c r="J64" i="98"/>
  <c r="H64" i="98"/>
  <c r="F64" i="98"/>
  <c r="J63" i="98"/>
  <c r="H63" i="98"/>
  <c r="F63" i="98"/>
  <c r="J62" i="98"/>
  <c r="H62" i="98"/>
  <c r="F62" i="98"/>
  <c r="J61" i="98"/>
  <c r="H61" i="98"/>
  <c r="F61" i="98"/>
  <c r="J60" i="98"/>
  <c r="H60" i="98"/>
  <c r="F60" i="98"/>
  <c r="J59" i="98"/>
  <c r="H59" i="98"/>
  <c r="F59" i="98"/>
  <c r="J58" i="98"/>
  <c r="H58" i="98"/>
  <c r="F58" i="98"/>
  <c r="J57" i="98"/>
  <c r="H57" i="98"/>
  <c r="F57" i="98"/>
  <c r="J56" i="98"/>
  <c r="H56" i="98"/>
  <c r="F56" i="98"/>
  <c r="J55" i="98"/>
  <c r="H55" i="98"/>
  <c r="F55" i="98"/>
  <c r="J54" i="98"/>
  <c r="H54" i="98"/>
  <c r="F54" i="98"/>
  <c r="J53" i="98"/>
  <c r="H53" i="98"/>
  <c r="F53" i="98"/>
  <c r="J52" i="98"/>
  <c r="H52" i="98"/>
  <c r="F52" i="98"/>
  <c r="J51" i="98"/>
  <c r="H51" i="98"/>
  <c r="F51" i="98"/>
  <c r="J50" i="98"/>
  <c r="H50" i="98"/>
  <c r="F50" i="98"/>
  <c r="J49" i="98"/>
  <c r="H49" i="98"/>
  <c r="F49" i="98"/>
  <c r="J48" i="98"/>
  <c r="H48" i="98"/>
  <c r="F48" i="98"/>
  <c r="J47" i="98"/>
  <c r="H47" i="98"/>
  <c r="F47" i="98"/>
  <c r="J46" i="98"/>
  <c r="H46" i="98"/>
  <c r="F46" i="98"/>
  <c r="J45" i="98"/>
  <c r="H45" i="98"/>
  <c r="F45" i="98"/>
  <c r="J44" i="98"/>
  <c r="H44" i="98"/>
  <c r="F44" i="98"/>
  <c r="J43" i="98"/>
  <c r="H43" i="98"/>
  <c r="F43" i="98"/>
  <c r="J42" i="98"/>
  <c r="H42" i="98"/>
  <c r="F42" i="98"/>
  <c r="J41" i="98"/>
  <c r="H41" i="98"/>
  <c r="F41" i="98"/>
  <c r="J40" i="98"/>
  <c r="H40" i="98"/>
  <c r="F40" i="98"/>
  <c r="J39" i="98"/>
  <c r="H39" i="98"/>
  <c r="F39" i="98"/>
  <c r="J38" i="98"/>
  <c r="H38" i="98"/>
  <c r="F38" i="98"/>
  <c r="J37" i="98"/>
  <c r="H37" i="98"/>
  <c r="F37" i="98"/>
  <c r="J36" i="98"/>
  <c r="H36" i="98"/>
  <c r="F36" i="98"/>
  <c r="J35" i="98"/>
  <c r="H35" i="98"/>
  <c r="F35" i="98"/>
  <c r="J34" i="98"/>
  <c r="H34" i="98"/>
  <c r="F34" i="98"/>
  <c r="J33" i="98"/>
  <c r="H33" i="98"/>
  <c r="F33" i="98"/>
  <c r="J32" i="98"/>
  <c r="H32" i="98"/>
  <c r="F32" i="98"/>
  <c r="P29" i="98"/>
  <c r="G27" i="98"/>
  <c r="F27" i="98"/>
  <c r="G26" i="98"/>
  <c r="F26" i="98"/>
  <c r="G25" i="98"/>
  <c r="F25" i="98"/>
  <c r="G22" i="98"/>
  <c r="F22" i="98"/>
  <c r="G21" i="98"/>
  <c r="F21" i="98"/>
  <c r="I20" i="98"/>
  <c r="H20" i="98"/>
  <c r="G20" i="98"/>
  <c r="F20" i="98"/>
  <c r="I19" i="98"/>
  <c r="H19" i="98"/>
  <c r="G19" i="98"/>
  <c r="F19" i="98"/>
  <c r="G17" i="98"/>
  <c r="F17" i="98"/>
  <c r="I16" i="98"/>
  <c r="H16" i="98"/>
  <c r="G16" i="98"/>
  <c r="F16" i="98"/>
  <c r="I15" i="98"/>
  <c r="H15" i="98"/>
  <c r="G15" i="98"/>
  <c r="F15" i="98"/>
  <c r="G14" i="98"/>
  <c r="F14" i="98"/>
  <c r="G13" i="98"/>
  <c r="F13" i="98"/>
  <c r="G12" i="98"/>
  <c r="F12" i="98"/>
  <c r="G11" i="98"/>
  <c r="F11" i="98"/>
  <c r="G9" i="98"/>
  <c r="F9" i="98"/>
  <c r="Q8" i="98"/>
  <c r="G8" i="98"/>
  <c r="F8" i="98"/>
  <c r="I6" i="98"/>
  <c r="H6" i="98"/>
  <c r="G6" i="98"/>
  <c r="F6" i="98"/>
  <c r="I5" i="98"/>
  <c r="H5" i="98"/>
  <c r="G5" i="98"/>
  <c r="F5" i="98"/>
  <c r="I4" i="98"/>
  <c r="H4" i="98"/>
  <c r="B4" i="98" a="1"/>
  <c r="B4" i="98" s="1"/>
  <c r="J67" i="97"/>
  <c r="H67" i="97"/>
  <c r="F67" i="97"/>
  <c r="J66" i="97"/>
  <c r="H66" i="97"/>
  <c r="F66" i="97"/>
  <c r="J65" i="97"/>
  <c r="H65" i="97"/>
  <c r="F65" i="97"/>
  <c r="J64" i="97"/>
  <c r="H64" i="97"/>
  <c r="F64" i="97"/>
  <c r="J63" i="97"/>
  <c r="H63" i="97"/>
  <c r="F63" i="97"/>
  <c r="J62" i="97"/>
  <c r="H62" i="97"/>
  <c r="F62" i="97"/>
  <c r="J61" i="97"/>
  <c r="H61" i="97"/>
  <c r="F61" i="97"/>
  <c r="J60" i="97"/>
  <c r="H60" i="97"/>
  <c r="F60" i="97"/>
  <c r="J59" i="97"/>
  <c r="H59" i="97"/>
  <c r="F59" i="97"/>
  <c r="J58" i="97"/>
  <c r="H58" i="97"/>
  <c r="F58" i="97"/>
  <c r="J57" i="97"/>
  <c r="H57" i="97"/>
  <c r="F57" i="97"/>
  <c r="J56" i="97"/>
  <c r="H56" i="97"/>
  <c r="F56" i="97"/>
  <c r="J55" i="97"/>
  <c r="H55" i="97"/>
  <c r="F55" i="97"/>
  <c r="J54" i="97"/>
  <c r="H54" i="97"/>
  <c r="F54" i="97"/>
  <c r="J53" i="97"/>
  <c r="H53" i="97"/>
  <c r="F53" i="97"/>
  <c r="J52" i="97"/>
  <c r="H52" i="97"/>
  <c r="F52" i="97"/>
  <c r="J51" i="97"/>
  <c r="H51" i="97"/>
  <c r="F51" i="97"/>
  <c r="J50" i="97"/>
  <c r="H50" i="97"/>
  <c r="F50" i="97"/>
  <c r="J49" i="97"/>
  <c r="H49" i="97"/>
  <c r="F49" i="97"/>
  <c r="J48" i="97"/>
  <c r="H48" i="97"/>
  <c r="F48" i="97"/>
  <c r="J47" i="97"/>
  <c r="H47" i="97"/>
  <c r="F47" i="97"/>
  <c r="J46" i="97"/>
  <c r="H46" i="97"/>
  <c r="F46" i="97"/>
  <c r="J45" i="97"/>
  <c r="H45" i="97"/>
  <c r="F45" i="97"/>
  <c r="J44" i="97"/>
  <c r="H44" i="97"/>
  <c r="F44" i="97"/>
  <c r="J43" i="97"/>
  <c r="H43" i="97"/>
  <c r="F43" i="97"/>
  <c r="J42" i="97"/>
  <c r="H42" i="97"/>
  <c r="F42" i="97"/>
  <c r="J41" i="97"/>
  <c r="H41" i="97"/>
  <c r="F41" i="97"/>
  <c r="J40" i="97"/>
  <c r="H40" i="97"/>
  <c r="F40" i="97"/>
  <c r="J39" i="97"/>
  <c r="H39" i="97"/>
  <c r="F39" i="97"/>
  <c r="J38" i="97"/>
  <c r="H38" i="97"/>
  <c r="F38" i="97"/>
  <c r="J37" i="97"/>
  <c r="H37" i="97"/>
  <c r="F37" i="97"/>
  <c r="J36" i="97"/>
  <c r="H36" i="97"/>
  <c r="F36" i="97"/>
  <c r="J35" i="97"/>
  <c r="H35" i="97"/>
  <c r="F35" i="97"/>
  <c r="J34" i="97"/>
  <c r="H34" i="97"/>
  <c r="F34" i="97"/>
  <c r="J33" i="97"/>
  <c r="H33" i="97"/>
  <c r="F33" i="97"/>
  <c r="J32" i="97"/>
  <c r="H32" i="97"/>
  <c r="F32" i="97"/>
  <c r="P29" i="97"/>
  <c r="G27" i="97"/>
  <c r="F27" i="97"/>
  <c r="G26" i="97"/>
  <c r="F26" i="97"/>
  <c r="G25" i="97"/>
  <c r="F25" i="97"/>
  <c r="G22" i="97"/>
  <c r="F22" i="97"/>
  <c r="G21" i="97"/>
  <c r="F21" i="97"/>
  <c r="I20" i="97"/>
  <c r="H20" i="97"/>
  <c r="G20" i="97"/>
  <c r="F20" i="97"/>
  <c r="I19" i="97"/>
  <c r="H19" i="97"/>
  <c r="G19" i="97"/>
  <c r="F19" i="97"/>
  <c r="G17" i="97"/>
  <c r="F17" i="97"/>
  <c r="I16" i="97"/>
  <c r="H16" i="97"/>
  <c r="G16" i="97"/>
  <c r="F16" i="97"/>
  <c r="I15" i="97"/>
  <c r="H15" i="97"/>
  <c r="G15" i="97"/>
  <c r="F15" i="97"/>
  <c r="G14" i="97"/>
  <c r="F14" i="97"/>
  <c r="G13" i="97"/>
  <c r="F13" i="97"/>
  <c r="G12" i="97"/>
  <c r="F12" i="97"/>
  <c r="G11" i="97"/>
  <c r="F11" i="97"/>
  <c r="G9" i="97"/>
  <c r="F9" i="97"/>
  <c r="Q8" i="97"/>
  <c r="G8" i="97"/>
  <c r="F8" i="97"/>
  <c r="I6" i="97"/>
  <c r="H6" i="97"/>
  <c r="G6" i="97"/>
  <c r="F6" i="97"/>
  <c r="I5" i="97"/>
  <c r="H5" i="97"/>
  <c r="G5" i="97"/>
  <c r="F5" i="97"/>
  <c r="I4" i="97"/>
  <c r="H4" i="97"/>
  <c r="B4" i="97" a="1"/>
  <c r="B4" i="97" s="1"/>
  <c r="J67" i="96"/>
  <c r="H67" i="96"/>
  <c r="F67" i="96"/>
  <c r="J66" i="96"/>
  <c r="H66" i="96"/>
  <c r="F66" i="96"/>
  <c r="J65" i="96"/>
  <c r="H65" i="96"/>
  <c r="F65" i="96"/>
  <c r="J64" i="96"/>
  <c r="H64" i="96"/>
  <c r="F64" i="96"/>
  <c r="J63" i="96"/>
  <c r="H63" i="96"/>
  <c r="F63" i="96"/>
  <c r="J62" i="96"/>
  <c r="H62" i="96"/>
  <c r="F62" i="96"/>
  <c r="J61" i="96"/>
  <c r="H61" i="96"/>
  <c r="F61" i="96"/>
  <c r="J60" i="96"/>
  <c r="H60" i="96"/>
  <c r="F60" i="96"/>
  <c r="J59" i="96"/>
  <c r="H59" i="96"/>
  <c r="F59" i="96"/>
  <c r="J58" i="96"/>
  <c r="H58" i="96"/>
  <c r="F58" i="96"/>
  <c r="J57" i="96"/>
  <c r="H57" i="96"/>
  <c r="F57" i="96"/>
  <c r="J56" i="96"/>
  <c r="H56" i="96"/>
  <c r="F56" i="96"/>
  <c r="J55" i="96"/>
  <c r="H55" i="96"/>
  <c r="F55" i="96"/>
  <c r="J54" i="96"/>
  <c r="H54" i="96"/>
  <c r="F54" i="96"/>
  <c r="J53" i="96"/>
  <c r="H53" i="96"/>
  <c r="F53" i="96"/>
  <c r="J52" i="96"/>
  <c r="H52" i="96"/>
  <c r="F52" i="96"/>
  <c r="J51" i="96"/>
  <c r="H51" i="96"/>
  <c r="F51" i="96"/>
  <c r="J50" i="96"/>
  <c r="H50" i="96"/>
  <c r="F50" i="96"/>
  <c r="J49" i="96"/>
  <c r="H49" i="96"/>
  <c r="F49" i="96"/>
  <c r="J48" i="96"/>
  <c r="H48" i="96"/>
  <c r="F48" i="96"/>
  <c r="J47" i="96"/>
  <c r="H47" i="96"/>
  <c r="F47" i="96"/>
  <c r="J46" i="96"/>
  <c r="H46" i="96"/>
  <c r="F46" i="96"/>
  <c r="J45" i="96"/>
  <c r="H45" i="96"/>
  <c r="F45" i="96"/>
  <c r="J44" i="96"/>
  <c r="H44" i="96"/>
  <c r="F44" i="96"/>
  <c r="J43" i="96"/>
  <c r="H43" i="96"/>
  <c r="F43" i="96"/>
  <c r="J42" i="96"/>
  <c r="H42" i="96"/>
  <c r="F42" i="96"/>
  <c r="J41" i="96"/>
  <c r="H41" i="96"/>
  <c r="F41" i="96"/>
  <c r="J40" i="96"/>
  <c r="H40" i="96"/>
  <c r="F40" i="96"/>
  <c r="J39" i="96"/>
  <c r="H39" i="96"/>
  <c r="F39" i="96"/>
  <c r="J38" i="96"/>
  <c r="H38" i="96"/>
  <c r="F38" i="96"/>
  <c r="J37" i="96"/>
  <c r="H37" i="96"/>
  <c r="F37" i="96"/>
  <c r="J36" i="96"/>
  <c r="H36" i="96"/>
  <c r="F36" i="96"/>
  <c r="J35" i="96"/>
  <c r="H35" i="96"/>
  <c r="F35" i="96"/>
  <c r="J34" i="96"/>
  <c r="H34" i="96"/>
  <c r="F34" i="96"/>
  <c r="J33" i="96"/>
  <c r="H33" i="96"/>
  <c r="F33" i="96"/>
  <c r="J32" i="96"/>
  <c r="H32" i="96"/>
  <c r="F32" i="96"/>
  <c r="P29" i="96"/>
  <c r="G27" i="96"/>
  <c r="F27" i="96"/>
  <c r="G26" i="96"/>
  <c r="F26" i="96"/>
  <c r="G25" i="96"/>
  <c r="F25" i="96"/>
  <c r="G22" i="96"/>
  <c r="F22" i="96"/>
  <c r="G21" i="96"/>
  <c r="F21" i="96"/>
  <c r="I20" i="96"/>
  <c r="H20" i="96"/>
  <c r="G20" i="96"/>
  <c r="F20" i="96"/>
  <c r="I19" i="96"/>
  <c r="H19" i="96"/>
  <c r="G19" i="96"/>
  <c r="F19" i="96"/>
  <c r="G17" i="96"/>
  <c r="F17" i="96"/>
  <c r="I16" i="96"/>
  <c r="H16" i="96"/>
  <c r="G16" i="96"/>
  <c r="F16" i="96"/>
  <c r="I15" i="96"/>
  <c r="H15" i="96"/>
  <c r="G15" i="96"/>
  <c r="F15" i="96"/>
  <c r="G14" i="96"/>
  <c r="F14" i="96"/>
  <c r="G13" i="96"/>
  <c r="F13" i="96"/>
  <c r="G12" i="96"/>
  <c r="F12" i="96"/>
  <c r="G11" i="96"/>
  <c r="F11" i="96"/>
  <c r="G9" i="96"/>
  <c r="F9" i="96"/>
  <c r="Q8" i="96"/>
  <c r="G8" i="96"/>
  <c r="F8" i="96"/>
  <c r="I6" i="96"/>
  <c r="H6" i="96"/>
  <c r="G6" i="96"/>
  <c r="F6" i="96"/>
  <c r="I5" i="96"/>
  <c r="H5" i="96"/>
  <c r="G5" i="96"/>
  <c r="F5" i="96"/>
  <c r="I4" i="96"/>
  <c r="H4" i="96"/>
  <c r="B4" i="96" a="1"/>
  <c r="B4" i="96" s="1"/>
  <c r="J67" i="95"/>
  <c r="H67" i="95"/>
  <c r="F67" i="95"/>
  <c r="J66" i="95"/>
  <c r="H66" i="95"/>
  <c r="F66" i="95"/>
  <c r="J65" i="95"/>
  <c r="H65" i="95"/>
  <c r="F65" i="95"/>
  <c r="J64" i="95"/>
  <c r="H64" i="95"/>
  <c r="F64" i="95"/>
  <c r="J63" i="95"/>
  <c r="H63" i="95"/>
  <c r="F63" i="95"/>
  <c r="J62" i="95"/>
  <c r="H62" i="95"/>
  <c r="F62" i="95"/>
  <c r="J61" i="95"/>
  <c r="H61" i="95"/>
  <c r="F61" i="95"/>
  <c r="J60" i="95"/>
  <c r="H60" i="95"/>
  <c r="F60" i="95"/>
  <c r="J59" i="95"/>
  <c r="H59" i="95"/>
  <c r="F59" i="95"/>
  <c r="J58" i="95"/>
  <c r="H58" i="95"/>
  <c r="F58" i="95"/>
  <c r="J57" i="95"/>
  <c r="H57" i="95"/>
  <c r="F57" i="95"/>
  <c r="J56" i="95"/>
  <c r="H56" i="95"/>
  <c r="F56" i="95"/>
  <c r="J55" i="95"/>
  <c r="H55" i="95"/>
  <c r="F55" i="95"/>
  <c r="J54" i="95"/>
  <c r="H54" i="95"/>
  <c r="F54" i="95"/>
  <c r="J53" i="95"/>
  <c r="H53" i="95"/>
  <c r="F53" i="95"/>
  <c r="J52" i="95"/>
  <c r="H52" i="95"/>
  <c r="F52" i="95"/>
  <c r="J51" i="95"/>
  <c r="H51" i="95"/>
  <c r="F51" i="95"/>
  <c r="J50" i="95"/>
  <c r="H50" i="95"/>
  <c r="F50" i="95"/>
  <c r="J49" i="95"/>
  <c r="H49" i="95"/>
  <c r="F49" i="95"/>
  <c r="J48" i="95"/>
  <c r="H48" i="95"/>
  <c r="F48" i="95"/>
  <c r="J47" i="95"/>
  <c r="H47" i="95"/>
  <c r="F47" i="95"/>
  <c r="J46" i="95"/>
  <c r="H46" i="95"/>
  <c r="F46" i="95"/>
  <c r="J45" i="95"/>
  <c r="H45" i="95"/>
  <c r="F45" i="95"/>
  <c r="J44" i="95"/>
  <c r="H44" i="95"/>
  <c r="F44" i="95"/>
  <c r="J43" i="95"/>
  <c r="H43" i="95"/>
  <c r="F43" i="95"/>
  <c r="J42" i="95"/>
  <c r="H42" i="95"/>
  <c r="F42" i="95"/>
  <c r="J41" i="95"/>
  <c r="H41" i="95"/>
  <c r="F41" i="95"/>
  <c r="J40" i="95"/>
  <c r="H40" i="95"/>
  <c r="F40" i="95"/>
  <c r="J39" i="95"/>
  <c r="H39" i="95"/>
  <c r="F39" i="95"/>
  <c r="J38" i="95"/>
  <c r="H38" i="95"/>
  <c r="F38" i="95"/>
  <c r="J37" i="95"/>
  <c r="H37" i="95"/>
  <c r="F37" i="95"/>
  <c r="J36" i="95"/>
  <c r="H36" i="95"/>
  <c r="F36" i="95"/>
  <c r="J35" i="95"/>
  <c r="H35" i="95"/>
  <c r="F35" i="95"/>
  <c r="J34" i="95"/>
  <c r="H34" i="95"/>
  <c r="F34" i="95"/>
  <c r="J33" i="95"/>
  <c r="H33" i="95"/>
  <c r="F33" i="95"/>
  <c r="J32" i="95"/>
  <c r="H32" i="95"/>
  <c r="F32" i="95"/>
  <c r="P29" i="95"/>
  <c r="G27" i="95"/>
  <c r="F27" i="95"/>
  <c r="F26" i="95"/>
  <c r="G25" i="95"/>
  <c r="F25" i="95"/>
  <c r="G22" i="95"/>
  <c r="F22" i="95"/>
  <c r="F21" i="95"/>
  <c r="I20" i="95"/>
  <c r="H20" i="95"/>
  <c r="G20" i="95"/>
  <c r="F20" i="95"/>
  <c r="I19" i="95"/>
  <c r="H19" i="95"/>
  <c r="G19" i="95"/>
  <c r="F19" i="95"/>
  <c r="G17" i="95"/>
  <c r="F17" i="95"/>
  <c r="H16" i="95"/>
  <c r="G16" i="95"/>
  <c r="F16" i="95"/>
  <c r="H15" i="95"/>
  <c r="F15" i="95"/>
  <c r="F14" i="95"/>
  <c r="F13" i="95"/>
  <c r="F12" i="95"/>
  <c r="F11" i="95"/>
  <c r="G9" i="95"/>
  <c r="F9" i="95"/>
  <c r="Q8" i="95"/>
  <c r="F8" i="95"/>
  <c r="I6" i="95"/>
  <c r="H6" i="95"/>
  <c r="G6" i="95"/>
  <c r="F6" i="95"/>
  <c r="H5" i="95"/>
  <c r="F5" i="95"/>
  <c r="H4" i="95"/>
  <c r="B4" i="95" a="1"/>
  <c r="B4" i="95" s="1"/>
  <c r="J67" i="93"/>
  <c r="H67" i="93"/>
  <c r="F67" i="93"/>
  <c r="J66" i="93"/>
  <c r="H66" i="93"/>
  <c r="F66" i="93"/>
  <c r="J65" i="93"/>
  <c r="H65" i="93"/>
  <c r="F65" i="93"/>
  <c r="J64" i="93"/>
  <c r="H64" i="93"/>
  <c r="F64" i="93"/>
  <c r="J63" i="93"/>
  <c r="H63" i="93"/>
  <c r="F63" i="93"/>
  <c r="J62" i="93"/>
  <c r="H62" i="93"/>
  <c r="F62" i="93"/>
  <c r="J61" i="93"/>
  <c r="H61" i="93"/>
  <c r="F61" i="93"/>
  <c r="J60" i="93"/>
  <c r="H60" i="93"/>
  <c r="F60" i="93"/>
  <c r="J59" i="93"/>
  <c r="H59" i="93"/>
  <c r="F59" i="93"/>
  <c r="J58" i="93"/>
  <c r="H58" i="93"/>
  <c r="F58" i="93"/>
  <c r="J57" i="93"/>
  <c r="H57" i="93"/>
  <c r="F57" i="93"/>
  <c r="J56" i="93"/>
  <c r="H56" i="93"/>
  <c r="F56" i="93"/>
  <c r="J55" i="93"/>
  <c r="H55" i="93"/>
  <c r="F55" i="93"/>
  <c r="J54" i="93"/>
  <c r="H54" i="93"/>
  <c r="F54" i="93"/>
  <c r="J53" i="93"/>
  <c r="H53" i="93"/>
  <c r="F53" i="93"/>
  <c r="J52" i="93"/>
  <c r="H52" i="93"/>
  <c r="F52" i="93"/>
  <c r="J51" i="93"/>
  <c r="H51" i="93"/>
  <c r="F51" i="93"/>
  <c r="J50" i="93"/>
  <c r="H50" i="93"/>
  <c r="F50" i="93"/>
  <c r="J49" i="93"/>
  <c r="H49" i="93"/>
  <c r="F49" i="93"/>
  <c r="J48" i="93"/>
  <c r="H48" i="93"/>
  <c r="F48" i="93"/>
  <c r="J47" i="93"/>
  <c r="H47" i="93"/>
  <c r="F47" i="93"/>
  <c r="J46" i="93"/>
  <c r="H46" i="93"/>
  <c r="F46" i="93"/>
  <c r="J45" i="93"/>
  <c r="H45" i="93"/>
  <c r="F45" i="93"/>
  <c r="J44" i="93"/>
  <c r="H44" i="93"/>
  <c r="F44" i="93"/>
  <c r="J43" i="93"/>
  <c r="H43" i="93"/>
  <c r="F43" i="93"/>
  <c r="J42" i="93"/>
  <c r="H42" i="93"/>
  <c r="F42" i="93"/>
  <c r="J41" i="93"/>
  <c r="H41" i="93"/>
  <c r="F41" i="93"/>
  <c r="J40" i="93"/>
  <c r="H40" i="93"/>
  <c r="F40" i="93"/>
  <c r="J39" i="93"/>
  <c r="H39" i="93"/>
  <c r="F39" i="93"/>
  <c r="J38" i="93"/>
  <c r="H38" i="93"/>
  <c r="F38" i="93"/>
  <c r="J37" i="93"/>
  <c r="H37" i="93"/>
  <c r="F37" i="93"/>
  <c r="J36" i="93"/>
  <c r="H36" i="93"/>
  <c r="F36" i="93"/>
  <c r="J35" i="93"/>
  <c r="H35" i="93"/>
  <c r="F35" i="93"/>
  <c r="J34" i="93"/>
  <c r="H34" i="93"/>
  <c r="F34" i="93"/>
  <c r="J33" i="93"/>
  <c r="H33" i="93"/>
  <c r="F33" i="93"/>
  <c r="J32" i="93"/>
  <c r="H32" i="93"/>
  <c r="F32" i="93"/>
  <c r="P29" i="93"/>
  <c r="F27" i="93"/>
  <c r="F26" i="93"/>
  <c r="F25" i="93"/>
  <c r="F22" i="93"/>
  <c r="F21" i="93"/>
  <c r="H20" i="93"/>
  <c r="F20" i="93"/>
  <c r="H19" i="93"/>
  <c r="F19" i="93"/>
  <c r="F17" i="93"/>
  <c r="H16" i="93"/>
  <c r="F16" i="93"/>
  <c r="H15" i="93"/>
  <c r="F15" i="93"/>
  <c r="F14" i="93"/>
  <c r="F13" i="93"/>
  <c r="F12" i="93"/>
  <c r="F11" i="93"/>
  <c r="F9" i="93"/>
  <c r="Q8" i="93"/>
  <c r="F8" i="93"/>
  <c r="H6" i="93"/>
  <c r="F6" i="93"/>
  <c r="H5" i="93"/>
  <c r="F5" i="93"/>
  <c r="H4" i="93"/>
  <c r="B4" i="93" a="1"/>
  <c r="B4" i="93" s="1"/>
  <c r="J67" i="92"/>
  <c r="H67" i="92"/>
  <c r="F67" i="92"/>
  <c r="J66" i="92"/>
  <c r="H66" i="92"/>
  <c r="F66" i="92"/>
  <c r="J65" i="92"/>
  <c r="H65" i="92"/>
  <c r="F65" i="92"/>
  <c r="J64" i="92"/>
  <c r="H64" i="92"/>
  <c r="F64" i="92"/>
  <c r="J63" i="92"/>
  <c r="F63" i="92"/>
  <c r="J62" i="92"/>
  <c r="H62" i="92"/>
  <c r="F62" i="92"/>
  <c r="J61" i="92"/>
  <c r="H61" i="92"/>
  <c r="F61" i="92"/>
  <c r="J60" i="92"/>
  <c r="H60" i="92"/>
  <c r="F60" i="92"/>
  <c r="J59" i="92"/>
  <c r="H59" i="92"/>
  <c r="F59" i="92"/>
  <c r="J58" i="92"/>
  <c r="H58" i="92"/>
  <c r="F58" i="92"/>
  <c r="J57" i="92"/>
  <c r="H57" i="92"/>
  <c r="F57" i="92"/>
  <c r="J56" i="92"/>
  <c r="H56" i="92"/>
  <c r="F56" i="92"/>
  <c r="J55" i="92"/>
  <c r="F55" i="92"/>
  <c r="J54" i="92"/>
  <c r="H54" i="92"/>
  <c r="F54" i="92"/>
  <c r="J53" i="92"/>
  <c r="H53" i="92"/>
  <c r="F53" i="92"/>
  <c r="J52" i="92"/>
  <c r="H52" i="92"/>
  <c r="F52" i="92"/>
  <c r="J51" i="92"/>
  <c r="H51" i="92"/>
  <c r="F51" i="92"/>
  <c r="J50" i="92"/>
  <c r="H50" i="92"/>
  <c r="F50" i="92"/>
  <c r="J49" i="92"/>
  <c r="H49" i="92"/>
  <c r="F49" i="92"/>
  <c r="J48" i="92"/>
  <c r="H48" i="92"/>
  <c r="F48" i="92"/>
  <c r="J47" i="92"/>
  <c r="F47" i="92"/>
  <c r="J46" i="92"/>
  <c r="H46" i="92"/>
  <c r="F46" i="92"/>
  <c r="J45" i="92"/>
  <c r="H45" i="92"/>
  <c r="F45" i="92"/>
  <c r="J44" i="92"/>
  <c r="H44" i="92"/>
  <c r="F44" i="92"/>
  <c r="J43" i="92"/>
  <c r="H43" i="92"/>
  <c r="F43" i="92"/>
  <c r="J42" i="92"/>
  <c r="H42" i="92"/>
  <c r="F42" i="92"/>
  <c r="J41" i="92"/>
  <c r="H41" i="92"/>
  <c r="F41" i="92"/>
  <c r="J40" i="92"/>
  <c r="H40" i="92"/>
  <c r="F40" i="92"/>
  <c r="J39" i="92"/>
  <c r="F39" i="92"/>
  <c r="J38" i="92"/>
  <c r="H38" i="92"/>
  <c r="F38" i="92"/>
  <c r="J37" i="92"/>
  <c r="H37" i="92"/>
  <c r="F37" i="92"/>
  <c r="J36" i="92"/>
  <c r="H36" i="92"/>
  <c r="F36" i="92"/>
  <c r="J35" i="92"/>
  <c r="H35" i="92"/>
  <c r="F35" i="92"/>
  <c r="J34" i="92"/>
  <c r="H34" i="92"/>
  <c r="F34" i="92"/>
  <c r="J33" i="92"/>
  <c r="H33" i="92"/>
  <c r="F33" i="92"/>
  <c r="J32" i="92"/>
  <c r="H32" i="92"/>
  <c r="F32" i="92"/>
  <c r="P29" i="92"/>
  <c r="F27" i="92"/>
  <c r="F26" i="92"/>
  <c r="G25" i="92"/>
  <c r="F25" i="92"/>
  <c r="F22" i="92"/>
  <c r="F21" i="92"/>
  <c r="I20" i="92"/>
  <c r="H20" i="92"/>
  <c r="G20" i="92"/>
  <c r="F20" i="92"/>
  <c r="I19" i="92"/>
  <c r="H19" i="92"/>
  <c r="G19" i="92"/>
  <c r="F19" i="92"/>
  <c r="G17" i="92"/>
  <c r="F17" i="92"/>
  <c r="H16" i="92"/>
  <c r="G16" i="92"/>
  <c r="F16" i="92"/>
  <c r="H15" i="92"/>
  <c r="G15" i="92"/>
  <c r="F15" i="92"/>
  <c r="F14" i="92"/>
  <c r="F13" i="92"/>
  <c r="F12" i="92"/>
  <c r="F11" i="92"/>
  <c r="F9" i="92"/>
  <c r="Q8" i="92"/>
  <c r="F8" i="92"/>
  <c r="I6" i="92"/>
  <c r="H6" i="92"/>
  <c r="F6" i="92"/>
  <c r="I5" i="92"/>
  <c r="H5" i="92"/>
  <c r="F5" i="92"/>
  <c r="H4" i="92"/>
  <c r="B4" i="92" a="1"/>
  <c r="B4" i="92" s="1"/>
  <c r="J67" i="91"/>
  <c r="H67" i="91"/>
  <c r="F67" i="91"/>
  <c r="J66" i="91"/>
  <c r="H66" i="91"/>
  <c r="F66" i="91"/>
  <c r="J65" i="91"/>
  <c r="H65" i="91"/>
  <c r="F65" i="91"/>
  <c r="J64" i="91"/>
  <c r="H64" i="91"/>
  <c r="F64" i="91"/>
  <c r="J63" i="91"/>
  <c r="H63" i="91"/>
  <c r="F63" i="91"/>
  <c r="J62" i="91"/>
  <c r="H62" i="91"/>
  <c r="F62" i="91"/>
  <c r="J61" i="91"/>
  <c r="H61" i="91"/>
  <c r="F61" i="91"/>
  <c r="J60" i="91"/>
  <c r="H60" i="91"/>
  <c r="F60" i="91"/>
  <c r="J59" i="91"/>
  <c r="H59" i="91"/>
  <c r="F59" i="91"/>
  <c r="J58" i="91"/>
  <c r="H58" i="91"/>
  <c r="F58" i="91"/>
  <c r="J57" i="91"/>
  <c r="H57" i="91"/>
  <c r="F57" i="91"/>
  <c r="J56" i="91"/>
  <c r="H56" i="91"/>
  <c r="F56" i="91"/>
  <c r="J55" i="91"/>
  <c r="H55" i="91"/>
  <c r="F55" i="91"/>
  <c r="J54" i="91"/>
  <c r="H54" i="91"/>
  <c r="F54" i="91"/>
  <c r="J53" i="91"/>
  <c r="H53" i="91"/>
  <c r="F53" i="91"/>
  <c r="J52" i="91"/>
  <c r="H52" i="91"/>
  <c r="F52" i="91"/>
  <c r="J51" i="91"/>
  <c r="H51" i="91"/>
  <c r="F51" i="91"/>
  <c r="J50" i="91"/>
  <c r="H50" i="91"/>
  <c r="F50" i="91"/>
  <c r="J49" i="91"/>
  <c r="H49" i="91"/>
  <c r="F49" i="91"/>
  <c r="J48" i="91"/>
  <c r="H48" i="91"/>
  <c r="F48" i="91"/>
  <c r="J47" i="91"/>
  <c r="H47" i="91"/>
  <c r="F47" i="91"/>
  <c r="J46" i="91"/>
  <c r="H46" i="91"/>
  <c r="F46" i="91"/>
  <c r="J45" i="91"/>
  <c r="H45" i="91"/>
  <c r="F45" i="91"/>
  <c r="J44" i="91"/>
  <c r="H44" i="91"/>
  <c r="F44" i="91"/>
  <c r="J43" i="91"/>
  <c r="H43" i="91"/>
  <c r="F43" i="91"/>
  <c r="J42" i="91"/>
  <c r="H42" i="91"/>
  <c r="F42" i="91"/>
  <c r="J41" i="91"/>
  <c r="H41" i="91"/>
  <c r="F41" i="91"/>
  <c r="J40" i="91"/>
  <c r="H40" i="91"/>
  <c r="F40" i="91"/>
  <c r="J39" i="91"/>
  <c r="H39" i="91"/>
  <c r="F39" i="91"/>
  <c r="J38" i="91"/>
  <c r="H38" i="91"/>
  <c r="F38" i="91"/>
  <c r="J37" i="91"/>
  <c r="H37" i="91"/>
  <c r="F37" i="91"/>
  <c r="J36" i="91"/>
  <c r="H36" i="91"/>
  <c r="F36" i="91"/>
  <c r="J35" i="91"/>
  <c r="H35" i="91"/>
  <c r="F35" i="91"/>
  <c r="J34" i="91"/>
  <c r="H34" i="91"/>
  <c r="F34" i="91"/>
  <c r="J33" i="91"/>
  <c r="H33" i="91"/>
  <c r="F33" i="91"/>
  <c r="J32" i="91"/>
  <c r="H32" i="91"/>
  <c r="F32" i="91"/>
  <c r="P29" i="91"/>
  <c r="G27" i="91"/>
  <c r="F27" i="91"/>
  <c r="G26" i="91"/>
  <c r="F26" i="91"/>
  <c r="G25" i="91"/>
  <c r="F25" i="91"/>
  <c r="G22" i="91"/>
  <c r="F22" i="91"/>
  <c r="G21" i="91"/>
  <c r="F21" i="91"/>
  <c r="I20" i="91"/>
  <c r="H20" i="91"/>
  <c r="G20" i="91"/>
  <c r="F20" i="91"/>
  <c r="I19" i="91"/>
  <c r="H19" i="91"/>
  <c r="G19" i="91"/>
  <c r="F19" i="91"/>
  <c r="G17" i="91"/>
  <c r="F17" i="91"/>
  <c r="I16" i="91"/>
  <c r="H16" i="91"/>
  <c r="G16" i="91"/>
  <c r="F16" i="91"/>
  <c r="I15" i="91"/>
  <c r="H15" i="91"/>
  <c r="G15" i="91"/>
  <c r="F15" i="91"/>
  <c r="G14" i="91"/>
  <c r="F14" i="91"/>
  <c r="G13" i="91"/>
  <c r="F13" i="91"/>
  <c r="G12" i="91"/>
  <c r="F12" i="91"/>
  <c r="G11" i="91"/>
  <c r="F11" i="91"/>
  <c r="G9" i="91"/>
  <c r="F9" i="91"/>
  <c r="Q8" i="91"/>
  <c r="G8" i="91"/>
  <c r="F8" i="91"/>
  <c r="I6" i="91"/>
  <c r="H6" i="91"/>
  <c r="G6" i="91"/>
  <c r="F6" i="91"/>
  <c r="I5" i="91"/>
  <c r="H5" i="91"/>
  <c r="G5" i="91"/>
  <c r="F5" i="91"/>
  <c r="I4" i="91"/>
  <c r="H4" i="91"/>
  <c r="B4" i="91" a="1"/>
  <c r="B4" i="91" s="1"/>
  <c r="J67" i="90"/>
  <c r="H67" i="90"/>
  <c r="F67" i="90"/>
  <c r="J66" i="90"/>
  <c r="H66" i="90"/>
  <c r="F66" i="90"/>
  <c r="J65" i="90"/>
  <c r="H65" i="90"/>
  <c r="F65" i="90"/>
  <c r="J64" i="90"/>
  <c r="H64" i="90"/>
  <c r="F64" i="90"/>
  <c r="J63" i="90"/>
  <c r="H63" i="90"/>
  <c r="F63" i="90"/>
  <c r="J62" i="90"/>
  <c r="H62" i="90"/>
  <c r="F62" i="90"/>
  <c r="J61" i="90"/>
  <c r="H61" i="90"/>
  <c r="F61" i="90"/>
  <c r="J60" i="90"/>
  <c r="H60" i="90"/>
  <c r="F60" i="90"/>
  <c r="J59" i="90"/>
  <c r="H59" i="90"/>
  <c r="F59" i="90"/>
  <c r="J58" i="90"/>
  <c r="H58" i="90"/>
  <c r="F58" i="90"/>
  <c r="J57" i="90"/>
  <c r="H57" i="90"/>
  <c r="F57" i="90"/>
  <c r="J56" i="90"/>
  <c r="H56" i="90"/>
  <c r="F56" i="90"/>
  <c r="J55" i="90"/>
  <c r="H55" i="90"/>
  <c r="F55" i="90"/>
  <c r="J54" i="90"/>
  <c r="H54" i="90"/>
  <c r="F54" i="90"/>
  <c r="J53" i="90"/>
  <c r="H53" i="90"/>
  <c r="F53" i="90"/>
  <c r="J52" i="90"/>
  <c r="H52" i="90"/>
  <c r="F52" i="90"/>
  <c r="J51" i="90"/>
  <c r="H51" i="90"/>
  <c r="F51" i="90"/>
  <c r="J50" i="90"/>
  <c r="H50" i="90"/>
  <c r="F50" i="90"/>
  <c r="J49" i="90"/>
  <c r="H49" i="90"/>
  <c r="F49" i="90"/>
  <c r="J48" i="90"/>
  <c r="H48" i="90"/>
  <c r="F48" i="90"/>
  <c r="J47" i="90"/>
  <c r="H47" i="90"/>
  <c r="F47" i="90"/>
  <c r="J46" i="90"/>
  <c r="H46" i="90"/>
  <c r="F46" i="90"/>
  <c r="J45" i="90"/>
  <c r="H45" i="90"/>
  <c r="F45" i="90"/>
  <c r="J44" i="90"/>
  <c r="H44" i="90"/>
  <c r="F44" i="90"/>
  <c r="J43" i="90"/>
  <c r="H43" i="90"/>
  <c r="F43" i="90"/>
  <c r="J42" i="90"/>
  <c r="H42" i="90"/>
  <c r="F42" i="90"/>
  <c r="J41" i="90"/>
  <c r="H41" i="90"/>
  <c r="F41" i="90"/>
  <c r="J40" i="90"/>
  <c r="H40" i="90"/>
  <c r="F40" i="90"/>
  <c r="J39" i="90"/>
  <c r="H39" i="90"/>
  <c r="F39" i="90"/>
  <c r="J38" i="90"/>
  <c r="H38" i="90"/>
  <c r="F38" i="90"/>
  <c r="J37" i="90"/>
  <c r="H37" i="90"/>
  <c r="F37" i="90"/>
  <c r="J36" i="90"/>
  <c r="H36" i="90"/>
  <c r="F36" i="90"/>
  <c r="J35" i="90"/>
  <c r="H35" i="90"/>
  <c r="F35" i="90"/>
  <c r="J34" i="90"/>
  <c r="H34" i="90"/>
  <c r="F34" i="90"/>
  <c r="J33" i="90"/>
  <c r="H33" i="90"/>
  <c r="F33" i="90"/>
  <c r="J32" i="90"/>
  <c r="H32" i="90"/>
  <c r="F32" i="90"/>
  <c r="P29" i="90"/>
  <c r="G27" i="90"/>
  <c r="F27" i="90"/>
  <c r="G26" i="90"/>
  <c r="F26" i="90"/>
  <c r="F25" i="90"/>
  <c r="G22" i="90"/>
  <c r="F22" i="90"/>
  <c r="F21" i="90"/>
  <c r="I20" i="90"/>
  <c r="H20" i="90"/>
  <c r="G20" i="90"/>
  <c r="F20" i="90"/>
  <c r="I19" i="90"/>
  <c r="H19" i="90"/>
  <c r="G19" i="90"/>
  <c r="F19" i="90"/>
  <c r="G17" i="90"/>
  <c r="F17" i="90"/>
  <c r="H16" i="90"/>
  <c r="F16" i="90"/>
  <c r="H15" i="90"/>
  <c r="F15" i="90"/>
  <c r="G14" i="90"/>
  <c r="F14" i="90"/>
  <c r="F13" i="90"/>
  <c r="F12" i="90"/>
  <c r="F11" i="90"/>
  <c r="F9" i="90"/>
  <c r="Q8" i="90"/>
  <c r="F8" i="90"/>
  <c r="H6" i="90"/>
  <c r="F6" i="90"/>
  <c r="H5" i="90"/>
  <c r="F5" i="90"/>
  <c r="H4" i="90"/>
  <c r="B4" i="90" a="1"/>
  <c r="B4" i="90" s="1"/>
  <c r="J67" i="89"/>
  <c r="H67" i="89"/>
  <c r="F67" i="89"/>
  <c r="J66" i="89"/>
  <c r="H66" i="89"/>
  <c r="F66" i="89"/>
  <c r="J65" i="89"/>
  <c r="H65" i="89"/>
  <c r="F65" i="89"/>
  <c r="J64" i="89"/>
  <c r="H64" i="89"/>
  <c r="F64" i="89"/>
  <c r="J63" i="89"/>
  <c r="H63" i="89"/>
  <c r="F63" i="89"/>
  <c r="J62" i="89"/>
  <c r="H62" i="89"/>
  <c r="F62" i="89"/>
  <c r="J61" i="89"/>
  <c r="H61" i="89"/>
  <c r="F61" i="89"/>
  <c r="J60" i="89"/>
  <c r="H60" i="89"/>
  <c r="F60" i="89"/>
  <c r="J59" i="89"/>
  <c r="H59" i="89"/>
  <c r="F59" i="89"/>
  <c r="J58" i="89"/>
  <c r="H58" i="89"/>
  <c r="F58" i="89"/>
  <c r="J57" i="89"/>
  <c r="H57" i="89"/>
  <c r="F57" i="89"/>
  <c r="J56" i="89"/>
  <c r="H56" i="89"/>
  <c r="F56" i="89"/>
  <c r="J55" i="89"/>
  <c r="H55" i="89"/>
  <c r="F55" i="89"/>
  <c r="J54" i="89"/>
  <c r="H54" i="89"/>
  <c r="F54" i="89"/>
  <c r="J53" i="89"/>
  <c r="H53" i="89"/>
  <c r="F53" i="89"/>
  <c r="J52" i="89"/>
  <c r="H52" i="89"/>
  <c r="F52" i="89"/>
  <c r="J51" i="89"/>
  <c r="H51" i="89"/>
  <c r="F51" i="89"/>
  <c r="J50" i="89"/>
  <c r="H50" i="89"/>
  <c r="F50" i="89"/>
  <c r="J49" i="89"/>
  <c r="H49" i="89"/>
  <c r="F49" i="89"/>
  <c r="J48" i="89"/>
  <c r="H48" i="89"/>
  <c r="F48" i="89"/>
  <c r="J47" i="89"/>
  <c r="H47" i="89"/>
  <c r="F47" i="89"/>
  <c r="J46" i="89"/>
  <c r="H46" i="89"/>
  <c r="F46" i="89"/>
  <c r="J45" i="89"/>
  <c r="H45" i="89"/>
  <c r="F45" i="89"/>
  <c r="J44" i="89"/>
  <c r="H44" i="89"/>
  <c r="F44" i="89"/>
  <c r="J43" i="89"/>
  <c r="H43" i="89"/>
  <c r="F43" i="89"/>
  <c r="J42" i="89"/>
  <c r="H42" i="89"/>
  <c r="F42" i="89"/>
  <c r="J41" i="89"/>
  <c r="H41" i="89"/>
  <c r="F41" i="89"/>
  <c r="J40" i="89"/>
  <c r="H40" i="89"/>
  <c r="F40" i="89"/>
  <c r="J39" i="89"/>
  <c r="H39" i="89"/>
  <c r="F39" i="89"/>
  <c r="J38" i="89"/>
  <c r="H38" i="89"/>
  <c r="F38" i="89"/>
  <c r="J37" i="89"/>
  <c r="H37" i="89"/>
  <c r="F37" i="89"/>
  <c r="J36" i="89"/>
  <c r="H36" i="89"/>
  <c r="F36" i="89"/>
  <c r="J35" i="89"/>
  <c r="H35" i="89"/>
  <c r="F35" i="89"/>
  <c r="J34" i="89"/>
  <c r="H34" i="89"/>
  <c r="F34" i="89"/>
  <c r="J33" i="89"/>
  <c r="H33" i="89"/>
  <c r="F33" i="89"/>
  <c r="J32" i="89"/>
  <c r="H32" i="89"/>
  <c r="F32" i="89"/>
  <c r="P29" i="89"/>
  <c r="G27" i="89"/>
  <c r="F27" i="89"/>
  <c r="G26" i="89"/>
  <c r="F26" i="89"/>
  <c r="G25" i="89"/>
  <c r="F25" i="89"/>
  <c r="G22" i="89"/>
  <c r="F22" i="89"/>
  <c r="G21" i="89"/>
  <c r="F21" i="89"/>
  <c r="I20" i="89"/>
  <c r="H20" i="89"/>
  <c r="G20" i="89"/>
  <c r="F20" i="89"/>
  <c r="I19" i="89"/>
  <c r="H19" i="89"/>
  <c r="G19" i="89"/>
  <c r="F19" i="89"/>
  <c r="G17" i="89"/>
  <c r="F17" i="89"/>
  <c r="I16" i="89"/>
  <c r="H16" i="89"/>
  <c r="G16" i="89"/>
  <c r="F16" i="89"/>
  <c r="I15" i="89"/>
  <c r="H15" i="89"/>
  <c r="G15" i="89"/>
  <c r="F15" i="89"/>
  <c r="G14" i="89"/>
  <c r="F14" i="89"/>
  <c r="G13" i="89"/>
  <c r="F13" i="89"/>
  <c r="G12" i="89"/>
  <c r="F12" i="89"/>
  <c r="G11" i="89"/>
  <c r="F11" i="89"/>
  <c r="G9" i="89"/>
  <c r="F9" i="89"/>
  <c r="Q8" i="89"/>
  <c r="G8" i="89"/>
  <c r="F8" i="89"/>
  <c r="I6" i="89"/>
  <c r="H6" i="89"/>
  <c r="G6" i="89"/>
  <c r="F6" i="89"/>
  <c r="I5" i="89"/>
  <c r="H5" i="89"/>
  <c r="G5" i="89"/>
  <c r="F5" i="89"/>
  <c r="I4" i="89"/>
  <c r="H4" i="89"/>
  <c r="B4" i="89" a="1"/>
  <c r="B4" i="89" s="1"/>
  <c r="J67" i="88"/>
  <c r="H67" i="88"/>
  <c r="F67" i="88"/>
  <c r="J66" i="88"/>
  <c r="H66" i="88"/>
  <c r="F66" i="88"/>
  <c r="J65" i="88"/>
  <c r="H65" i="88"/>
  <c r="F65" i="88"/>
  <c r="J64" i="88"/>
  <c r="H64" i="88"/>
  <c r="F64" i="88"/>
  <c r="J63" i="88"/>
  <c r="H63" i="88"/>
  <c r="F63" i="88"/>
  <c r="J62" i="88"/>
  <c r="H62" i="88"/>
  <c r="F62" i="88"/>
  <c r="J61" i="88"/>
  <c r="H61" i="88"/>
  <c r="F61" i="88"/>
  <c r="J60" i="88"/>
  <c r="H60" i="88"/>
  <c r="F60" i="88"/>
  <c r="J59" i="88"/>
  <c r="H59" i="88"/>
  <c r="F59" i="88"/>
  <c r="J58" i="88"/>
  <c r="H58" i="88"/>
  <c r="F58" i="88"/>
  <c r="J57" i="88"/>
  <c r="H57" i="88"/>
  <c r="F57" i="88"/>
  <c r="J56" i="88"/>
  <c r="H56" i="88"/>
  <c r="F56" i="88"/>
  <c r="J55" i="88"/>
  <c r="H55" i="88"/>
  <c r="F55" i="88"/>
  <c r="J54" i="88"/>
  <c r="H54" i="88"/>
  <c r="F54" i="88"/>
  <c r="J53" i="88"/>
  <c r="H53" i="88"/>
  <c r="F53" i="88"/>
  <c r="J52" i="88"/>
  <c r="H52" i="88"/>
  <c r="F52" i="88"/>
  <c r="J51" i="88"/>
  <c r="H51" i="88"/>
  <c r="F51" i="88"/>
  <c r="J50" i="88"/>
  <c r="H50" i="88"/>
  <c r="F50" i="88"/>
  <c r="J49" i="88"/>
  <c r="H49" i="88"/>
  <c r="F49" i="88"/>
  <c r="J48" i="88"/>
  <c r="H48" i="88"/>
  <c r="F48" i="88"/>
  <c r="J47" i="88"/>
  <c r="H47" i="88"/>
  <c r="F47" i="88"/>
  <c r="J46" i="88"/>
  <c r="H46" i="88"/>
  <c r="F46" i="88"/>
  <c r="J45" i="88"/>
  <c r="H45" i="88"/>
  <c r="F45" i="88"/>
  <c r="J44" i="88"/>
  <c r="H44" i="88"/>
  <c r="F44" i="88"/>
  <c r="J43" i="88"/>
  <c r="H43" i="88"/>
  <c r="F43" i="88"/>
  <c r="J42" i="88"/>
  <c r="H42" i="88"/>
  <c r="F42" i="88"/>
  <c r="J41" i="88"/>
  <c r="H41" i="88"/>
  <c r="F41" i="88"/>
  <c r="J40" i="88"/>
  <c r="H40" i="88"/>
  <c r="F40" i="88"/>
  <c r="J39" i="88"/>
  <c r="H39" i="88"/>
  <c r="F39" i="88"/>
  <c r="J38" i="88"/>
  <c r="H38" i="88"/>
  <c r="F38" i="88"/>
  <c r="J37" i="88"/>
  <c r="H37" i="88"/>
  <c r="F37" i="88"/>
  <c r="J36" i="88"/>
  <c r="H36" i="88"/>
  <c r="F36" i="88"/>
  <c r="J35" i="88"/>
  <c r="H35" i="88"/>
  <c r="F35" i="88"/>
  <c r="J34" i="88"/>
  <c r="H34" i="88"/>
  <c r="F34" i="88"/>
  <c r="J33" i="88"/>
  <c r="H33" i="88"/>
  <c r="F33" i="88"/>
  <c r="J32" i="88"/>
  <c r="H32" i="88"/>
  <c r="F32" i="88"/>
  <c r="P29" i="88"/>
  <c r="G27" i="88"/>
  <c r="F27" i="88"/>
  <c r="G26" i="88"/>
  <c r="F26" i="88"/>
  <c r="G25" i="88"/>
  <c r="F25" i="88"/>
  <c r="G22" i="88"/>
  <c r="F22" i="88"/>
  <c r="G21" i="88"/>
  <c r="F21" i="88"/>
  <c r="I20" i="88"/>
  <c r="H20" i="88"/>
  <c r="G20" i="88"/>
  <c r="F20" i="88"/>
  <c r="I19" i="88"/>
  <c r="H19" i="88"/>
  <c r="G19" i="88"/>
  <c r="F19" i="88"/>
  <c r="G17" i="88"/>
  <c r="F17" i="88"/>
  <c r="I16" i="88"/>
  <c r="H16" i="88"/>
  <c r="G16" i="88"/>
  <c r="F16" i="88"/>
  <c r="I15" i="88"/>
  <c r="H15" i="88"/>
  <c r="G15" i="88"/>
  <c r="F15" i="88"/>
  <c r="G14" i="88"/>
  <c r="F14" i="88"/>
  <c r="G13" i="88"/>
  <c r="F13" i="88"/>
  <c r="G12" i="88"/>
  <c r="F12" i="88"/>
  <c r="G11" i="88"/>
  <c r="F11" i="88"/>
  <c r="G9" i="88"/>
  <c r="F9" i="88"/>
  <c r="Q8" i="88"/>
  <c r="G8" i="88"/>
  <c r="F8" i="88"/>
  <c r="I6" i="88"/>
  <c r="H6" i="88"/>
  <c r="G6" i="88"/>
  <c r="F6" i="88"/>
  <c r="I5" i="88"/>
  <c r="H5" i="88"/>
  <c r="G5" i="88"/>
  <c r="F5" i="88"/>
  <c r="I4" i="88"/>
  <c r="H4" i="88"/>
  <c r="B4" i="88" a="1"/>
  <c r="B4" i="88" s="1"/>
  <c r="J67" i="87"/>
  <c r="H67" i="87"/>
  <c r="F67" i="87"/>
  <c r="J66" i="87"/>
  <c r="H66" i="87"/>
  <c r="F66" i="87"/>
  <c r="J65" i="87"/>
  <c r="H65" i="87"/>
  <c r="F65" i="87"/>
  <c r="J64" i="87"/>
  <c r="H64" i="87"/>
  <c r="F64" i="87"/>
  <c r="J63" i="87"/>
  <c r="H63" i="87"/>
  <c r="F63" i="87"/>
  <c r="J62" i="87"/>
  <c r="H62" i="87"/>
  <c r="F62" i="87"/>
  <c r="J61" i="87"/>
  <c r="H61" i="87"/>
  <c r="F61" i="87"/>
  <c r="J60" i="87"/>
  <c r="H60" i="87"/>
  <c r="F60" i="87"/>
  <c r="J59" i="87"/>
  <c r="H59" i="87"/>
  <c r="F59" i="87"/>
  <c r="J58" i="87"/>
  <c r="H58" i="87"/>
  <c r="F58" i="87"/>
  <c r="J57" i="87"/>
  <c r="H57" i="87"/>
  <c r="F57" i="87"/>
  <c r="J56" i="87"/>
  <c r="H56" i="87"/>
  <c r="F56" i="87"/>
  <c r="J55" i="87"/>
  <c r="H55" i="87"/>
  <c r="F55" i="87"/>
  <c r="J54" i="87"/>
  <c r="H54" i="87"/>
  <c r="F54" i="87"/>
  <c r="J53" i="87"/>
  <c r="H53" i="87"/>
  <c r="F53" i="87"/>
  <c r="J52" i="87"/>
  <c r="H52" i="87"/>
  <c r="F52" i="87"/>
  <c r="J51" i="87"/>
  <c r="H51" i="87"/>
  <c r="F51" i="87"/>
  <c r="J50" i="87"/>
  <c r="H50" i="87"/>
  <c r="F50" i="87"/>
  <c r="J49" i="87"/>
  <c r="H49" i="87"/>
  <c r="F49" i="87"/>
  <c r="J48" i="87"/>
  <c r="H48" i="87"/>
  <c r="F48" i="87"/>
  <c r="J47" i="87"/>
  <c r="H47" i="87"/>
  <c r="F47" i="87"/>
  <c r="J46" i="87"/>
  <c r="H46" i="87"/>
  <c r="F46" i="87"/>
  <c r="J45" i="87"/>
  <c r="H45" i="87"/>
  <c r="F45" i="87"/>
  <c r="J44" i="87"/>
  <c r="H44" i="87"/>
  <c r="F44" i="87"/>
  <c r="J43" i="87"/>
  <c r="H43" i="87"/>
  <c r="F43" i="87"/>
  <c r="J42" i="87"/>
  <c r="H42" i="87"/>
  <c r="F42" i="87"/>
  <c r="J41" i="87"/>
  <c r="H41" i="87"/>
  <c r="F41" i="87"/>
  <c r="J40" i="87"/>
  <c r="H40" i="87"/>
  <c r="F40" i="87"/>
  <c r="J39" i="87"/>
  <c r="H39" i="87"/>
  <c r="F39" i="87"/>
  <c r="J38" i="87"/>
  <c r="H38" i="87"/>
  <c r="F38" i="87"/>
  <c r="J37" i="87"/>
  <c r="H37" i="87"/>
  <c r="F37" i="87"/>
  <c r="J36" i="87"/>
  <c r="H36" i="87"/>
  <c r="F36" i="87"/>
  <c r="J35" i="87"/>
  <c r="H35" i="87"/>
  <c r="F35" i="87"/>
  <c r="J34" i="87"/>
  <c r="H34" i="87"/>
  <c r="F34" i="87"/>
  <c r="J33" i="87"/>
  <c r="H33" i="87"/>
  <c r="F33" i="87"/>
  <c r="J32" i="87"/>
  <c r="H32" i="87"/>
  <c r="F32" i="87"/>
  <c r="P29" i="87"/>
  <c r="G27" i="87"/>
  <c r="F27" i="87"/>
  <c r="G26" i="87"/>
  <c r="F26" i="87"/>
  <c r="G25" i="87"/>
  <c r="F25" i="87"/>
  <c r="G22" i="87"/>
  <c r="F22" i="87"/>
  <c r="G21" i="87"/>
  <c r="F21" i="87"/>
  <c r="I20" i="87"/>
  <c r="H20" i="87"/>
  <c r="G20" i="87"/>
  <c r="F20" i="87"/>
  <c r="I19" i="87"/>
  <c r="H19" i="87"/>
  <c r="G19" i="87"/>
  <c r="F19" i="87"/>
  <c r="G17" i="87"/>
  <c r="F17" i="87"/>
  <c r="I16" i="87"/>
  <c r="H16" i="87"/>
  <c r="G16" i="87"/>
  <c r="F16" i="87"/>
  <c r="I15" i="87"/>
  <c r="H15" i="87"/>
  <c r="G15" i="87"/>
  <c r="F15" i="87"/>
  <c r="G14" i="87"/>
  <c r="F14" i="87"/>
  <c r="G13" i="87"/>
  <c r="F13" i="87"/>
  <c r="G12" i="87"/>
  <c r="F12" i="87"/>
  <c r="G11" i="87"/>
  <c r="F11" i="87"/>
  <c r="G9" i="87"/>
  <c r="F9" i="87"/>
  <c r="Q8" i="87"/>
  <c r="G8" i="87"/>
  <c r="F8" i="87"/>
  <c r="I6" i="87"/>
  <c r="H6" i="87"/>
  <c r="G6" i="87"/>
  <c r="F6" i="87"/>
  <c r="I5" i="87"/>
  <c r="H5" i="87"/>
  <c r="G5" i="87"/>
  <c r="F5" i="87"/>
  <c r="I4" i="87"/>
  <c r="H4" i="87"/>
  <c r="B4" i="87" a="1"/>
  <c r="B4" i="87" s="1"/>
  <c r="J67" i="86"/>
  <c r="H67" i="86"/>
  <c r="F67" i="86"/>
  <c r="J66" i="86"/>
  <c r="H66" i="86"/>
  <c r="F66" i="86"/>
  <c r="J65" i="86"/>
  <c r="H65" i="86"/>
  <c r="F65" i="86"/>
  <c r="J64" i="86"/>
  <c r="H64" i="86"/>
  <c r="F64" i="86"/>
  <c r="J63" i="86"/>
  <c r="H63" i="86"/>
  <c r="F63" i="86"/>
  <c r="J62" i="86"/>
  <c r="H62" i="86"/>
  <c r="F62" i="86"/>
  <c r="J61" i="86"/>
  <c r="H61" i="86"/>
  <c r="F61" i="86"/>
  <c r="J60" i="86"/>
  <c r="H60" i="86"/>
  <c r="F60" i="86"/>
  <c r="J59" i="86"/>
  <c r="H59" i="86"/>
  <c r="F59" i="86"/>
  <c r="J58" i="86"/>
  <c r="H58" i="86"/>
  <c r="F58" i="86"/>
  <c r="J57" i="86"/>
  <c r="H57" i="86"/>
  <c r="F57" i="86"/>
  <c r="J56" i="86"/>
  <c r="H56" i="86"/>
  <c r="F56" i="86"/>
  <c r="J55" i="86"/>
  <c r="H55" i="86"/>
  <c r="F55" i="86"/>
  <c r="J54" i="86"/>
  <c r="H54" i="86"/>
  <c r="F54" i="86"/>
  <c r="J53" i="86"/>
  <c r="H53" i="86"/>
  <c r="F53" i="86"/>
  <c r="J52" i="86"/>
  <c r="H52" i="86"/>
  <c r="F52" i="86"/>
  <c r="J51" i="86"/>
  <c r="H51" i="86"/>
  <c r="F51" i="86"/>
  <c r="J50" i="86"/>
  <c r="H50" i="86"/>
  <c r="F50" i="86"/>
  <c r="J49" i="86"/>
  <c r="H49" i="86"/>
  <c r="F49" i="86"/>
  <c r="J48" i="86"/>
  <c r="H48" i="86"/>
  <c r="F48" i="86"/>
  <c r="J47" i="86"/>
  <c r="H47" i="86"/>
  <c r="F47" i="86"/>
  <c r="J46" i="86"/>
  <c r="H46" i="86"/>
  <c r="F46" i="86"/>
  <c r="J45" i="86"/>
  <c r="H45" i="86"/>
  <c r="F45" i="86"/>
  <c r="J44" i="86"/>
  <c r="H44" i="86"/>
  <c r="F44" i="86"/>
  <c r="J43" i="86"/>
  <c r="H43" i="86"/>
  <c r="F43" i="86"/>
  <c r="J42" i="86"/>
  <c r="H42" i="86"/>
  <c r="F42" i="86"/>
  <c r="J41" i="86"/>
  <c r="H41" i="86"/>
  <c r="F41" i="86"/>
  <c r="J40" i="86"/>
  <c r="H40" i="86"/>
  <c r="F40" i="86"/>
  <c r="J39" i="86"/>
  <c r="H39" i="86"/>
  <c r="F39" i="86"/>
  <c r="J38" i="86"/>
  <c r="H38" i="86"/>
  <c r="F38" i="86"/>
  <c r="J37" i="86"/>
  <c r="H37" i="86"/>
  <c r="F37" i="86"/>
  <c r="J36" i="86"/>
  <c r="H36" i="86"/>
  <c r="F36" i="86"/>
  <c r="J35" i="86"/>
  <c r="H35" i="86"/>
  <c r="F35" i="86"/>
  <c r="J34" i="86"/>
  <c r="H34" i="86"/>
  <c r="F34" i="86"/>
  <c r="J33" i="86"/>
  <c r="H33" i="86"/>
  <c r="F33" i="86"/>
  <c r="J32" i="86"/>
  <c r="H32" i="86"/>
  <c r="F32" i="86"/>
  <c r="P29" i="86"/>
  <c r="G27" i="86"/>
  <c r="F27" i="86"/>
  <c r="G26" i="86"/>
  <c r="F26" i="86"/>
  <c r="G25" i="86"/>
  <c r="F25" i="86"/>
  <c r="G22" i="86"/>
  <c r="F22" i="86"/>
  <c r="G21" i="86"/>
  <c r="F21" i="86"/>
  <c r="I20" i="86"/>
  <c r="H20" i="86"/>
  <c r="G20" i="86"/>
  <c r="F20" i="86"/>
  <c r="I19" i="86"/>
  <c r="H19" i="86"/>
  <c r="G19" i="86"/>
  <c r="F19" i="86"/>
  <c r="G17" i="86"/>
  <c r="F17" i="86"/>
  <c r="I16" i="86"/>
  <c r="H16" i="86"/>
  <c r="G16" i="86"/>
  <c r="F16" i="86"/>
  <c r="I15" i="86"/>
  <c r="H15" i="86"/>
  <c r="G15" i="86"/>
  <c r="F15" i="86"/>
  <c r="G14" i="86"/>
  <c r="F14" i="86"/>
  <c r="G13" i="86"/>
  <c r="F13" i="86"/>
  <c r="G12" i="86"/>
  <c r="F12" i="86"/>
  <c r="G11" i="86"/>
  <c r="F11" i="86"/>
  <c r="G9" i="86"/>
  <c r="F9" i="86"/>
  <c r="Q8" i="86"/>
  <c r="G8" i="86"/>
  <c r="F8" i="86"/>
  <c r="I6" i="86"/>
  <c r="H6" i="86"/>
  <c r="G6" i="86"/>
  <c r="F6" i="86"/>
  <c r="I5" i="86"/>
  <c r="H5" i="86"/>
  <c r="G5" i="86"/>
  <c r="F5" i="86"/>
  <c r="I4" i="86"/>
  <c r="H4" i="86"/>
  <c r="B4" i="86" a="1"/>
  <c r="B4" i="86" s="1"/>
  <c r="J67" i="85"/>
  <c r="H67" i="85"/>
  <c r="F67" i="85"/>
  <c r="J66" i="85"/>
  <c r="H66" i="85"/>
  <c r="F66" i="85"/>
  <c r="J65" i="85"/>
  <c r="H65" i="85"/>
  <c r="F65" i="85"/>
  <c r="J64" i="85"/>
  <c r="H64" i="85"/>
  <c r="F64" i="85"/>
  <c r="J63" i="85"/>
  <c r="H63" i="85"/>
  <c r="F63" i="85"/>
  <c r="J62" i="85"/>
  <c r="H62" i="85"/>
  <c r="F62" i="85"/>
  <c r="J61" i="85"/>
  <c r="H61" i="85"/>
  <c r="F61" i="85"/>
  <c r="J60" i="85"/>
  <c r="H60" i="85"/>
  <c r="F60" i="85"/>
  <c r="J59" i="85"/>
  <c r="H59" i="85"/>
  <c r="F59" i="85"/>
  <c r="J58" i="85"/>
  <c r="H58" i="85"/>
  <c r="F58" i="85"/>
  <c r="J57" i="85"/>
  <c r="H57" i="85"/>
  <c r="F57" i="85"/>
  <c r="J56" i="85"/>
  <c r="H56" i="85"/>
  <c r="F56" i="85"/>
  <c r="J55" i="85"/>
  <c r="H55" i="85"/>
  <c r="F55" i="85"/>
  <c r="J54" i="85"/>
  <c r="H54" i="85"/>
  <c r="F54" i="85"/>
  <c r="J53" i="85"/>
  <c r="H53" i="85"/>
  <c r="F53" i="85"/>
  <c r="J52" i="85"/>
  <c r="H52" i="85"/>
  <c r="F52" i="85"/>
  <c r="J51" i="85"/>
  <c r="H51" i="85"/>
  <c r="F51" i="85"/>
  <c r="J50" i="85"/>
  <c r="H50" i="85"/>
  <c r="F50" i="85"/>
  <c r="J49" i="85"/>
  <c r="H49" i="85"/>
  <c r="F49" i="85"/>
  <c r="J48" i="85"/>
  <c r="H48" i="85"/>
  <c r="F48" i="85"/>
  <c r="J47" i="85"/>
  <c r="H47" i="85"/>
  <c r="F47" i="85"/>
  <c r="J46" i="85"/>
  <c r="H46" i="85"/>
  <c r="F46" i="85"/>
  <c r="J45" i="85"/>
  <c r="H45" i="85"/>
  <c r="F45" i="85"/>
  <c r="J44" i="85"/>
  <c r="H44" i="85"/>
  <c r="F44" i="85"/>
  <c r="J43" i="85"/>
  <c r="H43" i="85"/>
  <c r="F43" i="85"/>
  <c r="J42" i="85"/>
  <c r="H42" i="85"/>
  <c r="F42" i="85"/>
  <c r="J41" i="85"/>
  <c r="H41" i="85"/>
  <c r="F41" i="85"/>
  <c r="J40" i="85"/>
  <c r="H40" i="85"/>
  <c r="F40" i="85"/>
  <c r="J39" i="85"/>
  <c r="H39" i="85"/>
  <c r="F39" i="85"/>
  <c r="J38" i="85"/>
  <c r="H38" i="85"/>
  <c r="F38" i="85"/>
  <c r="J37" i="85"/>
  <c r="H37" i="85"/>
  <c r="F37" i="85"/>
  <c r="J36" i="85"/>
  <c r="H36" i="85"/>
  <c r="F36" i="85"/>
  <c r="J35" i="85"/>
  <c r="H35" i="85"/>
  <c r="F35" i="85"/>
  <c r="J34" i="85"/>
  <c r="H34" i="85"/>
  <c r="F34" i="85"/>
  <c r="J33" i="85"/>
  <c r="H33" i="85"/>
  <c r="F33" i="85"/>
  <c r="J32" i="85"/>
  <c r="H32" i="85"/>
  <c r="F32" i="85"/>
  <c r="P29" i="85"/>
  <c r="F27" i="85"/>
  <c r="F26" i="85"/>
  <c r="F25" i="85"/>
  <c r="F22" i="85"/>
  <c r="F21" i="85"/>
  <c r="I20" i="85"/>
  <c r="H20" i="85"/>
  <c r="G20" i="85"/>
  <c r="F20" i="85"/>
  <c r="I19" i="85"/>
  <c r="H19" i="85"/>
  <c r="G19" i="85"/>
  <c r="F19" i="85"/>
  <c r="G17" i="85"/>
  <c r="F17" i="85"/>
  <c r="H16" i="85"/>
  <c r="F16" i="85"/>
  <c r="H15" i="85"/>
  <c r="F15" i="85"/>
  <c r="F14" i="85"/>
  <c r="F13" i="85"/>
  <c r="F12" i="85"/>
  <c r="F11" i="85"/>
  <c r="F9" i="85"/>
  <c r="Q8" i="85"/>
  <c r="F8" i="85"/>
  <c r="H6" i="85"/>
  <c r="F6" i="85"/>
  <c r="H5" i="85"/>
  <c r="F5" i="85"/>
  <c r="H4" i="85"/>
  <c r="B4" i="85" a="1"/>
  <c r="B4" i="85" s="1"/>
  <c r="J67" i="84"/>
  <c r="H67" i="84"/>
  <c r="F67" i="84"/>
  <c r="J66" i="84"/>
  <c r="H66" i="84"/>
  <c r="F66" i="84"/>
  <c r="J65" i="84"/>
  <c r="H65" i="84"/>
  <c r="F65" i="84"/>
  <c r="J64" i="84"/>
  <c r="H64" i="84"/>
  <c r="F64" i="84"/>
  <c r="J63" i="84"/>
  <c r="H63" i="84"/>
  <c r="F63" i="84"/>
  <c r="J62" i="84"/>
  <c r="H62" i="84"/>
  <c r="F62" i="84"/>
  <c r="J61" i="84"/>
  <c r="H61" i="84"/>
  <c r="F61" i="84"/>
  <c r="J60" i="84"/>
  <c r="H60" i="84"/>
  <c r="F60" i="84"/>
  <c r="J59" i="84"/>
  <c r="H59" i="84"/>
  <c r="F59" i="84"/>
  <c r="J58" i="84"/>
  <c r="H58" i="84"/>
  <c r="F58" i="84"/>
  <c r="J57" i="84"/>
  <c r="H57" i="84"/>
  <c r="F57" i="84"/>
  <c r="J56" i="84"/>
  <c r="H56" i="84"/>
  <c r="F56" i="84"/>
  <c r="J55" i="84"/>
  <c r="H55" i="84"/>
  <c r="F55" i="84"/>
  <c r="J54" i="84"/>
  <c r="H54" i="84"/>
  <c r="F54" i="84"/>
  <c r="J53" i="84"/>
  <c r="H53" i="84"/>
  <c r="F53" i="84"/>
  <c r="J52" i="84"/>
  <c r="H52" i="84"/>
  <c r="F52" i="84"/>
  <c r="J51" i="84"/>
  <c r="H51" i="84"/>
  <c r="F51" i="84"/>
  <c r="J50" i="84"/>
  <c r="H50" i="84"/>
  <c r="F50" i="84"/>
  <c r="J49" i="84"/>
  <c r="H49" i="84"/>
  <c r="F49" i="84"/>
  <c r="J48" i="84"/>
  <c r="H48" i="84"/>
  <c r="F48" i="84"/>
  <c r="J47" i="84"/>
  <c r="H47" i="84"/>
  <c r="F47" i="84"/>
  <c r="J46" i="84"/>
  <c r="H46" i="84"/>
  <c r="F46" i="84"/>
  <c r="J45" i="84"/>
  <c r="H45" i="84"/>
  <c r="F45" i="84"/>
  <c r="J44" i="84"/>
  <c r="H44" i="84"/>
  <c r="F44" i="84"/>
  <c r="J43" i="84"/>
  <c r="H43" i="84"/>
  <c r="F43" i="84"/>
  <c r="J42" i="84"/>
  <c r="H42" i="84"/>
  <c r="F42" i="84"/>
  <c r="J41" i="84"/>
  <c r="H41" i="84"/>
  <c r="F41" i="84"/>
  <c r="J40" i="84"/>
  <c r="H40" i="84"/>
  <c r="F40" i="84"/>
  <c r="J39" i="84"/>
  <c r="H39" i="84"/>
  <c r="F39" i="84"/>
  <c r="J38" i="84"/>
  <c r="H38" i="84"/>
  <c r="F38" i="84"/>
  <c r="J37" i="84"/>
  <c r="H37" i="84"/>
  <c r="F37" i="84"/>
  <c r="J36" i="84"/>
  <c r="H36" i="84"/>
  <c r="F36" i="84"/>
  <c r="J35" i="84"/>
  <c r="H35" i="84"/>
  <c r="F35" i="84"/>
  <c r="J34" i="84"/>
  <c r="H34" i="84"/>
  <c r="F34" i="84"/>
  <c r="J33" i="84"/>
  <c r="H33" i="84"/>
  <c r="F33" i="84"/>
  <c r="J32" i="84"/>
  <c r="H32" i="84"/>
  <c r="F32" i="84"/>
  <c r="P29" i="84"/>
  <c r="G27" i="84"/>
  <c r="F27" i="84"/>
  <c r="G26" i="84"/>
  <c r="F26" i="84"/>
  <c r="F25" i="84"/>
  <c r="G22" i="84"/>
  <c r="F22" i="84"/>
  <c r="F21" i="84"/>
  <c r="I20" i="84"/>
  <c r="H20" i="84"/>
  <c r="G20" i="84"/>
  <c r="F20" i="84"/>
  <c r="I19" i="84"/>
  <c r="H19" i="84"/>
  <c r="G19" i="84"/>
  <c r="F19" i="84"/>
  <c r="F17" i="84"/>
  <c r="H16" i="84"/>
  <c r="F16" i="84"/>
  <c r="H15" i="84"/>
  <c r="G15" i="84"/>
  <c r="F15" i="84"/>
  <c r="G14" i="84"/>
  <c r="F14" i="84"/>
  <c r="F13" i="84"/>
  <c r="F12" i="84"/>
  <c r="F11" i="84"/>
  <c r="F9" i="84"/>
  <c r="Q8" i="84"/>
  <c r="F8" i="84"/>
  <c r="H6" i="84"/>
  <c r="G6" i="84"/>
  <c r="F6" i="84"/>
  <c r="H5" i="84"/>
  <c r="F5" i="84"/>
  <c r="H4" i="84"/>
  <c r="B4" i="84" a="1"/>
  <c r="B4" i="84" s="1"/>
  <c r="J67" i="83"/>
  <c r="H67" i="83"/>
  <c r="F67" i="83"/>
  <c r="J66" i="83"/>
  <c r="H66" i="83"/>
  <c r="F66" i="83"/>
  <c r="J65" i="83"/>
  <c r="H65" i="83"/>
  <c r="F65" i="83"/>
  <c r="J64" i="83"/>
  <c r="H64" i="83"/>
  <c r="F64" i="83"/>
  <c r="J63" i="83"/>
  <c r="H63" i="83"/>
  <c r="F63" i="83"/>
  <c r="J62" i="83"/>
  <c r="H62" i="83"/>
  <c r="F62" i="83"/>
  <c r="J61" i="83"/>
  <c r="H61" i="83"/>
  <c r="F61" i="83"/>
  <c r="J60" i="83"/>
  <c r="H60" i="83"/>
  <c r="F60" i="83"/>
  <c r="J59" i="83"/>
  <c r="H59" i="83"/>
  <c r="F59" i="83"/>
  <c r="J58" i="83"/>
  <c r="H58" i="83"/>
  <c r="F58" i="83"/>
  <c r="J57" i="83"/>
  <c r="H57" i="83"/>
  <c r="F57" i="83"/>
  <c r="J56" i="83"/>
  <c r="H56" i="83"/>
  <c r="F56" i="83"/>
  <c r="J55" i="83"/>
  <c r="H55" i="83"/>
  <c r="F55" i="83"/>
  <c r="J54" i="83"/>
  <c r="H54" i="83"/>
  <c r="F54" i="83"/>
  <c r="J53" i="83"/>
  <c r="H53" i="83"/>
  <c r="F53" i="83"/>
  <c r="J52" i="83"/>
  <c r="H52" i="83"/>
  <c r="F52" i="83"/>
  <c r="J51" i="83"/>
  <c r="H51" i="83"/>
  <c r="F51" i="83"/>
  <c r="J50" i="83"/>
  <c r="H50" i="83"/>
  <c r="F50" i="83"/>
  <c r="J49" i="83"/>
  <c r="H49" i="83"/>
  <c r="F49" i="83"/>
  <c r="J48" i="83"/>
  <c r="H48" i="83"/>
  <c r="F48" i="83"/>
  <c r="J47" i="83"/>
  <c r="H47" i="83"/>
  <c r="F47" i="83"/>
  <c r="J46" i="83"/>
  <c r="H46" i="83"/>
  <c r="F46" i="83"/>
  <c r="J45" i="83"/>
  <c r="H45" i="83"/>
  <c r="F45" i="83"/>
  <c r="J44" i="83"/>
  <c r="H44" i="83"/>
  <c r="F44" i="83"/>
  <c r="J43" i="83"/>
  <c r="H43" i="83"/>
  <c r="F43" i="83"/>
  <c r="J42" i="83"/>
  <c r="H42" i="83"/>
  <c r="F42" i="83"/>
  <c r="J41" i="83"/>
  <c r="H41" i="83"/>
  <c r="F41" i="83"/>
  <c r="J40" i="83"/>
  <c r="H40" i="83"/>
  <c r="F40" i="83"/>
  <c r="J39" i="83"/>
  <c r="H39" i="83"/>
  <c r="F39" i="83"/>
  <c r="J38" i="83"/>
  <c r="H38" i="83"/>
  <c r="F38" i="83"/>
  <c r="J37" i="83"/>
  <c r="H37" i="83"/>
  <c r="F37" i="83"/>
  <c r="J36" i="83"/>
  <c r="H36" i="83"/>
  <c r="F36" i="83"/>
  <c r="J35" i="83"/>
  <c r="H35" i="83"/>
  <c r="F35" i="83"/>
  <c r="J34" i="83"/>
  <c r="H34" i="83"/>
  <c r="F34" i="83"/>
  <c r="J33" i="83"/>
  <c r="H33" i="83"/>
  <c r="F33" i="83"/>
  <c r="J32" i="83"/>
  <c r="H32" i="83"/>
  <c r="F32" i="83"/>
  <c r="P29" i="83"/>
  <c r="G27" i="83"/>
  <c r="F27" i="83"/>
  <c r="G26" i="83"/>
  <c r="F26" i="83"/>
  <c r="G25" i="83"/>
  <c r="F25" i="83"/>
  <c r="G22" i="83"/>
  <c r="F22" i="83"/>
  <c r="G21" i="83"/>
  <c r="F21" i="83"/>
  <c r="I20" i="83"/>
  <c r="H20" i="83"/>
  <c r="G20" i="83"/>
  <c r="F20" i="83"/>
  <c r="I19" i="83"/>
  <c r="H19" i="83"/>
  <c r="G19" i="83"/>
  <c r="F19" i="83"/>
  <c r="G17" i="83"/>
  <c r="F17" i="83"/>
  <c r="I16" i="83"/>
  <c r="H16" i="83"/>
  <c r="G16" i="83"/>
  <c r="F16" i="83"/>
  <c r="I15" i="83"/>
  <c r="H15" i="83"/>
  <c r="G15" i="83"/>
  <c r="F15" i="83"/>
  <c r="G14" i="83"/>
  <c r="F14" i="83"/>
  <c r="G13" i="83"/>
  <c r="F13" i="83"/>
  <c r="G12" i="83"/>
  <c r="F12" i="83"/>
  <c r="G11" i="83"/>
  <c r="F11" i="83"/>
  <c r="G9" i="83"/>
  <c r="F9" i="83"/>
  <c r="Q8" i="83"/>
  <c r="G8" i="83"/>
  <c r="F8" i="83"/>
  <c r="I6" i="83"/>
  <c r="H6" i="83"/>
  <c r="G6" i="83"/>
  <c r="F6" i="83"/>
  <c r="I5" i="83"/>
  <c r="H5" i="83"/>
  <c r="G5" i="83"/>
  <c r="F5" i="83"/>
  <c r="I4" i="83"/>
  <c r="H4" i="83"/>
  <c r="B4" i="83" a="1"/>
  <c r="B4" i="83" s="1"/>
  <c r="J67" i="82"/>
  <c r="H67" i="82"/>
  <c r="F67" i="82"/>
  <c r="J66" i="82"/>
  <c r="H66" i="82"/>
  <c r="F66" i="82"/>
  <c r="J65" i="82"/>
  <c r="H65" i="82"/>
  <c r="F65" i="82"/>
  <c r="J64" i="82"/>
  <c r="H64" i="82"/>
  <c r="F64" i="82"/>
  <c r="J63" i="82"/>
  <c r="H63" i="82"/>
  <c r="F63" i="82"/>
  <c r="J62" i="82"/>
  <c r="H62" i="82"/>
  <c r="F62" i="82"/>
  <c r="J61" i="82"/>
  <c r="H61" i="82"/>
  <c r="F61" i="82"/>
  <c r="J60" i="82"/>
  <c r="H60" i="82"/>
  <c r="F60" i="82"/>
  <c r="J59" i="82"/>
  <c r="H59" i="82"/>
  <c r="F59" i="82"/>
  <c r="J58" i="82"/>
  <c r="H58" i="82"/>
  <c r="F58" i="82"/>
  <c r="J57" i="82"/>
  <c r="H57" i="82"/>
  <c r="F57" i="82"/>
  <c r="J56" i="82"/>
  <c r="H56" i="82"/>
  <c r="F56" i="82"/>
  <c r="J55" i="82"/>
  <c r="H55" i="82"/>
  <c r="F55" i="82"/>
  <c r="J54" i="82"/>
  <c r="H54" i="82"/>
  <c r="F54" i="82"/>
  <c r="J53" i="82"/>
  <c r="H53" i="82"/>
  <c r="F53" i="82"/>
  <c r="J52" i="82"/>
  <c r="H52" i="82"/>
  <c r="F52" i="82"/>
  <c r="J51" i="82"/>
  <c r="H51" i="82"/>
  <c r="F51" i="82"/>
  <c r="J50" i="82"/>
  <c r="H50" i="82"/>
  <c r="F50" i="82"/>
  <c r="J49" i="82"/>
  <c r="H49" i="82"/>
  <c r="F49" i="82"/>
  <c r="J48" i="82"/>
  <c r="H48" i="82"/>
  <c r="F48" i="82"/>
  <c r="J47" i="82"/>
  <c r="H47" i="82"/>
  <c r="F47" i="82"/>
  <c r="J46" i="82"/>
  <c r="H46" i="82"/>
  <c r="F46" i="82"/>
  <c r="J45" i="82"/>
  <c r="H45" i="82"/>
  <c r="F45" i="82"/>
  <c r="J44" i="82"/>
  <c r="H44" i="82"/>
  <c r="F44" i="82"/>
  <c r="J43" i="82"/>
  <c r="H43" i="82"/>
  <c r="F43" i="82"/>
  <c r="J42" i="82"/>
  <c r="H42" i="82"/>
  <c r="F42" i="82"/>
  <c r="J41" i="82"/>
  <c r="H41" i="82"/>
  <c r="F41" i="82"/>
  <c r="J40" i="82"/>
  <c r="H40" i="82"/>
  <c r="F40" i="82"/>
  <c r="J39" i="82"/>
  <c r="H39" i="82"/>
  <c r="F39" i="82"/>
  <c r="J38" i="82"/>
  <c r="H38" i="82"/>
  <c r="F38" i="82"/>
  <c r="J37" i="82"/>
  <c r="H37" i="82"/>
  <c r="F37" i="82"/>
  <c r="J36" i="82"/>
  <c r="H36" i="82"/>
  <c r="F36" i="82"/>
  <c r="J35" i="82"/>
  <c r="H35" i="82"/>
  <c r="F35" i="82"/>
  <c r="J34" i="82"/>
  <c r="H34" i="82"/>
  <c r="F34" i="82"/>
  <c r="J33" i="82"/>
  <c r="H33" i="82"/>
  <c r="F33" i="82"/>
  <c r="J32" i="82"/>
  <c r="H32" i="82"/>
  <c r="F32" i="82"/>
  <c r="P29" i="82"/>
  <c r="G27" i="82"/>
  <c r="F27" i="82"/>
  <c r="G26" i="82"/>
  <c r="F26" i="82"/>
  <c r="G25" i="82"/>
  <c r="F25" i="82"/>
  <c r="G22" i="82"/>
  <c r="F22" i="82"/>
  <c r="G21" i="82"/>
  <c r="F21" i="82"/>
  <c r="I20" i="82"/>
  <c r="H20" i="82"/>
  <c r="G20" i="82"/>
  <c r="F20" i="82"/>
  <c r="I19" i="82"/>
  <c r="H19" i="82"/>
  <c r="G19" i="82"/>
  <c r="F19" i="82"/>
  <c r="G17" i="82"/>
  <c r="F17" i="82"/>
  <c r="I16" i="82"/>
  <c r="H16" i="82"/>
  <c r="G16" i="82"/>
  <c r="F16" i="82"/>
  <c r="I15" i="82"/>
  <c r="H15" i="82"/>
  <c r="G15" i="82"/>
  <c r="F15" i="82"/>
  <c r="G14" i="82"/>
  <c r="F14" i="82"/>
  <c r="G13" i="82"/>
  <c r="F13" i="82"/>
  <c r="G12" i="82"/>
  <c r="F12" i="82"/>
  <c r="G11" i="82"/>
  <c r="F11" i="82"/>
  <c r="G9" i="82"/>
  <c r="F9" i="82"/>
  <c r="Q8" i="82"/>
  <c r="G8" i="82"/>
  <c r="F8" i="82"/>
  <c r="I6" i="82"/>
  <c r="H6" i="82"/>
  <c r="G6" i="82"/>
  <c r="F6" i="82"/>
  <c r="I5" i="82"/>
  <c r="H5" i="82"/>
  <c r="G5" i="82"/>
  <c r="F5" i="82"/>
  <c r="I4" i="82"/>
  <c r="H4" i="82"/>
  <c r="B4" i="82" a="1"/>
  <c r="B4" i="82" s="1"/>
  <c r="J67" i="81"/>
  <c r="H67" i="81"/>
  <c r="F67" i="81"/>
  <c r="J66" i="81"/>
  <c r="H66" i="81"/>
  <c r="F66" i="81"/>
  <c r="J65" i="81"/>
  <c r="H65" i="81"/>
  <c r="F65" i="81"/>
  <c r="J64" i="81"/>
  <c r="H64" i="81"/>
  <c r="F64" i="81"/>
  <c r="J63" i="81"/>
  <c r="H63" i="81"/>
  <c r="F63" i="81"/>
  <c r="J62" i="81"/>
  <c r="H62" i="81"/>
  <c r="F62" i="81"/>
  <c r="J61" i="81"/>
  <c r="H61" i="81"/>
  <c r="F61" i="81"/>
  <c r="J60" i="81"/>
  <c r="H60" i="81"/>
  <c r="F60" i="81"/>
  <c r="J59" i="81"/>
  <c r="H59" i="81"/>
  <c r="F59" i="81"/>
  <c r="J58" i="81"/>
  <c r="H58" i="81"/>
  <c r="F58" i="81"/>
  <c r="J57" i="81"/>
  <c r="H57" i="81"/>
  <c r="F57" i="81"/>
  <c r="J56" i="81"/>
  <c r="H56" i="81"/>
  <c r="F56" i="81"/>
  <c r="J55" i="81"/>
  <c r="H55" i="81"/>
  <c r="F55" i="81"/>
  <c r="J54" i="81"/>
  <c r="H54" i="81"/>
  <c r="F54" i="81"/>
  <c r="J53" i="81"/>
  <c r="H53" i="81"/>
  <c r="F53" i="81"/>
  <c r="J52" i="81"/>
  <c r="H52" i="81"/>
  <c r="F52" i="81"/>
  <c r="J51" i="81"/>
  <c r="H51" i="81"/>
  <c r="F51" i="81"/>
  <c r="J50" i="81"/>
  <c r="H50" i="81"/>
  <c r="F50" i="81"/>
  <c r="J49" i="81"/>
  <c r="H49" i="81"/>
  <c r="F49" i="81"/>
  <c r="J48" i="81"/>
  <c r="H48" i="81"/>
  <c r="F48" i="81"/>
  <c r="J47" i="81"/>
  <c r="H47" i="81"/>
  <c r="F47" i="81"/>
  <c r="J46" i="81"/>
  <c r="H46" i="81"/>
  <c r="F46" i="81"/>
  <c r="J45" i="81"/>
  <c r="H45" i="81"/>
  <c r="F45" i="81"/>
  <c r="J44" i="81"/>
  <c r="H44" i="81"/>
  <c r="F44" i="81"/>
  <c r="J43" i="81"/>
  <c r="H43" i="81"/>
  <c r="F43" i="81"/>
  <c r="J42" i="81"/>
  <c r="H42" i="81"/>
  <c r="F42" i="81"/>
  <c r="J41" i="81"/>
  <c r="H41" i="81"/>
  <c r="F41" i="81"/>
  <c r="J40" i="81"/>
  <c r="H40" i="81"/>
  <c r="F40" i="81"/>
  <c r="J39" i="81"/>
  <c r="H39" i="81"/>
  <c r="F39" i="81"/>
  <c r="J38" i="81"/>
  <c r="H38" i="81"/>
  <c r="F38" i="81"/>
  <c r="J37" i="81"/>
  <c r="H37" i="81"/>
  <c r="F37" i="81"/>
  <c r="J36" i="81"/>
  <c r="H36" i="81"/>
  <c r="F36" i="81"/>
  <c r="J35" i="81"/>
  <c r="H35" i="81"/>
  <c r="F35" i="81"/>
  <c r="J34" i="81"/>
  <c r="H34" i="81"/>
  <c r="F34" i="81"/>
  <c r="J33" i="81"/>
  <c r="H33" i="81"/>
  <c r="F33" i="81"/>
  <c r="J32" i="81"/>
  <c r="H32" i="81"/>
  <c r="F32" i="81"/>
  <c r="P29" i="81"/>
  <c r="G27" i="81"/>
  <c r="F27" i="81"/>
  <c r="G26" i="81"/>
  <c r="F26" i="81"/>
  <c r="G25" i="81"/>
  <c r="F25" i="81"/>
  <c r="G22" i="81"/>
  <c r="F22" i="81"/>
  <c r="G21" i="81"/>
  <c r="F21" i="81"/>
  <c r="I20" i="81"/>
  <c r="H20" i="81"/>
  <c r="G20" i="81"/>
  <c r="F20" i="81"/>
  <c r="I19" i="81"/>
  <c r="H19" i="81"/>
  <c r="G19" i="81"/>
  <c r="F19" i="81"/>
  <c r="G17" i="81"/>
  <c r="F17" i="81"/>
  <c r="I16" i="81"/>
  <c r="H16" i="81"/>
  <c r="G16" i="81"/>
  <c r="F16" i="81"/>
  <c r="I15" i="81"/>
  <c r="H15" i="81"/>
  <c r="G15" i="81"/>
  <c r="F15" i="81"/>
  <c r="G14" i="81"/>
  <c r="F14" i="81"/>
  <c r="G13" i="81"/>
  <c r="F13" i="81"/>
  <c r="G12" i="81"/>
  <c r="F12" i="81"/>
  <c r="G11" i="81"/>
  <c r="F11" i="81"/>
  <c r="G9" i="81"/>
  <c r="F9" i="81"/>
  <c r="Q8" i="81"/>
  <c r="G8" i="81"/>
  <c r="F8" i="81"/>
  <c r="I6" i="81"/>
  <c r="H6" i="81"/>
  <c r="G6" i="81"/>
  <c r="F6" i="81"/>
  <c r="I5" i="81"/>
  <c r="H5" i="81"/>
  <c r="G5" i="81"/>
  <c r="F5" i="81"/>
  <c r="I4" i="81"/>
  <c r="H4" i="81"/>
  <c r="B4" i="81" a="1"/>
  <c r="B4" i="81" s="1"/>
  <c r="J67" i="80"/>
  <c r="H67" i="80"/>
  <c r="F67" i="80"/>
  <c r="J66" i="80"/>
  <c r="H66" i="80"/>
  <c r="F66" i="80"/>
  <c r="J65" i="80"/>
  <c r="H65" i="80"/>
  <c r="F65" i="80"/>
  <c r="J64" i="80"/>
  <c r="H64" i="80"/>
  <c r="F64" i="80"/>
  <c r="J63" i="80"/>
  <c r="H63" i="80"/>
  <c r="F63" i="80"/>
  <c r="J62" i="80"/>
  <c r="H62" i="80"/>
  <c r="F62" i="80"/>
  <c r="J61" i="80"/>
  <c r="H61" i="80"/>
  <c r="F61" i="80"/>
  <c r="J60" i="80"/>
  <c r="H60" i="80"/>
  <c r="F60" i="80"/>
  <c r="J59" i="80"/>
  <c r="H59" i="80"/>
  <c r="F59" i="80"/>
  <c r="J58" i="80"/>
  <c r="H58" i="80"/>
  <c r="F58" i="80"/>
  <c r="J57" i="80"/>
  <c r="H57" i="80"/>
  <c r="F57" i="80"/>
  <c r="J56" i="80"/>
  <c r="H56" i="80"/>
  <c r="F56" i="80"/>
  <c r="J55" i="80"/>
  <c r="H55" i="80"/>
  <c r="F55" i="80"/>
  <c r="J54" i="80"/>
  <c r="H54" i="80"/>
  <c r="F54" i="80"/>
  <c r="J53" i="80"/>
  <c r="H53" i="80"/>
  <c r="F53" i="80"/>
  <c r="J52" i="80"/>
  <c r="H52" i="80"/>
  <c r="F52" i="80"/>
  <c r="J51" i="80"/>
  <c r="H51" i="80"/>
  <c r="F51" i="80"/>
  <c r="J50" i="80"/>
  <c r="H50" i="80"/>
  <c r="F50" i="80"/>
  <c r="J49" i="80"/>
  <c r="H49" i="80"/>
  <c r="F49" i="80"/>
  <c r="J48" i="80"/>
  <c r="H48" i="80"/>
  <c r="F48" i="80"/>
  <c r="J47" i="80"/>
  <c r="H47" i="80"/>
  <c r="F47" i="80"/>
  <c r="J46" i="80"/>
  <c r="H46" i="80"/>
  <c r="F46" i="80"/>
  <c r="J45" i="80"/>
  <c r="H45" i="80"/>
  <c r="F45" i="80"/>
  <c r="J44" i="80"/>
  <c r="H44" i="80"/>
  <c r="F44" i="80"/>
  <c r="J43" i="80"/>
  <c r="H43" i="80"/>
  <c r="F43" i="80"/>
  <c r="J42" i="80"/>
  <c r="H42" i="80"/>
  <c r="F42" i="80"/>
  <c r="J41" i="80"/>
  <c r="H41" i="80"/>
  <c r="F41" i="80"/>
  <c r="J40" i="80"/>
  <c r="H40" i="80"/>
  <c r="F40" i="80"/>
  <c r="J39" i="80"/>
  <c r="H39" i="80"/>
  <c r="F39" i="80"/>
  <c r="J38" i="80"/>
  <c r="H38" i="80"/>
  <c r="F38" i="80"/>
  <c r="J37" i="80"/>
  <c r="H37" i="80"/>
  <c r="F37" i="80"/>
  <c r="J36" i="80"/>
  <c r="H36" i="80"/>
  <c r="F36" i="80"/>
  <c r="J35" i="80"/>
  <c r="H35" i="80"/>
  <c r="F35" i="80"/>
  <c r="J34" i="80"/>
  <c r="H34" i="80"/>
  <c r="F34" i="80"/>
  <c r="J33" i="80"/>
  <c r="H33" i="80"/>
  <c r="F33" i="80"/>
  <c r="J32" i="80"/>
  <c r="H32" i="80"/>
  <c r="F32" i="80"/>
  <c r="P29" i="80"/>
  <c r="G27" i="80"/>
  <c r="F27" i="80"/>
  <c r="G26" i="80"/>
  <c r="F26" i="80"/>
  <c r="G25" i="80"/>
  <c r="F25" i="80"/>
  <c r="G22" i="80"/>
  <c r="F22" i="80"/>
  <c r="G21" i="80"/>
  <c r="F21" i="80"/>
  <c r="I20" i="80"/>
  <c r="H20" i="80"/>
  <c r="G20" i="80"/>
  <c r="F20" i="80"/>
  <c r="I19" i="80"/>
  <c r="H19" i="80"/>
  <c r="G19" i="80"/>
  <c r="F19" i="80"/>
  <c r="G17" i="80"/>
  <c r="F17" i="80"/>
  <c r="I16" i="80"/>
  <c r="H16" i="80"/>
  <c r="G16" i="80"/>
  <c r="F16" i="80"/>
  <c r="I15" i="80"/>
  <c r="H15" i="80"/>
  <c r="G15" i="80"/>
  <c r="F15" i="80"/>
  <c r="G14" i="80"/>
  <c r="F14" i="80"/>
  <c r="G13" i="80"/>
  <c r="F13" i="80"/>
  <c r="G12" i="80"/>
  <c r="F12" i="80"/>
  <c r="G11" i="80"/>
  <c r="F11" i="80"/>
  <c r="G9" i="80"/>
  <c r="F9" i="80"/>
  <c r="Q8" i="80"/>
  <c r="G8" i="80"/>
  <c r="F8" i="80"/>
  <c r="I6" i="80"/>
  <c r="H6" i="80"/>
  <c r="G6" i="80"/>
  <c r="F6" i="80"/>
  <c r="I5" i="80"/>
  <c r="H5" i="80"/>
  <c r="G5" i="80"/>
  <c r="F5" i="80"/>
  <c r="I4" i="80"/>
  <c r="H4" i="80"/>
  <c r="B4" i="80" a="1"/>
  <c r="B4" i="80" s="1"/>
  <c r="J67" i="79"/>
  <c r="H67" i="79"/>
  <c r="F67" i="79"/>
  <c r="J66" i="79"/>
  <c r="H66" i="79"/>
  <c r="F66" i="79"/>
  <c r="J65" i="79"/>
  <c r="H65" i="79"/>
  <c r="F65" i="79"/>
  <c r="J64" i="79"/>
  <c r="H64" i="79"/>
  <c r="F64" i="79"/>
  <c r="J63" i="79"/>
  <c r="H63" i="79"/>
  <c r="F63" i="79"/>
  <c r="J62" i="79"/>
  <c r="H62" i="79"/>
  <c r="F62" i="79"/>
  <c r="J61" i="79"/>
  <c r="H61" i="79"/>
  <c r="F61" i="79"/>
  <c r="J60" i="79"/>
  <c r="H60" i="79"/>
  <c r="F60" i="79"/>
  <c r="J59" i="79"/>
  <c r="H59" i="79"/>
  <c r="F59" i="79"/>
  <c r="J58" i="79"/>
  <c r="H58" i="79"/>
  <c r="F58" i="79"/>
  <c r="J57" i="79"/>
  <c r="H57" i="79"/>
  <c r="F57" i="79"/>
  <c r="J56" i="79"/>
  <c r="H56" i="79"/>
  <c r="F56" i="79"/>
  <c r="J55" i="79"/>
  <c r="H55" i="79"/>
  <c r="F55" i="79"/>
  <c r="J54" i="79"/>
  <c r="H54" i="79"/>
  <c r="F54" i="79"/>
  <c r="J53" i="79"/>
  <c r="H53" i="79"/>
  <c r="F53" i="79"/>
  <c r="J52" i="79"/>
  <c r="H52" i="79"/>
  <c r="F52" i="79"/>
  <c r="J51" i="79"/>
  <c r="H51" i="79"/>
  <c r="F51" i="79"/>
  <c r="J50" i="79"/>
  <c r="H50" i="79"/>
  <c r="F50" i="79"/>
  <c r="J49" i="79"/>
  <c r="H49" i="79"/>
  <c r="F49" i="79"/>
  <c r="J48" i="79"/>
  <c r="H48" i="79"/>
  <c r="F48" i="79"/>
  <c r="J47" i="79"/>
  <c r="H47" i="79"/>
  <c r="F47" i="79"/>
  <c r="J46" i="79"/>
  <c r="H46" i="79"/>
  <c r="F46" i="79"/>
  <c r="J45" i="79"/>
  <c r="H45" i="79"/>
  <c r="F45" i="79"/>
  <c r="J44" i="79"/>
  <c r="H44" i="79"/>
  <c r="F44" i="79"/>
  <c r="J43" i="79"/>
  <c r="H43" i="79"/>
  <c r="F43" i="79"/>
  <c r="J42" i="79"/>
  <c r="H42" i="79"/>
  <c r="F42" i="79"/>
  <c r="J41" i="79"/>
  <c r="H41" i="79"/>
  <c r="F41" i="79"/>
  <c r="J40" i="79"/>
  <c r="H40" i="79"/>
  <c r="F40" i="79"/>
  <c r="J39" i="79"/>
  <c r="H39" i="79"/>
  <c r="F39" i="79"/>
  <c r="J38" i="79"/>
  <c r="H38" i="79"/>
  <c r="F38" i="79"/>
  <c r="J37" i="79"/>
  <c r="H37" i="79"/>
  <c r="F37" i="79"/>
  <c r="J36" i="79"/>
  <c r="H36" i="79"/>
  <c r="F36" i="79"/>
  <c r="J35" i="79"/>
  <c r="H35" i="79"/>
  <c r="F35" i="79"/>
  <c r="J34" i="79"/>
  <c r="H34" i="79"/>
  <c r="F34" i="79"/>
  <c r="J33" i="79"/>
  <c r="H33" i="79"/>
  <c r="F33" i="79"/>
  <c r="J32" i="79"/>
  <c r="H32" i="79"/>
  <c r="F32" i="79"/>
  <c r="P29" i="79"/>
  <c r="G27" i="79"/>
  <c r="F27" i="79"/>
  <c r="G26" i="79"/>
  <c r="F26" i="79"/>
  <c r="G25" i="79"/>
  <c r="F25" i="79"/>
  <c r="G22" i="79"/>
  <c r="F22" i="79"/>
  <c r="F21" i="79"/>
  <c r="I20" i="79"/>
  <c r="H20" i="79"/>
  <c r="G20" i="79"/>
  <c r="F20" i="79"/>
  <c r="I19" i="79"/>
  <c r="H19" i="79"/>
  <c r="G19" i="79"/>
  <c r="F19" i="79"/>
  <c r="G17" i="79"/>
  <c r="F17" i="79"/>
  <c r="I16" i="79"/>
  <c r="H16" i="79"/>
  <c r="G16" i="79"/>
  <c r="F16" i="79"/>
  <c r="I15" i="79"/>
  <c r="H15" i="79"/>
  <c r="G15" i="79"/>
  <c r="F15" i="79"/>
  <c r="G14" i="79"/>
  <c r="F14" i="79"/>
  <c r="G13" i="79"/>
  <c r="F13" i="79"/>
  <c r="G12" i="79"/>
  <c r="F12" i="79"/>
  <c r="G11" i="79"/>
  <c r="F11" i="79"/>
  <c r="G9" i="79"/>
  <c r="F9" i="79"/>
  <c r="Q8" i="79"/>
  <c r="G8" i="79"/>
  <c r="F8" i="79"/>
  <c r="I6" i="79"/>
  <c r="H6" i="79"/>
  <c r="G6" i="79"/>
  <c r="F6" i="79"/>
  <c r="I5" i="79"/>
  <c r="H5" i="79"/>
  <c r="G5" i="79"/>
  <c r="F5" i="79"/>
  <c r="I4" i="79"/>
  <c r="H4" i="79"/>
  <c r="B4" i="79" a="1"/>
  <c r="B4" i="79" s="1"/>
  <c r="J67" i="78"/>
  <c r="H67" i="78"/>
  <c r="F67" i="78"/>
  <c r="J66" i="78"/>
  <c r="H66" i="78"/>
  <c r="F66" i="78"/>
  <c r="J65" i="78"/>
  <c r="H65" i="78"/>
  <c r="F65" i="78"/>
  <c r="J64" i="78"/>
  <c r="H64" i="78"/>
  <c r="F64" i="78"/>
  <c r="J63" i="78"/>
  <c r="H63" i="78"/>
  <c r="F63" i="78"/>
  <c r="J62" i="78"/>
  <c r="H62" i="78"/>
  <c r="F62" i="78"/>
  <c r="J61" i="78"/>
  <c r="H61" i="78"/>
  <c r="F61" i="78"/>
  <c r="J60" i="78"/>
  <c r="H60" i="78"/>
  <c r="F60" i="78"/>
  <c r="J59" i="78"/>
  <c r="H59" i="78"/>
  <c r="F59" i="78"/>
  <c r="J58" i="78"/>
  <c r="H58" i="78"/>
  <c r="F58" i="78"/>
  <c r="J57" i="78"/>
  <c r="H57" i="78"/>
  <c r="F57" i="78"/>
  <c r="J56" i="78"/>
  <c r="H56" i="78"/>
  <c r="F56" i="78"/>
  <c r="J55" i="78"/>
  <c r="H55" i="78"/>
  <c r="F55" i="78"/>
  <c r="J54" i="78"/>
  <c r="H54" i="78"/>
  <c r="F54" i="78"/>
  <c r="J53" i="78"/>
  <c r="H53" i="78"/>
  <c r="F53" i="78"/>
  <c r="J52" i="78"/>
  <c r="H52" i="78"/>
  <c r="F52" i="78"/>
  <c r="J51" i="78"/>
  <c r="H51" i="78"/>
  <c r="F51" i="78"/>
  <c r="J50" i="78"/>
  <c r="H50" i="78"/>
  <c r="F50" i="78"/>
  <c r="J49" i="78"/>
  <c r="H49" i="78"/>
  <c r="F49" i="78"/>
  <c r="J48" i="78"/>
  <c r="H48" i="78"/>
  <c r="F48" i="78"/>
  <c r="J47" i="78"/>
  <c r="H47" i="78"/>
  <c r="F47" i="78"/>
  <c r="J46" i="78"/>
  <c r="H46" i="78"/>
  <c r="F46" i="78"/>
  <c r="J45" i="78"/>
  <c r="H45" i="78"/>
  <c r="F45" i="78"/>
  <c r="J44" i="78"/>
  <c r="H44" i="78"/>
  <c r="F44" i="78"/>
  <c r="J43" i="78"/>
  <c r="H43" i="78"/>
  <c r="F43" i="78"/>
  <c r="J42" i="78"/>
  <c r="H42" i="78"/>
  <c r="F42" i="78"/>
  <c r="J41" i="78"/>
  <c r="H41" i="78"/>
  <c r="F41" i="78"/>
  <c r="J40" i="78"/>
  <c r="H40" i="78"/>
  <c r="F40" i="78"/>
  <c r="J39" i="78"/>
  <c r="H39" i="78"/>
  <c r="F39" i="78"/>
  <c r="J38" i="78"/>
  <c r="H38" i="78"/>
  <c r="F38" i="78"/>
  <c r="J37" i="78"/>
  <c r="H37" i="78"/>
  <c r="F37" i="78"/>
  <c r="J36" i="78"/>
  <c r="H36" i="78"/>
  <c r="F36" i="78"/>
  <c r="J35" i="78"/>
  <c r="H35" i="78"/>
  <c r="F35" i="78"/>
  <c r="J34" i="78"/>
  <c r="H34" i="78"/>
  <c r="F34" i="78"/>
  <c r="J33" i="78"/>
  <c r="H33" i="78"/>
  <c r="F33" i="78"/>
  <c r="J32" i="78"/>
  <c r="H32" i="78"/>
  <c r="F32" i="78"/>
  <c r="P29" i="78"/>
  <c r="G27" i="78"/>
  <c r="F27" i="78"/>
  <c r="G26" i="78"/>
  <c r="F26" i="78"/>
  <c r="G25" i="78"/>
  <c r="F25" i="78"/>
  <c r="G22" i="78"/>
  <c r="F22" i="78"/>
  <c r="G21" i="78"/>
  <c r="F21" i="78"/>
  <c r="I20" i="78"/>
  <c r="H20" i="78"/>
  <c r="G20" i="78"/>
  <c r="F20" i="78"/>
  <c r="I19" i="78"/>
  <c r="H19" i="78"/>
  <c r="G19" i="78"/>
  <c r="F19" i="78"/>
  <c r="G17" i="78"/>
  <c r="F17" i="78"/>
  <c r="I16" i="78"/>
  <c r="H16" i="78"/>
  <c r="G16" i="78"/>
  <c r="F16" i="78"/>
  <c r="I15" i="78"/>
  <c r="H15" i="78"/>
  <c r="G15" i="78"/>
  <c r="F15" i="78"/>
  <c r="G14" i="78"/>
  <c r="F14" i="78"/>
  <c r="G13" i="78"/>
  <c r="F13" i="78"/>
  <c r="G12" i="78"/>
  <c r="F12" i="78"/>
  <c r="G11" i="78"/>
  <c r="F11" i="78"/>
  <c r="G9" i="78"/>
  <c r="F9" i="78"/>
  <c r="Q8" i="78"/>
  <c r="G8" i="78"/>
  <c r="F8" i="78"/>
  <c r="I6" i="78"/>
  <c r="H6" i="78"/>
  <c r="G6" i="78"/>
  <c r="F6" i="78"/>
  <c r="I5" i="78"/>
  <c r="H5" i="78"/>
  <c r="G5" i="78"/>
  <c r="F5" i="78"/>
  <c r="I4" i="78"/>
  <c r="H4" i="78"/>
  <c r="B4" i="78" a="1"/>
  <c r="B4" i="78" s="1"/>
  <c r="J67" i="77"/>
  <c r="H67" i="77"/>
  <c r="F67" i="77"/>
  <c r="J66" i="77"/>
  <c r="H66" i="77"/>
  <c r="F66" i="77"/>
  <c r="J65" i="77"/>
  <c r="H65" i="77"/>
  <c r="F65" i="77"/>
  <c r="J64" i="77"/>
  <c r="H64" i="77"/>
  <c r="F64" i="77"/>
  <c r="J63" i="77"/>
  <c r="H63" i="77"/>
  <c r="F63" i="77"/>
  <c r="J62" i="77"/>
  <c r="H62" i="77"/>
  <c r="F62" i="77"/>
  <c r="J61" i="77"/>
  <c r="H61" i="77"/>
  <c r="F61" i="77"/>
  <c r="J60" i="77"/>
  <c r="H60" i="77"/>
  <c r="F60" i="77"/>
  <c r="J59" i="77"/>
  <c r="H59" i="77"/>
  <c r="F59" i="77"/>
  <c r="J58" i="77"/>
  <c r="H58" i="77"/>
  <c r="F58" i="77"/>
  <c r="J57" i="77"/>
  <c r="H57" i="77"/>
  <c r="F57" i="77"/>
  <c r="J56" i="77"/>
  <c r="H56" i="77"/>
  <c r="F56" i="77"/>
  <c r="J55" i="77"/>
  <c r="H55" i="77"/>
  <c r="F55" i="77"/>
  <c r="J54" i="77"/>
  <c r="H54" i="77"/>
  <c r="F54" i="77"/>
  <c r="J53" i="77"/>
  <c r="H53" i="77"/>
  <c r="F53" i="77"/>
  <c r="J52" i="77"/>
  <c r="H52" i="77"/>
  <c r="F52" i="77"/>
  <c r="J51" i="77"/>
  <c r="H51" i="77"/>
  <c r="F51" i="77"/>
  <c r="J50" i="77"/>
  <c r="H50" i="77"/>
  <c r="F50" i="77"/>
  <c r="J49" i="77"/>
  <c r="H49" i="77"/>
  <c r="F49" i="77"/>
  <c r="J48" i="77"/>
  <c r="H48" i="77"/>
  <c r="F48" i="77"/>
  <c r="J47" i="77"/>
  <c r="H47" i="77"/>
  <c r="F47" i="77"/>
  <c r="J46" i="77"/>
  <c r="H46" i="77"/>
  <c r="F46" i="77"/>
  <c r="J45" i="77"/>
  <c r="H45" i="77"/>
  <c r="F45" i="77"/>
  <c r="J44" i="77"/>
  <c r="H44" i="77"/>
  <c r="F44" i="77"/>
  <c r="J43" i="77"/>
  <c r="H43" i="77"/>
  <c r="F43" i="77"/>
  <c r="J42" i="77"/>
  <c r="H42" i="77"/>
  <c r="F42" i="77"/>
  <c r="J41" i="77"/>
  <c r="H41" i="77"/>
  <c r="F41" i="77"/>
  <c r="J40" i="77"/>
  <c r="H40" i="77"/>
  <c r="F40" i="77"/>
  <c r="J39" i="77"/>
  <c r="H39" i="77"/>
  <c r="F39" i="77"/>
  <c r="J38" i="77"/>
  <c r="H38" i="77"/>
  <c r="F38" i="77"/>
  <c r="J37" i="77"/>
  <c r="H37" i="77"/>
  <c r="F37" i="77"/>
  <c r="J36" i="77"/>
  <c r="H36" i="77"/>
  <c r="F36" i="77"/>
  <c r="J35" i="77"/>
  <c r="H35" i="77"/>
  <c r="F35" i="77"/>
  <c r="J34" i="77"/>
  <c r="H34" i="77"/>
  <c r="F34" i="77"/>
  <c r="J33" i="77"/>
  <c r="H33" i="77"/>
  <c r="F33" i="77"/>
  <c r="J32" i="77"/>
  <c r="H32" i="77"/>
  <c r="F32" i="77"/>
  <c r="P29" i="77"/>
  <c r="G27" i="77"/>
  <c r="F27" i="77"/>
  <c r="G26" i="77"/>
  <c r="F26" i="77"/>
  <c r="G25" i="77"/>
  <c r="F25" i="77"/>
  <c r="G22" i="77"/>
  <c r="F22" i="77"/>
  <c r="G21" i="77"/>
  <c r="F21" i="77"/>
  <c r="I20" i="77"/>
  <c r="H20" i="77"/>
  <c r="G20" i="77"/>
  <c r="F20" i="77"/>
  <c r="I19" i="77"/>
  <c r="H19" i="77"/>
  <c r="G19" i="77"/>
  <c r="F19" i="77"/>
  <c r="G17" i="77"/>
  <c r="F17" i="77"/>
  <c r="I16" i="77"/>
  <c r="H16" i="77"/>
  <c r="G16" i="77"/>
  <c r="F16" i="77"/>
  <c r="I15" i="77"/>
  <c r="H15" i="77"/>
  <c r="G15" i="77"/>
  <c r="F15" i="77"/>
  <c r="G14" i="77"/>
  <c r="F14" i="77"/>
  <c r="G13" i="77"/>
  <c r="F13" i="77"/>
  <c r="G12" i="77"/>
  <c r="F12" i="77"/>
  <c r="G11" i="77"/>
  <c r="F11" i="77"/>
  <c r="G9" i="77"/>
  <c r="F9" i="77"/>
  <c r="Q8" i="77"/>
  <c r="G8" i="77"/>
  <c r="F8" i="77"/>
  <c r="I6" i="77"/>
  <c r="H6" i="77"/>
  <c r="G6" i="77"/>
  <c r="F6" i="77"/>
  <c r="I5" i="77"/>
  <c r="H5" i="77"/>
  <c r="G5" i="77"/>
  <c r="F5" i="77"/>
  <c r="I4" i="77"/>
  <c r="H4" i="77"/>
  <c r="J67" i="76"/>
  <c r="H67" i="76"/>
  <c r="F67" i="76"/>
  <c r="J66" i="76"/>
  <c r="H66" i="76"/>
  <c r="F66" i="76"/>
  <c r="J65" i="76"/>
  <c r="H65" i="76"/>
  <c r="F65" i="76"/>
  <c r="J64" i="76"/>
  <c r="H64" i="76"/>
  <c r="F64" i="76"/>
  <c r="J63" i="76"/>
  <c r="H63" i="76"/>
  <c r="F63" i="76"/>
  <c r="J62" i="76"/>
  <c r="H62" i="76"/>
  <c r="F62" i="76"/>
  <c r="J61" i="76"/>
  <c r="H61" i="76"/>
  <c r="F61" i="76"/>
  <c r="J60" i="76"/>
  <c r="H60" i="76"/>
  <c r="F60" i="76"/>
  <c r="J59" i="76"/>
  <c r="H59" i="76"/>
  <c r="F59" i="76"/>
  <c r="J58" i="76"/>
  <c r="H58" i="76"/>
  <c r="F58" i="76"/>
  <c r="J57" i="76"/>
  <c r="H57" i="76"/>
  <c r="F57" i="76"/>
  <c r="J56" i="76"/>
  <c r="H56" i="76"/>
  <c r="F56" i="76"/>
  <c r="J55" i="76"/>
  <c r="H55" i="76"/>
  <c r="F55" i="76"/>
  <c r="J54" i="76"/>
  <c r="H54" i="76"/>
  <c r="F54" i="76"/>
  <c r="J53" i="76"/>
  <c r="H53" i="76"/>
  <c r="F53" i="76"/>
  <c r="J52" i="76"/>
  <c r="H52" i="76"/>
  <c r="F52" i="76"/>
  <c r="J51" i="76"/>
  <c r="H51" i="76"/>
  <c r="F51" i="76"/>
  <c r="J50" i="76"/>
  <c r="H50" i="76"/>
  <c r="F50" i="76"/>
  <c r="J49" i="76"/>
  <c r="H49" i="76"/>
  <c r="F49" i="76"/>
  <c r="J48" i="76"/>
  <c r="H48" i="76"/>
  <c r="F48" i="76"/>
  <c r="J47" i="76"/>
  <c r="H47" i="76"/>
  <c r="F47" i="76"/>
  <c r="J46" i="76"/>
  <c r="H46" i="76"/>
  <c r="F46" i="76"/>
  <c r="J45" i="76"/>
  <c r="H45" i="76"/>
  <c r="F45" i="76"/>
  <c r="J44" i="76"/>
  <c r="H44" i="76"/>
  <c r="F44" i="76"/>
  <c r="J43" i="76"/>
  <c r="H43" i="76"/>
  <c r="F43" i="76"/>
  <c r="J42" i="76"/>
  <c r="H42" i="76"/>
  <c r="F42" i="76"/>
  <c r="J41" i="76"/>
  <c r="H41" i="76"/>
  <c r="F41" i="76"/>
  <c r="J40" i="76"/>
  <c r="H40" i="76"/>
  <c r="F40" i="76"/>
  <c r="J39" i="76"/>
  <c r="H39" i="76"/>
  <c r="F39" i="76"/>
  <c r="J38" i="76"/>
  <c r="J37" i="76"/>
  <c r="H37" i="76"/>
  <c r="F37" i="76"/>
  <c r="J36" i="76"/>
  <c r="H36" i="76"/>
  <c r="F36" i="76"/>
  <c r="J35" i="76"/>
  <c r="H35" i="76"/>
  <c r="F35" i="76"/>
  <c r="J34" i="76"/>
  <c r="H34" i="76"/>
  <c r="F34" i="76"/>
  <c r="J33" i="76"/>
  <c r="H33" i="76"/>
  <c r="F33" i="76"/>
  <c r="J32" i="76"/>
  <c r="H32" i="76"/>
  <c r="F32" i="76"/>
  <c r="P29" i="76"/>
  <c r="G27" i="76"/>
  <c r="F27" i="76"/>
  <c r="G26" i="76"/>
  <c r="F26" i="76"/>
  <c r="G25" i="76"/>
  <c r="F25" i="76"/>
  <c r="G22" i="76"/>
  <c r="F22" i="76"/>
  <c r="G21" i="76"/>
  <c r="F21" i="76"/>
  <c r="I20" i="76"/>
  <c r="H20" i="76"/>
  <c r="G20" i="76"/>
  <c r="F20" i="76"/>
  <c r="I19" i="76"/>
  <c r="H19" i="76"/>
  <c r="G19" i="76"/>
  <c r="F19" i="76"/>
  <c r="G17" i="76"/>
  <c r="F17" i="76"/>
  <c r="I16" i="76"/>
  <c r="H16" i="76"/>
  <c r="G16" i="76"/>
  <c r="F16" i="76"/>
  <c r="I15" i="76"/>
  <c r="H15" i="76"/>
  <c r="G15" i="76"/>
  <c r="F15" i="76"/>
  <c r="G14" i="76"/>
  <c r="F14" i="76"/>
  <c r="G13" i="76"/>
  <c r="F13" i="76"/>
  <c r="G12" i="76"/>
  <c r="F12" i="76"/>
  <c r="G11" i="76"/>
  <c r="F11" i="76"/>
  <c r="G9" i="76"/>
  <c r="F9" i="76"/>
  <c r="Q8" i="76"/>
  <c r="G8" i="76"/>
  <c r="F8" i="76"/>
  <c r="I6" i="76"/>
  <c r="H6" i="76"/>
  <c r="G6" i="76"/>
  <c r="F6" i="76"/>
  <c r="H5" i="76"/>
  <c r="F5" i="76"/>
  <c r="I4" i="76"/>
  <c r="H4" i="76"/>
  <c r="B4" i="76" a="1"/>
  <c r="B4" i="76" s="1"/>
  <c r="J67" i="74"/>
  <c r="H67" i="74"/>
  <c r="F67" i="74"/>
  <c r="J66" i="74"/>
  <c r="H66" i="74"/>
  <c r="F66" i="74"/>
  <c r="J65" i="74"/>
  <c r="H65" i="74"/>
  <c r="F65" i="74"/>
  <c r="J64" i="74"/>
  <c r="H64" i="74"/>
  <c r="F64" i="74"/>
  <c r="J63" i="74"/>
  <c r="H63" i="74"/>
  <c r="F63" i="74"/>
  <c r="J62" i="74"/>
  <c r="H62" i="74"/>
  <c r="F62" i="74"/>
  <c r="J61" i="74"/>
  <c r="H61" i="74"/>
  <c r="F61" i="74"/>
  <c r="J60" i="74"/>
  <c r="H60" i="74"/>
  <c r="F60" i="74"/>
  <c r="J59" i="74"/>
  <c r="H59" i="74"/>
  <c r="F59" i="74"/>
  <c r="J58" i="74"/>
  <c r="H58" i="74"/>
  <c r="F58" i="74"/>
  <c r="J57" i="74"/>
  <c r="H57" i="74"/>
  <c r="F57" i="74"/>
  <c r="J56" i="74"/>
  <c r="H56" i="74"/>
  <c r="F56" i="74"/>
  <c r="J55" i="74"/>
  <c r="H55" i="74"/>
  <c r="F55" i="74"/>
  <c r="J54" i="74"/>
  <c r="H54" i="74"/>
  <c r="F54" i="74"/>
  <c r="J53" i="74"/>
  <c r="H53" i="74"/>
  <c r="F53" i="74"/>
  <c r="J52" i="74"/>
  <c r="H52" i="74"/>
  <c r="F52" i="74"/>
  <c r="J51" i="74"/>
  <c r="H51" i="74"/>
  <c r="F51" i="74"/>
  <c r="J50" i="74"/>
  <c r="H50" i="74"/>
  <c r="F50" i="74"/>
  <c r="J49" i="74"/>
  <c r="H49" i="74"/>
  <c r="F49" i="74"/>
  <c r="J48" i="74"/>
  <c r="H48" i="74"/>
  <c r="F48" i="74"/>
  <c r="J47" i="74"/>
  <c r="H47" i="74"/>
  <c r="F47" i="74"/>
  <c r="J46" i="74"/>
  <c r="H46" i="74"/>
  <c r="F46" i="74"/>
  <c r="J45" i="74"/>
  <c r="H45" i="74"/>
  <c r="F45" i="74"/>
  <c r="J44" i="74"/>
  <c r="H44" i="74"/>
  <c r="F44" i="74"/>
  <c r="J43" i="74"/>
  <c r="H43" i="74"/>
  <c r="F43" i="74"/>
  <c r="J42" i="74"/>
  <c r="H42" i="74"/>
  <c r="F42" i="74"/>
  <c r="J41" i="74"/>
  <c r="H41" i="74"/>
  <c r="F41" i="74"/>
  <c r="J40" i="74"/>
  <c r="H40" i="74"/>
  <c r="F40" i="74"/>
  <c r="J39" i="74"/>
  <c r="H39" i="74"/>
  <c r="F39" i="74"/>
  <c r="J38" i="74"/>
  <c r="H38" i="74"/>
  <c r="F38" i="74"/>
  <c r="J37" i="74"/>
  <c r="H37" i="74"/>
  <c r="F37" i="74"/>
  <c r="J36" i="74"/>
  <c r="H36" i="74"/>
  <c r="F36" i="74"/>
  <c r="J35" i="74"/>
  <c r="H35" i="74"/>
  <c r="F35" i="74"/>
  <c r="J34" i="74"/>
  <c r="H34" i="74"/>
  <c r="F34" i="74"/>
  <c r="J33" i="74"/>
  <c r="H33" i="74"/>
  <c r="F33" i="74"/>
  <c r="J32" i="74"/>
  <c r="H32" i="74"/>
  <c r="F32" i="74"/>
  <c r="P29" i="74"/>
  <c r="F27" i="74"/>
  <c r="F25" i="74"/>
  <c r="G22" i="74"/>
  <c r="F22" i="74"/>
  <c r="G21" i="74"/>
  <c r="F21" i="74"/>
  <c r="I20" i="74"/>
  <c r="H20" i="74"/>
  <c r="G20" i="74"/>
  <c r="F20" i="74"/>
  <c r="I19" i="74"/>
  <c r="H19" i="74"/>
  <c r="G19" i="74"/>
  <c r="F19" i="74"/>
  <c r="G17" i="74"/>
  <c r="F17" i="74"/>
  <c r="I16" i="74"/>
  <c r="H16" i="74"/>
  <c r="F16" i="74"/>
  <c r="H15" i="74"/>
  <c r="G15" i="74"/>
  <c r="F15" i="74"/>
  <c r="G14" i="74"/>
  <c r="F14" i="74"/>
  <c r="F13" i="74"/>
  <c r="F12" i="74"/>
  <c r="F11" i="74"/>
  <c r="F9" i="74"/>
  <c r="Q8" i="74"/>
  <c r="F8" i="74"/>
  <c r="H6" i="74"/>
  <c r="F6" i="74"/>
  <c r="H5" i="74"/>
  <c r="F5" i="74"/>
  <c r="H4" i="74"/>
  <c r="B4" i="74" a="1"/>
  <c r="B4" i="74" s="1"/>
  <c r="J67" i="73"/>
  <c r="H67" i="73"/>
  <c r="F67" i="73"/>
  <c r="J66" i="73"/>
  <c r="H66" i="73"/>
  <c r="F66" i="73"/>
  <c r="J65" i="73"/>
  <c r="H65" i="73"/>
  <c r="F65" i="73"/>
  <c r="J64" i="73"/>
  <c r="H64" i="73"/>
  <c r="F64" i="73"/>
  <c r="J63" i="73"/>
  <c r="H63" i="73"/>
  <c r="F63" i="73"/>
  <c r="J62" i="73"/>
  <c r="H62" i="73"/>
  <c r="F62" i="73"/>
  <c r="J61" i="73"/>
  <c r="H61" i="73"/>
  <c r="F61" i="73"/>
  <c r="J60" i="73"/>
  <c r="H60" i="73"/>
  <c r="F60" i="73"/>
  <c r="J59" i="73"/>
  <c r="H59" i="73"/>
  <c r="F59" i="73"/>
  <c r="J58" i="73"/>
  <c r="H58" i="73"/>
  <c r="F58" i="73"/>
  <c r="J57" i="73"/>
  <c r="H57" i="73"/>
  <c r="F57" i="73"/>
  <c r="J56" i="73"/>
  <c r="H56" i="73"/>
  <c r="F56" i="73"/>
  <c r="J55" i="73"/>
  <c r="H55" i="73"/>
  <c r="F55" i="73"/>
  <c r="J54" i="73"/>
  <c r="H54" i="73"/>
  <c r="F54" i="73"/>
  <c r="J53" i="73"/>
  <c r="H53" i="73"/>
  <c r="F53" i="73"/>
  <c r="J52" i="73"/>
  <c r="H52" i="73"/>
  <c r="F52" i="73"/>
  <c r="J51" i="73"/>
  <c r="H51" i="73"/>
  <c r="F51" i="73"/>
  <c r="J50" i="73"/>
  <c r="H50" i="73"/>
  <c r="F50" i="73"/>
  <c r="J49" i="73"/>
  <c r="H49" i="73"/>
  <c r="F49" i="73"/>
  <c r="J48" i="73"/>
  <c r="H48" i="73"/>
  <c r="F48" i="73"/>
  <c r="J47" i="73"/>
  <c r="H47" i="73"/>
  <c r="F47" i="73"/>
  <c r="J46" i="73"/>
  <c r="H46" i="73"/>
  <c r="F46" i="73"/>
  <c r="J45" i="73"/>
  <c r="H45" i="73"/>
  <c r="F45" i="73"/>
  <c r="J44" i="73"/>
  <c r="H44" i="73"/>
  <c r="F44" i="73"/>
  <c r="J43" i="73"/>
  <c r="H43" i="73"/>
  <c r="F43" i="73"/>
  <c r="J42" i="73"/>
  <c r="H42" i="73"/>
  <c r="F42" i="73"/>
  <c r="J41" i="73"/>
  <c r="H41" i="73"/>
  <c r="F41" i="73"/>
  <c r="J40" i="73"/>
  <c r="H40" i="73"/>
  <c r="F40" i="73"/>
  <c r="J39" i="73"/>
  <c r="H39" i="73"/>
  <c r="F39" i="73"/>
  <c r="J38" i="73"/>
  <c r="H38" i="73"/>
  <c r="F38" i="73"/>
  <c r="J37" i="73"/>
  <c r="H37" i="73"/>
  <c r="F37" i="73"/>
  <c r="J36" i="73"/>
  <c r="H36" i="73"/>
  <c r="F36" i="73"/>
  <c r="J35" i="73"/>
  <c r="H35" i="73"/>
  <c r="F35" i="73"/>
  <c r="J34" i="73"/>
  <c r="H34" i="73"/>
  <c r="F34" i="73"/>
  <c r="J33" i="73"/>
  <c r="H33" i="73"/>
  <c r="F33" i="73"/>
  <c r="G27" i="73"/>
  <c r="F27" i="73"/>
  <c r="G26" i="73"/>
  <c r="F26" i="73"/>
  <c r="G25" i="73"/>
  <c r="F25" i="73"/>
  <c r="F22" i="73"/>
  <c r="G21" i="73"/>
  <c r="F21" i="73"/>
  <c r="I20" i="73"/>
  <c r="H20" i="73"/>
  <c r="G20" i="73"/>
  <c r="F20" i="73"/>
  <c r="I19" i="73"/>
  <c r="H19" i="73"/>
  <c r="G19" i="73"/>
  <c r="F19" i="73"/>
  <c r="G17" i="73"/>
  <c r="F17" i="73"/>
  <c r="H16" i="73"/>
  <c r="G16" i="73"/>
  <c r="F16" i="73"/>
  <c r="H15" i="73"/>
  <c r="G15" i="73"/>
  <c r="F15" i="73"/>
  <c r="G14" i="73"/>
  <c r="F14" i="73"/>
  <c r="F13" i="73"/>
  <c r="F12" i="73"/>
  <c r="F11" i="73"/>
  <c r="G9" i="73"/>
  <c r="F9" i="73"/>
  <c r="Q8" i="73"/>
  <c r="F8" i="73"/>
  <c r="I6" i="73"/>
  <c r="H6" i="73"/>
  <c r="G6" i="73"/>
  <c r="F6" i="73"/>
  <c r="I5" i="73"/>
  <c r="H5" i="73"/>
  <c r="G5" i="73"/>
  <c r="F5" i="73"/>
  <c r="H4" i="73"/>
  <c r="B4" i="73" a="1"/>
  <c r="B4" i="73" s="1"/>
  <c r="J67" i="72"/>
  <c r="H67" i="72"/>
  <c r="F67" i="72"/>
  <c r="J66" i="72"/>
  <c r="H66" i="72"/>
  <c r="F66" i="72"/>
  <c r="J65" i="72"/>
  <c r="H65" i="72"/>
  <c r="F65" i="72"/>
  <c r="J64" i="72"/>
  <c r="H64" i="72"/>
  <c r="F64" i="72"/>
  <c r="J63" i="72"/>
  <c r="H63" i="72"/>
  <c r="F63" i="72"/>
  <c r="J62" i="72"/>
  <c r="H62" i="72"/>
  <c r="F62" i="72"/>
  <c r="J61" i="72"/>
  <c r="H61" i="72"/>
  <c r="F61" i="72"/>
  <c r="J60" i="72"/>
  <c r="H60" i="72"/>
  <c r="F60" i="72"/>
  <c r="J59" i="72"/>
  <c r="H59" i="72"/>
  <c r="F59" i="72"/>
  <c r="J58" i="72"/>
  <c r="H58" i="72"/>
  <c r="F58" i="72"/>
  <c r="J57" i="72"/>
  <c r="H57" i="72"/>
  <c r="F57" i="72"/>
  <c r="J56" i="72"/>
  <c r="H56" i="72"/>
  <c r="F56" i="72"/>
  <c r="J55" i="72"/>
  <c r="H55" i="72"/>
  <c r="F55" i="72"/>
  <c r="J54" i="72"/>
  <c r="H54" i="72"/>
  <c r="F54" i="72"/>
  <c r="J53" i="72"/>
  <c r="H53" i="72"/>
  <c r="F53" i="72"/>
  <c r="J52" i="72"/>
  <c r="H52" i="72"/>
  <c r="F52" i="72"/>
  <c r="J51" i="72"/>
  <c r="H51" i="72"/>
  <c r="F51" i="72"/>
  <c r="J50" i="72"/>
  <c r="H50" i="72"/>
  <c r="F50" i="72"/>
  <c r="J49" i="72"/>
  <c r="H49" i="72"/>
  <c r="F49" i="72"/>
  <c r="J48" i="72"/>
  <c r="H48" i="72"/>
  <c r="F48" i="72"/>
  <c r="J47" i="72"/>
  <c r="H47" i="72"/>
  <c r="F47" i="72"/>
  <c r="J46" i="72"/>
  <c r="H46" i="72"/>
  <c r="F46" i="72"/>
  <c r="J45" i="72"/>
  <c r="H45" i="72"/>
  <c r="F45" i="72"/>
  <c r="J44" i="72"/>
  <c r="H44" i="72"/>
  <c r="F44" i="72"/>
  <c r="J43" i="72"/>
  <c r="H43" i="72"/>
  <c r="F43" i="72"/>
  <c r="J42" i="72"/>
  <c r="H42" i="72"/>
  <c r="F42" i="72"/>
  <c r="J41" i="72"/>
  <c r="H41" i="72"/>
  <c r="F41" i="72"/>
  <c r="J40" i="72"/>
  <c r="H40" i="72"/>
  <c r="F40" i="72"/>
  <c r="J39" i="72"/>
  <c r="H39" i="72"/>
  <c r="F39" i="72"/>
  <c r="J38" i="72"/>
  <c r="H38" i="72"/>
  <c r="F38" i="72"/>
  <c r="J37" i="72"/>
  <c r="H37" i="72"/>
  <c r="F37" i="72"/>
  <c r="J36" i="72"/>
  <c r="H36" i="72"/>
  <c r="F36" i="72"/>
  <c r="J35" i="72"/>
  <c r="H35" i="72"/>
  <c r="F35" i="72"/>
  <c r="J34" i="72"/>
  <c r="H34" i="72"/>
  <c r="F34" i="72"/>
  <c r="J33" i="72"/>
  <c r="H33" i="72"/>
  <c r="F33" i="72"/>
  <c r="J32" i="72"/>
  <c r="H32" i="72"/>
  <c r="F32" i="72"/>
  <c r="P29" i="72"/>
  <c r="G27" i="72"/>
  <c r="F27" i="72"/>
  <c r="F26" i="72"/>
  <c r="G25" i="72"/>
  <c r="F25" i="72"/>
  <c r="G22" i="72"/>
  <c r="F22" i="72"/>
  <c r="G21" i="72"/>
  <c r="F21" i="72"/>
  <c r="I20" i="72"/>
  <c r="H20" i="72"/>
  <c r="G20" i="72"/>
  <c r="F20" i="72"/>
  <c r="I19" i="72"/>
  <c r="H19" i="72"/>
  <c r="G19" i="72"/>
  <c r="F19" i="72"/>
  <c r="G17" i="72"/>
  <c r="F17" i="72"/>
  <c r="I16" i="72"/>
  <c r="H16" i="72"/>
  <c r="G16" i="72"/>
  <c r="F16" i="72"/>
  <c r="I15" i="72"/>
  <c r="H15" i="72"/>
  <c r="G15" i="72"/>
  <c r="F15" i="72"/>
  <c r="G14" i="72"/>
  <c r="F14" i="72"/>
  <c r="G13" i="72"/>
  <c r="F13" i="72"/>
  <c r="F12" i="72"/>
  <c r="F11" i="72"/>
  <c r="F9" i="72"/>
  <c r="Q8" i="72"/>
  <c r="F8" i="72"/>
  <c r="H6" i="72"/>
  <c r="F6" i="72"/>
  <c r="H5" i="72"/>
  <c r="F5" i="72"/>
  <c r="I4" i="72"/>
  <c r="H4" i="72"/>
  <c r="B4" i="72" a="1"/>
  <c r="B4" i="72" s="1"/>
  <c r="J67" i="71"/>
  <c r="H67" i="71"/>
  <c r="F67" i="71"/>
  <c r="J66" i="71"/>
  <c r="H66" i="71"/>
  <c r="F66" i="71"/>
  <c r="J65" i="71"/>
  <c r="H65" i="71"/>
  <c r="F65" i="71"/>
  <c r="J64" i="71"/>
  <c r="H64" i="71"/>
  <c r="F64" i="71"/>
  <c r="J63" i="71"/>
  <c r="H63" i="71"/>
  <c r="F63" i="71"/>
  <c r="J62" i="71"/>
  <c r="H62" i="71"/>
  <c r="F62" i="71"/>
  <c r="J61" i="71"/>
  <c r="H61" i="71"/>
  <c r="F61" i="71"/>
  <c r="J60" i="71"/>
  <c r="H60" i="71"/>
  <c r="F60" i="71"/>
  <c r="J59" i="71"/>
  <c r="H59" i="71"/>
  <c r="F59" i="71"/>
  <c r="J58" i="71"/>
  <c r="H58" i="71"/>
  <c r="F58" i="71"/>
  <c r="J57" i="71"/>
  <c r="H57" i="71"/>
  <c r="F57" i="71"/>
  <c r="J56" i="71"/>
  <c r="H56" i="71"/>
  <c r="F56" i="71"/>
  <c r="J55" i="71"/>
  <c r="H55" i="71"/>
  <c r="F55" i="71"/>
  <c r="J54" i="71"/>
  <c r="H54" i="71"/>
  <c r="F54" i="71"/>
  <c r="J53" i="71"/>
  <c r="H53" i="71"/>
  <c r="F53" i="71"/>
  <c r="J52" i="71"/>
  <c r="H52" i="71"/>
  <c r="F52" i="71"/>
  <c r="J51" i="71"/>
  <c r="H51" i="71"/>
  <c r="F51" i="71"/>
  <c r="J50" i="71"/>
  <c r="H50" i="71"/>
  <c r="F50" i="71"/>
  <c r="J49" i="71"/>
  <c r="H49" i="71"/>
  <c r="F49" i="71"/>
  <c r="J48" i="71"/>
  <c r="H48" i="71"/>
  <c r="F48" i="71"/>
  <c r="J47" i="71"/>
  <c r="H47" i="71"/>
  <c r="F47" i="71"/>
  <c r="J46" i="71"/>
  <c r="H46" i="71"/>
  <c r="F46" i="71"/>
  <c r="J45" i="71"/>
  <c r="H45" i="71"/>
  <c r="F45" i="71"/>
  <c r="J44" i="71"/>
  <c r="H44" i="71"/>
  <c r="F44" i="71"/>
  <c r="J43" i="71"/>
  <c r="H43" i="71"/>
  <c r="F43" i="71"/>
  <c r="J42" i="71"/>
  <c r="H42" i="71"/>
  <c r="F42" i="71"/>
  <c r="J41" i="71"/>
  <c r="H41" i="71"/>
  <c r="F41" i="71"/>
  <c r="J40" i="71"/>
  <c r="H40" i="71"/>
  <c r="F40" i="71"/>
  <c r="J39" i="71"/>
  <c r="H39" i="71"/>
  <c r="F39" i="71"/>
  <c r="J38" i="71"/>
  <c r="H38" i="71"/>
  <c r="F38" i="71"/>
  <c r="J37" i="71"/>
  <c r="H37" i="71"/>
  <c r="F37" i="71"/>
  <c r="J36" i="71"/>
  <c r="H36" i="71"/>
  <c r="F36" i="71"/>
  <c r="J35" i="71"/>
  <c r="H35" i="71"/>
  <c r="F35" i="71"/>
  <c r="J34" i="71"/>
  <c r="H34" i="71"/>
  <c r="F34" i="71"/>
  <c r="J33" i="71"/>
  <c r="H33" i="71"/>
  <c r="F33" i="71"/>
  <c r="J32" i="71"/>
  <c r="H32" i="71"/>
  <c r="F32" i="71"/>
  <c r="P29" i="71"/>
  <c r="G27" i="71"/>
  <c r="F27" i="71"/>
  <c r="G26" i="71"/>
  <c r="F26" i="71"/>
  <c r="G25" i="71"/>
  <c r="F25" i="71"/>
  <c r="G22" i="71"/>
  <c r="F22" i="71"/>
  <c r="G21" i="71"/>
  <c r="F21" i="71"/>
  <c r="I20" i="71"/>
  <c r="H20" i="71"/>
  <c r="G20" i="71"/>
  <c r="F20" i="71"/>
  <c r="I19" i="71"/>
  <c r="H19" i="71"/>
  <c r="G19" i="71"/>
  <c r="F19" i="71"/>
  <c r="G17" i="71"/>
  <c r="F17" i="71"/>
  <c r="I16" i="71"/>
  <c r="H16" i="71"/>
  <c r="G16" i="71"/>
  <c r="F16" i="71"/>
  <c r="I15" i="71"/>
  <c r="H15" i="71"/>
  <c r="G15" i="71"/>
  <c r="F15" i="71"/>
  <c r="G14" i="71"/>
  <c r="F14" i="71"/>
  <c r="G13" i="71"/>
  <c r="F13" i="71"/>
  <c r="G12" i="71"/>
  <c r="F12" i="71"/>
  <c r="G11" i="71"/>
  <c r="F11" i="71"/>
  <c r="G9" i="71"/>
  <c r="F9" i="71"/>
  <c r="Q8" i="71"/>
  <c r="G8" i="71"/>
  <c r="F8" i="71"/>
  <c r="I6" i="71"/>
  <c r="H6" i="71"/>
  <c r="G6" i="71"/>
  <c r="F6" i="71"/>
  <c r="I5" i="71"/>
  <c r="H5" i="71"/>
  <c r="G5" i="71"/>
  <c r="F5" i="71"/>
  <c r="I4" i="71"/>
  <c r="H4" i="71"/>
  <c r="B4" i="71" a="1"/>
  <c r="B4" i="71" s="1"/>
  <c r="G14" i="65"/>
  <c r="G14" i="66"/>
  <c r="G14" i="70"/>
  <c r="G14" i="69"/>
  <c r="G14" i="68"/>
  <c r="F14" i="65"/>
  <c r="F14" i="66"/>
  <c r="F14" i="67"/>
  <c r="F14" i="70"/>
  <c r="F14" i="69"/>
  <c r="F14" i="68"/>
  <c r="G21" i="65"/>
  <c r="G21" i="66"/>
  <c r="G21" i="67"/>
  <c r="G21" i="70"/>
  <c r="G21" i="69"/>
  <c r="G21" i="68"/>
  <c r="G22" i="65"/>
  <c r="G22" i="66"/>
  <c r="G22" i="67"/>
  <c r="G22" i="70"/>
  <c r="G22" i="69"/>
  <c r="G22" i="68"/>
  <c r="F21" i="65"/>
  <c r="F21" i="66"/>
  <c r="F21" i="67"/>
  <c r="F21" i="70"/>
  <c r="F21" i="69"/>
  <c r="F21" i="68"/>
  <c r="E1" i="108" l="1"/>
  <c r="J1" i="110"/>
  <c r="E1" i="109"/>
  <c r="E1" i="107"/>
  <c r="E1" i="113"/>
  <c r="E1" i="111"/>
  <c r="J1" i="71"/>
  <c r="E1" i="72"/>
  <c r="E1" i="74"/>
  <c r="E1" i="77"/>
  <c r="J1" i="78"/>
  <c r="E1" i="79"/>
  <c r="J1" i="80"/>
  <c r="E1" i="81"/>
  <c r="J1" i="84"/>
  <c r="E1" i="85"/>
  <c r="J1" i="86"/>
  <c r="E1" i="87"/>
  <c r="J1" i="87"/>
  <c r="E1" i="88"/>
  <c r="J1" i="88"/>
  <c r="E1" i="89"/>
  <c r="E1" i="92"/>
  <c r="E1" i="93"/>
  <c r="J1" i="95"/>
  <c r="E1" i="96"/>
  <c r="J1" i="96"/>
  <c r="E1" i="97"/>
  <c r="J1" i="97"/>
  <c r="E1" i="98"/>
  <c r="J1" i="101"/>
  <c r="E1" i="102"/>
  <c r="J1" i="103"/>
  <c r="E1" i="104"/>
  <c r="J1" i="104"/>
  <c r="E1" i="105"/>
  <c r="J1" i="105"/>
  <c r="E1" i="106"/>
  <c r="E1" i="76"/>
  <c r="J1" i="73"/>
  <c r="E1" i="110"/>
  <c r="J1" i="72"/>
  <c r="E1" i="73"/>
  <c r="J1" i="77"/>
  <c r="E1" i="78"/>
  <c r="J1" i="85"/>
  <c r="E1" i="86"/>
  <c r="J1" i="92"/>
  <c r="E1" i="95"/>
  <c r="J1" i="102"/>
  <c r="E1" i="103"/>
  <c r="E1" i="112"/>
  <c r="J1" i="81"/>
  <c r="E1" i="82"/>
  <c r="J1" i="89"/>
  <c r="E1" i="90"/>
  <c r="J1" i="93"/>
  <c r="J1" i="98"/>
  <c r="E1" i="99"/>
  <c r="J1" i="106"/>
  <c r="J1" i="76"/>
  <c r="E1" i="80"/>
  <c r="J1" i="82"/>
  <c r="E1" i="83"/>
  <c r="J1" i="90"/>
  <c r="E1" i="91"/>
  <c r="J1" i="99"/>
  <c r="J1" i="74"/>
  <c r="J1" i="79"/>
  <c r="E1" i="71"/>
  <c r="J1" i="83"/>
  <c r="E1" i="84"/>
  <c r="J1" i="91"/>
  <c r="E1" i="101"/>
  <c r="E1" i="114"/>
  <c r="H63" i="92"/>
  <c r="H55" i="92"/>
  <c r="F22" i="65"/>
  <c r="F22" i="66"/>
  <c r="F22" i="67"/>
  <c r="F22" i="70"/>
  <c r="F22" i="69"/>
  <c r="F22" i="68"/>
  <c r="B62" i="1" a="1"/>
  <c r="F24" i="1" a="1"/>
  <c r="H28" i="1" a="1"/>
  <c r="F81" i="1" a="1"/>
  <c r="F25" i="1" a="1"/>
  <c r="D53" i="1" a="1"/>
  <c r="D25" i="1" a="1"/>
  <c r="D69" i="1" a="1"/>
  <c r="C46" i="1" a="1"/>
  <c r="F80" i="1" a="1"/>
  <c r="B24" i="1" a="1"/>
  <c r="E60" i="1" a="1"/>
  <c r="H14" i="1" a="1"/>
  <c r="E69" i="1" a="1"/>
  <c r="I17" i="1" a="1"/>
  <c r="C69" i="1" a="1"/>
  <c r="D76" i="1" a="1"/>
  <c r="B28" i="1" a="1"/>
  <c r="C80" i="1" a="1"/>
  <c r="H46" i="1" a="1"/>
  <c r="B78" i="1" a="1"/>
  <c r="B76" i="1" a="1"/>
  <c r="E26" i="1" a="1"/>
  <c r="B54" i="1" a="1"/>
  <c r="D28" i="1" a="1"/>
  <c r="D81" i="1" a="1"/>
  <c r="B27" i="1" a="1"/>
  <c r="H26" i="1" a="1"/>
  <c r="I63" i="1" a="1"/>
  <c r="C16" i="1" a="1"/>
  <c r="I76" i="1" a="1"/>
  <c r="F46" i="1" a="1"/>
  <c r="E28" i="1" a="1"/>
  <c r="B81" i="1" a="1"/>
  <c r="D24" i="1" a="1"/>
  <c r="J77" i="1" a="1"/>
  <c r="I24" i="1" a="1"/>
  <c r="E79" i="1" a="1"/>
  <c r="F60" i="1" a="1"/>
  <c r="D23" i="1" a="1"/>
  <c r="E14" i="1" a="1"/>
  <c r="H17" i="1" a="1"/>
  <c r="J81" i="1" a="1"/>
  <c r="F52" i="1" a="1"/>
  <c r="J46" i="1" a="1"/>
  <c r="E62" i="1" a="1"/>
  <c r="J27" i="1" a="1"/>
  <c r="I60" i="1" a="1"/>
  <c r="D63" i="1" a="1"/>
  <c r="D26" i="1" a="1"/>
  <c r="F27" i="1" a="1"/>
  <c r="H61" i="1" a="1"/>
  <c r="H25" i="1" a="1"/>
  <c r="F53" i="1" a="1"/>
  <c r="H60" i="1" a="1"/>
  <c r="I28" i="1" a="1"/>
  <c r="J15" i="1" a="1"/>
  <c r="D27" i="1" a="1"/>
  <c r="J14" i="1" a="1"/>
  <c r="H62" i="1" a="1"/>
  <c r="E15" i="1" a="1"/>
  <c r="B23" i="1" a="1"/>
  <c r="J76" i="1" a="1"/>
  <c r="B69" i="1" a="1"/>
  <c r="C24" i="1" a="1"/>
  <c r="D46" i="1" a="1"/>
  <c r="C53" i="1" a="1"/>
  <c r="I77" i="1" a="1"/>
  <c r="B25" i="1" a="1"/>
  <c r="J62" i="1" a="1"/>
  <c r="D80" i="1" a="1"/>
  <c r="J25" i="1" a="1"/>
  <c r="E27" i="1" a="1"/>
  <c r="I23" i="1" a="1"/>
  <c r="E53" i="1" a="1"/>
  <c r="J23" i="1" a="1"/>
  <c r="J17" i="1" a="1"/>
  <c r="I69" i="1" a="1"/>
  <c r="B80" i="1" a="1"/>
  <c r="I25" i="1" a="1"/>
  <c r="D77" i="1" a="1"/>
  <c r="B79" i="1" a="1"/>
  <c r="D15" i="1" a="1"/>
  <c r="J61" i="1" a="1"/>
  <c r="E25" i="1" a="1"/>
  <c r="C28" i="1" a="1"/>
  <c r="J79" i="1" a="1"/>
  <c r="C79" i="1" a="1"/>
  <c r="J26" i="1" a="1"/>
  <c r="D78" i="1" a="1"/>
  <c r="H63" i="1" a="1"/>
  <c r="C76" i="1" a="1"/>
  <c r="E24" i="1" a="1"/>
  <c r="E16" i="1" a="1"/>
  <c r="J54" i="1" a="1"/>
  <c r="C15" i="1" a="1"/>
  <c r="I80" i="1" a="1"/>
  <c r="E23" i="1" a="1"/>
  <c r="E52" i="1" a="1"/>
  <c r="F23" i="1" a="1"/>
  <c r="B61" i="1" a="1"/>
  <c r="I27" i="1" a="1"/>
  <c r="F54" i="1" a="1"/>
  <c r="C14" i="1" a="1"/>
  <c r="E46" i="1" a="1"/>
  <c r="C26" i="1" a="1"/>
  <c r="J80" i="1" a="1"/>
  <c r="B53" i="1" a="1"/>
  <c r="D61" i="1" a="1"/>
  <c r="J69" i="1" a="1"/>
  <c r="J78" i="1" a="1"/>
  <c r="F78" i="1" a="1"/>
  <c r="J53" i="1" a="1"/>
  <c r="F62" i="1" a="1"/>
  <c r="C81" i="1" a="1"/>
  <c r="E76" i="1" a="1"/>
  <c r="C23" i="1" a="1"/>
  <c r="E54" i="1" a="1"/>
  <c r="J24" i="1" a="1"/>
  <c r="B63" i="1" a="1"/>
  <c r="I81" i="1" a="1"/>
  <c r="F79" i="1" a="1"/>
  <c r="C25" i="1" a="1"/>
  <c r="F28" i="1" a="1"/>
  <c r="J60" i="1" a="1"/>
  <c r="E17" i="1" a="1"/>
  <c r="J52" i="1" a="1"/>
  <c r="B17" i="1" a="1"/>
  <c r="E61" i="1" a="1"/>
  <c r="F63" i="1" a="1"/>
  <c r="D14" i="1" a="1"/>
  <c r="F26" i="1" a="1"/>
  <c r="C60" i="1" a="1"/>
  <c r="B77" i="1" a="1"/>
  <c r="D62" i="1" a="1"/>
  <c r="B46" i="1" a="1"/>
  <c r="I15" i="1" a="1"/>
  <c r="J63" i="1" a="1"/>
  <c r="J16" i="1" a="1"/>
  <c r="D17" i="1" a="1"/>
  <c r="C77" i="1" a="1"/>
  <c r="C62" i="1" a="1"/>
  <c r="F61" i="1" a="1"/>
  <c r="C52" i="1" a="1"/>
  <c r="C61" i="1" a="1"/>
  <c r="C27" i="1" a="1"/>
  <c r="J28" i="1" a="1"/>
  <c r="I16" i="1" a="1"/>
  <c r="H27" i="1" a="1"/>
  <c r="F16" i="1" a="1"/>
  <c r="H15" i="1" a="1"/>
  <c r="I79" i="1" a="1"/>
  <c r="E81" i="1" a="1"/>
  <c r="I78" i="1" a="1"/>
  <c r="C54" i="1" a="1"/>
  <c r="H16" i="1" a="1"/>
  <c r="I26" i="1" a="1"/>
  <c r="F76" i="1" a="1"/>
  <c r="F69" i="1" a="1"/>
  <c r="D16" i="1" a="1"/>
  <c r="I61" i="1" a="1"/>
  <c r="F77" i="1" a="1"/>
  <c r="I14" i="1" a="1"/>
  <c r="I53" i="1" a="1"/>
  <c r="B15" i="1" a="1"/>
  <c r="H24" i="1" a="1"/>
  <c r="F14" i="1" a="1"/>
  <c r="E63" i="1" a="1"/>
  <c r="I54" i="1" a="1"/>
  <c r="E80" i="1" a="1"/>
  <c r="I62" i="1" a="1"/>
  <c r="C63" i="1" a="1"/>
  <c r="E77" i="1" a="1"/>
  <c r="F15" i="1" a="1"/>
  <c r="D54" i="1" a="1"/>
  <c r="E78" i="1" a="1"/>
  <c r="H23" i="1" a="1"/>
  <c r="C78" i="1" a="1"/>
  <c r="B14" i="1" a="1"/>
  <c r="F17" i="1" a="1"/>
  <c r="D52" i="1" a="1"/>
  <c r="D60" i="1" a="1"/>
  <c r="B26" i="1" a="1"/>
  <c r="I52" i="1" a="1"/>
  <c r="B60" i="1" a="1"/>
  <c r="C17" i="1" a="1"/>
  <c r="D79" i="1" a="1"/>
  <c r="I46" i="1" a="1"/>
  <c r="B52" i="1" a="1"/>
  <c r="B16" i="1" a="1"/>
  <c r="J81" i="1" l="1"/>
  <c r="D79" i="1"/>
  <c r="C81" i="1"/>
  <c r="F80" i="1"/>
  <c r="I79" i="1"/>
  <c r="C79" i="1"/>
  <c r="F78" i="1"/>
  <c r="I77" i="1"/>
  <c r="C77" i="1"/>
  <c r="F76" i="1"/>
  <c r="B81" i="1"/>
  <c r="E80" i="1"/>
  <c r="B79" i="1"/>
  <c r="E78" i="1"/>
  <c r="B77" i="1"/>
  <c r="E76" i="1"/>
  <c r="J80" i="1"/>
  <c r="D80" i="1"/>
  <c r="J78" i="1"/>
  <c r="D78" i="1"/>
  <c r="J76" i="1"/>
  <c r="D76" i="1"/>
  <c r="D81" i="1"/>
  <c r="J79" i="1"/>
  <c r="J77" i="1"/>
  <c r="C80" i="1"/>
  <c r="F79" i="1"/>
  <c r="I78" i="1"/>
  <c r="F77" i="1"/>
  <c r="C76" i="1"/>
  <c r="D77" i="1"/>
  <c r="I81" i="1"/>
  <c r="F81" i="1"/>
  <c r="I80" i="1"/>
  <c r="C78" i="1"/>
  <c r="I76" i="1"/>
  <c r="E81" i="1"/>
  <c r="B80" i="1"/>
  <c r="E79" i="1"/>
  <c r="B78" i="1"/>
  <c r="E77" i="1"/>
  <c r="B76" i="1"/>
  <c r="I69" i="1"/>
  <c r="C69" i="1"/>
  <c r="B69" i="1"/>
  <c r="F69" i="1"/>
  <c r="E69" i="1"/>
  <c r="J69" i="1"/>
  <c r="D69" i="1"/>
  <c r="C61" i="1"/>
  <c r="H61" i="1"/>
  <c r="J63" i="1"/>
  <c r="D61" i="1"/>
  <c r="C63" i="1"/>
  <c r="F62" i="1"/>
  <c r="I61" i="1"/>
  <c r="F60" i="1"/>
  <c r="H63" i="1"/>
  <c r="E62" i="1"/>
  <c r="E60" i="1"/>
  <c r="J62" i="1"/>
  <c r="D62" i="1"/>
  <c r="J60" i="1"/>
  <c r="F63" i="1"/>
  <c r="C60" i="1"/>
  <c r="D63" i="1"/>
  <c r="J61" i="1"/>
  <c r="I63" i="1"/>
  <c r="B63" i="1"/>
  <c r="B61" i="1"/>
  <c r="D60" i="1"/>
  <c r="I62" i="1"/>
  <c r="C62" i="1"/>
  <c r="F61" i="1"/>
  <c r="I60" i="1"/>
  <c r="E63" i="1"/>
  <c r="H62" i="1"/>
  <c r="B62" i="1"/>
  <c r="E61" i="1"/>
  <c r="H60" i="1"/>
  <c r="B60" i="1"/>
  <c r="C54" i="1"/>
  <c r="F53" i="1"/>
  <c r="B54" i="1"/>
  <c r="E53" i="1"/>
  <c r="B52" i="1"/>
  <c r="J53" i="1"/>
  <c r="D53" i="1"/>
  <c r="F54" i="1"/>
  <c r="I53" i="1"/>
  <c r="C53" i="1"/>
  <c r="F52" i="1"/>
  <c r="E54" i="1"/>
  <c r="B53" i="1"/>
  <c r="E52" i="1"/>
  <c r="J54" i="1"/>
  <c r="D52" i="1"/>
  <c r="I54" i="1"/>
  <c r="I52" i="1"/>
  <c r="D54" i="1"/>
  <c r="J52" i="1"/>
  <c r="C52" i="1"/>
  <c r="E46" i="1"/>
  <c r="J46" i="1"/>
  <c r="I46" i="1"/>
  <c r="C46" i="1"/>
  <c r="F46" i="1"/>
  <c r="D46" i="1"/>
  <c r="H46" i="1"/>
  <c r="B46" i="1"/>
  <c r="D26" i="1"/>
  <c r="F27" i="1"/>
  <c r="E23" i="1"/>
  <c r="D28" i="1"/>
  <c r="J26" i="1"/>
  <c r="J24" i="1"/>
  <c r="C28" i="1"/>
  <c r="I26" i="1"/>
  <c r="F25" i="1"/>
  <c r="C24" i="1"/>
  <c r="F23" i="1"/>
  <c r="H28" i="1"/>
  <c r="B28" i="1"/>
  <c r="E27" i="1"/>
  <c r="H26" i="1"/>
  <c r="B26" i="1"/>
  <c r="E25" i="1"/>
  <c r="H24" i="1"/>
  <c r="B24" i="1"/>
  <c r="J28" i="1"/>
  <c r="D24" i="1"/>
  <c r="I28" i="1"/>
  <c r="C26" i="1"/>
  <c r="I24" i="1"/>
  <c r="J27" i="1"/>
  <c r="D27" i="1"/>
  <c r="J25" i="1"/>
  <c r="D25" i="1"/>
  <c r="J23" i="1"/>
  <c r="D23" i="1"/>
  <c r="F28" i="1"/>
  <c r="I27" i="1"/>
  <c r="C27" i="1"/>
  <c r="F26" i="1"/>
  <c r="I25" i="1"/>
  <c r="C25" i="1"/>
  <c r="F24" i="1"/>
  <c r="I23" i="1"/>
  <c r="C23" i="1"/>
  <c r="E28" i="1"/>
  <c r="H27" i="1"/>
  <c r="B27" i="1"/>
  <c r="E26" i="1"/>
  <c r="H25" i="1"/>
  <c r="B25" i="1"/>
  <c r="E24" i="1"/>
  <c r="H23" i="1"/>
  <c r="B23" i="1"/>
  <c r="J17" i="1"/>
  <c r="D15" i="1"/>
  <c r="I17" i="1"/>
  <c r="B17" i="1"/>
  <c r="H15" i="1"/>
  <c r="D14" i="1"/>
  <c r="C14" i="1"/>
  <c r="D17" i="1"/>
  <c r="J15" i="1"/>
  <c r="C17" i="1"/>
  <c r="F16" i="1"/>
  <c r="I15" i="1"/>
  <c r="C15" i="1"/>
  <c r="F14" i="1"/>
  <c r="H17" i="1"/>
  <c r="E16" i="1"/>
  <c r="B15" i="1"/>
  <c r="E14" i="1"/>
  <c r="J16" i="1"/>
  <c r="D16" i="1"/>
  <c r="J14" i="1"/>
  <c r="F17" i="1"/>
  <c r="I16" i="1"/>
  <c r="C16" i="1"/>
  <c r="F15" i="1"/>
  <c r="I14" i="1"/>
  <c r="E17" i="1"/>
  <c r="H16" i="1"/>
  <c r="B16" i="1"/>
  <c r="E15" i="1"/>
  <c r="H14" i="1"/>
  <c r="B14" i="1"/>
  <c r="G62" i="1" a="1"/>
  <c r="G61" i="1" a="1"/>
  <c r="G80" i="1" a="1"/>
  <c r="G14" i="1" a="1"/>
  <c r="G54" i="1" a="1"/>
  <c r="G77" i="1" a="1"/>
  <c r="G25" i="1" a="1"/>
  <c r="G28" i="1" a="1"/>
  <c r="G26" i="1" a="1"/>
  <c r="G63" i="1" a="1"/>
  <c r="G53" i="1" a="1"/>
  <c r="G76" i="1" a="1"/>
  <c r="G27" i="1" a="1"/>
  <c r="G52" i="1" a="1"/>
  <c r="G46" i="1" a="1"/>
  <c r="G78" i="1" a="1"/>
  <c r="G81" i="1" a="1"/>
  <c r="G15" i="1" a="1"/>
  <c r="G79" i="1" a="1"/>
  <c r="G69" i="1" a="1"/>
  <c r="G17" i="1" a="1"/>
  <c r="G16" i="1" a="1"/>
  <c r="G60" i="1" a="1"/>
  <c r="G23" i="1" a="1"/>
  <c r="G24" i="1" a="1"/>
  <c r="G81" i="1" l="1"/>
  <c r="G76" i="1"/>
  <c r="G78" i="1"/>
  <c r="G77" i="1"/>
  <c r="G80" i="1"/>
  <c r="G79" i="1"/>
  <c r="G69" i="1"/>
  <c r="G62" i="1"/>
  <c r="G60" i="1"/>
  <c r="G63" i="1"/>
  <c r="G61" i="1"/>
  <c r="G52" i="1"/>
  <c r="G54" i="1"/>
  <c r="G53" i="1"/>
  <c r="G46" i="1"/>
  <c r="G24" i="1"/>
  <c r="G23" i="1"/>
  <c r="G25" i="1"/>
  <c r="G28" i="1"/>
  <c r="G27" i="1"/>
  <c r="G26" i="1"/>
  <c r="G16" i="1"/>
  <c r="G17" i="1"/>
  <c r="G14" i="1"/>
  <c r="G15" i="1"/>
  <c r="G27" i="69"/>
  <c r="H27" i="69"/>
  <c r="I27" i="69"/>
  <c r="G26" i="69"/>
  <c r="H26" i="69"/>
  <c r="I26" i="69"/>
  <c r="G25" i="69"/>
  <c r="H25" i="69"/>
  <c r="I25" i="69"/>
  <c r="G17" i="69"/>
  <c r="H17" i="69"/>
  <c r="I17" i="69"/>
  <c r="G13" i="69"/>
  <c r="H13" i="69"/>
  <c r="I13" i="69"/>
  <c r="G12" i="69"/>
  <c r="H12" i="69"/>
  <c r="I12" i="69"/>
  <c r="G11" i="69"/>
  <c r="H11" i="69"/>
  <c r="I11" i="69"/>
  <c r="G9" i="69"/>
  <c r="H9" i="69"/>
  <c r="I9" i="69"/>
  <c r="G8" i="69"/>
  <c r="H8" i="69"/>
  <c r="I8" i="69"/>
  <c r="G19" i="69"/>
  <c r="G20" i="69"/>
  <c r="I19" i="69"/>
  <c r="I20" i="69"/>
  <c r="I15" i="69"/>
  <c r="I16" i="69"/>
  <c r="G15" i="69"/>
  <c r="G16" i="69"/>
  <c r="G5" i="69"/>
  <c r="G6" i="69"/>
  <c r="I4" i="69"/>
  <c r="I5" i="69"/>
  <c r="I6" i="69"/>
  <c r="I19" i="70"/>
  <c r="I20" i="70"/>
  <c r="G19" i="70"/>
  <c r="G20" i="70"/>
  <c r="G15" i="70"/>
  <c r="G16" i="70"/>
  <c r="I15" i="70"/>
  <c r="I16" i="70"/>
  <c r="G5" i="70"/>
  <c r="G6" i="70"/>
  <c r="I4" i="70"/>
  <c r="I5" i="70"/>
  <c r="I6" i="70"/>
  <c r="G27" i="70"/>
  <c r="H27" i="70"/>
  <c r="I27" i="70"/>
  <c r="G26" i="70"/>
  <c r="H26" i="70"/>
  <c r="I26" i="70"/>
  <c r="G25" i="70"/>
  <c r="H25" i="70"/>
  <c r="I25" i="70"/>
  <c r="G17" i="70"/>
  <c r="H17" i="70"/>
  <c r="I17" i="70"/>
  <c r="G8" i="70"/>
  <c r="H8" i="70"/>
  <c r="I8" i="70"/>
  <c r="G9" i="70"/>
  <c r="H9" i="70"/>
  <c r="I9" i="70"/>
  <c r="G13" i="70"/>
  <c r="H13" i="70"/>
  <c r="I13" i="70"/>
  <c r="G11" i="70"/>
  <c r="H11" i="70"/>
  <c r="I11" i="70"/>
  <c r="G12" i="70"/>
  <c r="H12" i="70"/>
  <c r="I12" i="70"/>
  <c r="G17" i="67"/>
  <c r="H17" i="67"/>
  <c r="I17" i="67"/>
  <c r="I16" i="67"/>
  <c r="G13" i="67"/>
  <c r="G27" i="67"/>
  <c r="H27" i="67"/>
  <c r="I27" i="67"/>
  <c r="G26" i="67"/>
  <c r="H26" i="67"/>
  <c r="I26" i="67"/>
  <c r="H25" i="67"/>
  <c r="I25" i="67"/>
  <c r="G8" i="67"/>
  <c r="H8" i="67"/>
  <c r="I8" i="67"/>
  <c r="G9" i="67"/>
  <c r="H9" i="67"/>
  <c r="I9" i="67"/>
  <c r="H11" i="67"/>
  <c r="I11" i="67"/>
  <c r="G27" i="66"/>
  <c r="H27" i="66"/>
  <c r="I27" i="66"/>
  <c r="G26" i="66"/>
  <c r="H26" i="66"/>
  <c r="I26" i="66"/>
  <c r="G25" i="66"/>
  <c r="H25" i="66"/>
  <c r="I25" i="66"/>
  <c r="G13" i="66"/>
  <c r="H13" i="66"/>
  <c r="I13" i="66"/>
  <c r="G12" i="66"/>
  <c r="H12" i="66"/>
  <c r="I12" i="66"/>
  <c r="G19" i="67"/>
  <c r="G20" i="67"/>
  <c r="I19" i="67"/>
  <c r="I20" i="67"/>
  <c r="G6" i="67"/>
  <c r="I6" i="67"/>
  <c r="I5" i="67"/>
  <c r="I4" i="67"/>
  <c r="I19" i="66"/>
  <c r="I20" i="66"/>
  <c r="G20" i="66"/>
  <c r="G19" i="66"/>
  <c r="G17" i="66"/>
  <c r="H17" i="66"/>
  <c r="I17" i="66"/>
  <c r="I15" i="66"/>
  <c r="I16" i="66"/>
  <c r="G16" i="66"/>
  <c r="G15" i="66"/>
  <c r="H15" i="66"/>
  <c r="G11" i="66"/>
  <c r="G9" i="66"/>
  <c r="I4" i="66"/>
  <c r="G6" i="66"/>
  <c r="G5" i="66"/>
  <c r="I5" i="66"/>
  <c r="I6" i="66"/>
  <c r="G27" i="65"/>
  <c r="G27" i="68"/>
  <c r="G26" i="65"/>
  <c r="G26" i="68"/>
  <c r="G25" i="65"/>
  <c r="G25" i="68"/>
  <c r="H15" i="65"/>
  <c r="H15" i="67"/>
  <c r="H15" i="70"/>
  <c r="H15" i="69"/>
  <c r="H15" i="68"/>
  <c r="I15" i="65"/>
  <c r="I15" i="68"/>
  <c r="P29" i="69"/>
  <c r="P29" i="70"/>
  <c r="P29" i="67"/>
  <c r="P29" i="66"/>
  <c r="P29" i="65"/>
  <c r="P29" i="68"/>
  <c r="F32" i="70"/>
  <c r="F33" i="70"/>
  <c r="F34" i="70"/>
  <c r="F35" i="70"/>
  <c r="F36" i="70"/>
  <c r="F37" i="70"/>
  <c r="F38" i="70"/>
  <c r="F39" i="70"/>
  <c r="F40" i="70"/>
  <c r="F41" i="70"/>
  <c r="F42" i="70"/>
  <c r="F43" i="70"/>
  <c r="F44" i="70"/>
  <c r="F45" i="70"/>
  <c r="F46" i="70"/>
  <c r="F47" i="70"/>
  <c r="F48" i="70"/>
  <c r="F49" i="70"/>
  <c r="F50" i="70"/>
  <c r="F51" i="70"/>
  <c r="F52" i="70"/>
  <c r="F53" i="70"/>
  <c r="F54" i="70"/>
  <c r="F55" i="70"/>
  <c r="F56" i="70"/>
  <c r="F57" i="70"/>
  <c r="F58" i="70"/>
  <c r="F59" i="70"/>
  <c r="F60" i="70"/>
  <c r="F61" i="70"/>
  <c r="F62" i="70"/>
  <c r="F63" i="70"/>
  <c r="F64" i="70"/>
  <c r="F65" i="70"/>
  <c r="F66" i="70"/>
  <c r="F67" i="70"/>
  <c r="H34" i="70"/>
  <c r="H32" i="70"/>
  <c r="H33" i="70"/>
  <c r="H35" i="70"/>
  <c r="H36" i="70"/>
  <c r="H37" i="70"/>
  <c r="H38" i="70"/>
  <c r="J32" i="70"/>
  <c r="J33" i="70"/>
  <c r="J34" i="70"/>
  <c r="J35" i="70"/>
  <c r="J36" i="70"/>
  <c r="J37" i="70"/>
  <c r="J38" i="70"/>
  <c r="H39" i="70"/>
  <c r="H40" i="70"/>
  <c r="H41" i="70"/>
  <c r="H42" i="70"/>
  <c r="H43" i="70"/>
  <c r="H44" i="70"/>
  <c r="H45" i="70"/>
  <c r="H46" i="70"/>
  <c r="H47" i="70"/>
  <c r="H48" i="70"/>
  <c r="H49" i="70"/>
  <c r="H50" i="70"/>
  <c r="H51" i="70"/>
  <c r="H52" i="70"/>
  <c r="H53" i="70"/>
  <c r="H54" i="70"/>
  <c r="H55" i="70"/>
  <c r="H56" i="70"/>
  <c r="H57" i="70"/>
  <c r="H58" i="70"/>
  <c r="H59" i="70"/>
  <c r="H60" i="70"/>
  <c r="H61" i="70"/>
  <c r="H62" i="70"/>
  <c r="H63" i="70"/>
  <c r="H64" i="70"/>
  <c r="H65" i="70"/>
  <c r="H66" i="70"/>
  <c r="H67" i="70"/>
  <c r="J39" i="70"/>
  <c r="J40" i="70"/>
  <c r="J41" i="70"/>
  <c r="J42" i="70"/>
  <c r="J43" i="70"/>
  <c r="J44" i="70"/>
  <c r="J45" i="70"/>
  <c r="J46" i="70"/>
  <c r="J47" i="70"/>
  <c r="J48" i="70"/>
  <c r="J49" i="70"/>
  <c r="J50" i="70"/>
  <c r="J51" i="70"/>
  <c r="J52" i="70"/>
  <c r="J53" i="70"/>
  <c r="J54" i="70"/>
  <c r="J55" i="70"/>
  <c r="J56" i="70"/>
  <c r="J57" i="70"/>
  <c r="J58" i="70"/>
  <c r="J59" i="70"/>
  <c r="J60" i="70"/>
  <c r="J61" i="70"/>
  <c r="J62" i="70"/>
  <c r="J63" i="70"/>
  <c r="J64" i="70"/>
  <c r="J65" i="70"/>
  <c r="J66" i="70"/>
  <c r="J67" i="70"/>
  <c r="H80" i="1" a="1"/>
  <c r="I47" i="1" a="1"/>
  <c r="I13" i="1" a="1"/>
  <c r="H53" i="1" a="1"/>
  <c r="I51" i="1" a="1"/>
  <c r="I58" i="1" a="1"/>
  <c r="I75" i="1" a="1"/>
  <c r="H59" i="1" a="1"/>
  <c r="I6" i="1" a="1"/>
  <c r="I12" i="1" a="1"/>
  <c r="H78" i="1" a="1"/>
  <c r="I44" i="1" a="1"/>
  <c r="H79" i="1" a="1"/>
  <c r="I32" i="1" a="1"/>
  <c r="H34" i="1" a="1"/>
  <c r="I74" i="1" a="1"/>
  <c r="I33" i="1" a="1"/>
  <c r="B21" i="1" a="1"/>
  <c r="I59" i="1" a="1"/>
  <c r="H13" i="1" a="1"/>
  <c r="I21" i="1" a="1"/>
  <c r="I67" i="1" a="1"/>
  <c r="C21" i="1" a="1"/>
  <c r="I70" i="1" a="1"/>
  <c r="H77" i="1" a="1"/>
  <c r="I68" i="1" a="1"/>
  <c r="I40" i="1" a="1"/>
  <c r="H54" i="1" a="1"/>
  <c r="I34" i="1" a="1"/>
  <c r="H76" i="1" a="1"/>
  <c r="I39" i="1" a="1"/>
  <c r="H47" i="1" a="1"/>
  <c r="H22" i="1" a="1"/>
  <c r="I22" i="1" a="1"/>
  <c r="H33" i="1" a="1"/>
  <c r="H69" i="1" a="1"/>
  <c r="H81" i="1" a="1"/>
  <c r="I45" i="1" a="1"/>
  <c r="H40" i="1" a="1"/>
  <c r="H45" i="1" a="1"/>
  <c r="I38" i="1" a="1"/>
  <c r="H39" i="1" a="1"/>
  <c r="H52" i="1" a="1"/>
  <c r="H77" i="1" l="1"/>
  <c r="H78" i="1"/>
  <c r="H76" i="1"/>
  <c r="H81" i="1"/>
  <c r="H79" i="1"/>
  <c r="H80" i="1"/>
  <c r="H69" i="1"/>
  <c r="H53" i="1"/>
  <c r="H54" i="1"/>
  <c r="H52" i="1"/>
  <c r="I74" i="1"/>
  <c r="I75" i="1"/>
  <c r="I67" i="1"/>
  <c r="I70" i="1"/>
  <c r="I68" i="1"/>
  <c r="I58" i="1"/>
  <c r="I59" i="1"/>
  <c r="I51" i="1"/>
  <c r="I47" i="1"/>
  <c r="I44" i="1"/>
  <c r="I45" i="1"/>
  <c r="I39" i="1"/>
  <c r="I38" i="1"/>
  <c r="I40" i="1"/>
  <c r="I32" i="1"/>
  <c r="I33" i="1"/>
  <c r="I34" i="1"/>
  <c r="I21" i="1"/>
  <c r="I22" i="1"/>
  <c r="I12" i="1"/>
  <c r="I13" i="1"/>
  <c r="I6" i="1"/>
  <c r="H59" i="1"/>
  <c r="H47" i="1"/>
  <c r="H45" i="1"/>
  <c r="H40" i="1"/>
  <c r="H39" i="1"/>
  <c r="H33" i="1"/>
  <c r="H34" i="1"/>
  <c r="H13" i="1"/>
  <c r="H22" i="1"/>
  <c r="B21" i="1"/>
  <c r="C21" i="1"/>
  <c r="E1" i="70"/>
  <c r="F27" i="70"/>
  <c r="F26" i="70"/>
  <c r="F25" i="70"/>
  <c r="H20" i="70"/>
  <c r="F20" i="70"/>
  <c r="H19" i="70"/>
  <c r="F19" i="70"/>
  <c r="F17" i="70"/>
  <c r="H16" i="70"/>
  <c r="F16" i="70"/>
  <c r="F15" i="70"/>
  <c r="F13" i="70"/>
  <c r="F12" i="70"/>
  <c r="F11" i="70"/>
  <c r="F9" i="70"/>
  <c r="Q8" i="70"/>
  <c r="F8" i="70"/>
  <c r="H6" i="70"/>
  <c r="F6" i="70"/>
  <c r="H5" i="70"/>
  <c r="F5" i="70"/>
  <c r="H4" i="70"/>
  <c r="B4" i="70" a="1"/>
  <c r="B4" i="70" s="1"/>
  <c r="J1" i="70"/>
  <c r="F32" i="66"/>
  <c r="H32" i="66"/>
  <c r="J32" i="66"/>
  <c r="H8" i="1" a="1"/>
  <c r="H7" i="1" a="1"/>
  <c r="H8" i="1" l="1"/>
  <c r="H7" i="1"/>
  <c r="B13" i="1" a="1"/>
  <c r="B13" i="1" l="1"/>
  <c r="I5" i="1"/>
  <c r="I73" i="1" s="1"/>
  <c r="J73" i="1"/>
  <c r="F73" i="1"/>
  <c r="E73" i="1"/>
  <c r="D73" i="1"/>
  <c r="C73" i="1"/>
  <c r="J66" i="1"/>
  <c r="F66" i="1"/>
  <c r="E66" i="1"/>
  <c r="D66" i="1"/>
  <c r="C66" i="1"/>
  <c r="J57" i="1"/>
  <c r="F57" i="1"/>
  <c r="E57" i="1"/>
  <c r="D57" i="1"/>
  <c r="C57" i="1"/>
  <c r="J50" i="1"/>
  <c r="F50" i="1"/>
  <c r="E50" i="1"/>
  <c r="D50" i="1"/>
  <c r="C50" i="1"/>
  <c r="J43" i="1"/>
  <c r="F43" i="1"/>
  <c r="E43" i="1"/>
  <c r="D43" i="1"/>
  <c r="C43" i="1"/>
  <c r="J37" i="1"/>
  <c r="F37" i="1"/>
  <c r="E37" i="1"/>
  <c r="D37" i="1"/>
  <c r="C37" i="1"/>
  <c r="J31" i="1"/>
  <c r="F31" i="1"/>
  <c r="E31" i="1"/>
  <c r="D31" i="1"/>
  <c r="C31" i="1"/>
  <c r="J20" i="1"/>
  <c r="F20" i="1"/>
  <c r="E20" i="1"/>
  <c r="D20" i="1"/>
  <c r="C20" i="1"/>
  <c r="D11" i="1"/>
  <c r="E11" i="1"/>
  <c r="F11" i="1"/>
  <c r="J11" i="1"/>
  <c r="C11" i="1"/>
  <c r="G5" i="67"/>
  <c r="F51" i="69"/>
  <c r="F52" i="69"/>
  <c r="F53" i="69"/>
  <c r="F54" i="69"/>
  <c r="F55" i="69"/>
  <c r="F56" i="69"/>
  <c r="F57" i="69"/>
  <c r="F58" i="69"/>
  <c r="F59" i="69"/>
  <c r="F60" i="69"/>
  <c r="F61" i="69"/>
  <c r="F62" i="69"/>
  <c r="F63" i="69"/>
  <c r="F64" i="69"/>
  <c r="F65" i="69"/>
  <c r="F66" i="69"/>
  <c r="F67" i="69"/>
  <c r="F68" i="69"/>
  <c r="F69" i="69"/>
  <c r="F70" i="69"/>
  <c r="F71" i="69"/>
  <c r="F72" i="69"/>
  <c r="F73" i="69"/>
  <c r="F74" i="69"/>
  <c r="F75" i="69"/>
  <c r="F76" i="69"/>
  <c r="F77" i="69"/>
  <c r="F78" i="69"/>
  <c r="F79" i="69"/>
  <c r="F80" i="69"/>
  <c r="F81" i="69"/>
  <c r="F82" i="69"/>
  <c r="F83" i="69"/>
  <c r="F84" i="69"/>
  <c r="F85" i="69"/>
  <c r="F86" i="69"/>
  <c r="G5" i="68"/>
  <c r="J86" i="69"/>
  <c r="H86" i="69"/>
  <c r="J85" i="69"/>
  <c r="H85" i="69"/>
  <c r="J84" i="69"/>
  <c r="H84" i="69"/>
  <c r="J83" i="69"/>
  <c r="H83" i="69"/>
  <c r="J82" i="69"/>
  <c r="H82" i="69"/>
  <c r="J81" i="69"/>
  <c r="H81" i="69"/>
  <c r="J80" i="69"/>
  <c r="H80" i="69"/>
  <c r="J79" i="69"/>
  <c r="H79" i="69"/>
  <c r="J78" i="69"/>
  <c r="H78" i="69"/>
  <c r="J77" i="69"/>
  <c r="H77" i="69"/>
  <c r="J76" i="69"/>
  <c r="H76" i="69"/>
  <c r="J75" i="69"/>
  <c r="H75" i="69"/>
  <c r="J74" i="69"/>
  <c r="H74" i="69"/>
  <c r="J73" i="69"/>
  <c r="H73" i="69"/>
  <c r="J72" i="69"/>
  <c r="H72" i="69"/>
  <c r="J71" i="69"/>
  <c r="H71" i="69"/>
  <c r="J70" i="69"/>
  <c r="H70" i="69"/>
  <c r="J69" i="69"/>
  <c r="H69" i="69"/>
  <c r="J68" i="69"/>
  <c r="H68" i="69"/>
  <c r="J67" i="69"/>
  <c r="H67" i="69"/>
  <c r="J66" i="69"/>
  <c r="H66" i="69"/>
  <c r="J65" i="69"/>
  <c r="H65" i="69"/>
  <c r="J64" i="69"/>
  <c r="H64" i="69"/>
  <c r="J63" i="69"/>
  <c r="H63" i="69"/>
  <c r="J62" i="69"/>
  <c r="H62" i="69"/>
  <c r="J61" i="69"/>
  <c r="H61" i="69"/>
  <c r="J60" i="69"/>
  <c r="H60" i="69"/>
  <c r="J59" i="69"/>
  <c r="H59" i="69"/>
  <c r="J58" i="69"/>
  <c r="H58" i="69"/>
  <c r="J57" i="69"/>
  <c r="H57" i="69"/>
  <c r="J56" i="69"/>
  <c r="H56" i="69"/>
  <c r="J55" i="69"/>
  <c r="H55" i="69"/>
  <c r="J54" i="69"/>
  <c r="H54" i="69"/>
  <c r="J53" i="69"/>
  <c r="H53" i="69"/>
  <c r="J52" i="69"/>
  <c r="H52" i="69"/>
  <c r="J51" i="69"/>
  <c r="H51" i="69"/>
  <c r="F27" i="69"/>
  <c r="F26" i="69"/>
  <c r="F25" i="69"/>
  <c r="H20" i="69"/>
  <c r="F20" i="69"/>
  <c r="H19" i="69"/>
  <c r="F19" i="69"/>
  <c r="F17" i="69"/>
  <c r="H16" i="69"/>
  <c r="F16" i="69"/>
  <c r="F15" i="69"/>
  <c r="F13" i="69"/>
  <c r="F12" i="69"/>
  <c r="F11" i="69"/>
  <c r="F9" i="69"/>
  <c r="Q8" i="69"/>
  <c r="F8" i="69"/>
  <c r="H6" i="69"/>
  <c r="F6" i="69"/>
  <c r="H5" i="69"/>
  <c r="F5" i="69"/>
  <c r="H4" i="69"/>
  <c r="B4" i="69" a="1"/>
  <c r="B4" i="69" s="1"/>
  <c r="D21" i="1" a="1"/>
  <c r="D34" i="1" a="1"/>
  <c r="J8" i="1" a="1"/>
  <c r="D13" i="1" a="1"/>
  <c r="C34" i="1" a="1"/>
  <c r="F75" i="1" a="1"/>
  <c r="E33" i="1" a="1"/>
  <c r="F45" i="1" a="1"/>
  <c r="C40" i="1" a="1"/>
  <c r="F13" i="1" a="1"/>
  <c r="F32" i="1" a="1"/>
  <c r="J47" i="1" a="1"/>
  <c r="J75" i="1" a="1"/>
  <c r="D32" i="1" a="1"/>
  <c r="F39" i="1" a="1"/>
  <c r="C58" i="1" a="1"/>
  <c r="C47" i="1" a="1"/>
  <c r="J39" i="1" a="1"/>
  <c r="D33" i="1" a="1"/>
  <c r="F12" i="1" a="1"/>
  <c r="F21" i="1" a="1"/>
  <c r="E59" i="1" a="1"/>
  <c r="J33" i="1" a="1"/>
  <c r="D67" i="1" a="1"/>
  <c r="J13" i="1" a="1"/>
  <c r="E22" i="1" a="1"/>
  <c r="F34" i="1" a="1"/>
  <c r="D51" i="1" a="1"/>
  <c r="D59" i="1" a="1"/>
  <c r="C44" i="1" a="1"/>
  <c r="J67" i="1" a="1"/>
  <c r="C74" i="1" a="1"/>
  <c r="D22" i="1" a="1"/>
  <c r="D6" i="1" a="1"/>
  <c r="J6" i="1" a="1"/>
  <c r="D38" i="1" a="1"/>
  <c r="C33" i="1" a="1"/>
  <c r="J22" i="1" a="1"/>
  <c r="J38" i="1" a="1"/>
  <c r="C59" i="1" a="1"/>
  <c r="J70" i="1" a="1"/>
  <c r="E47" i="1" a="1"/>
  <c r="F51" i="1" a="1"/>
  <c r="J12" i="1" a="1"/>
  <c r="J7" i="1" a="1"/>
  <c r="E12" i="1" a="1"/>
  <c r="C75" i="1" a="1"/>
  <c r="D70" i="1" a="1"/>
  <c r="D8" i="1" a="1"/>
  <c r="D74" i="1" a="1"/>
  <c r="E38" i="1" a="1"/>
  <c r="F6" i="1" a="1"/>
  <c r="E51" i="1" a="1"/>
  <c r="E68" i="1" a="1"/>
  <c r="F58" i="1" a="1"/>
  <c r="E39" i="1" a="1"/>
  <c r="E8" i="1" a="1"/>
  <c r="E75" i="1" a="1"/>
  <c r="F44" i="1" a="1"/>
  <c r="D40" i="1" a="1"/>
  <c r="D68" i="1" a="1"/>
  <c r="F74" i="1" a="1"/>
  <c r="C12" i="1" a="1"/>
  <c r="J40" i="1" a="1"/>
  <c r="F67" i="1" a="1"/>
  <c r="E44" i="1" a="1"/>
  <c r="E40" i="1" a="1"/>
  <c r="J21" i="1" a="1"/>
  <c r="J68" i="1" a="1"/>
  <c r="C67" i="1" a="1"/>
  <c r="J45" i="1" a="1"/>
  <c r="E34" i="1" a="1"/>
  <c r="E67" i="1" a="1"/>
  <c r="J58" i="1" a="1"/>
  <c r="E58" i="1" a="1"/>
  <c r="C51" i="1" a="1"/>
  <c r="J44" i="1" a="1"/>
  <c r="D58" i="1" a="1"/>
  <c r="F38" i="1" a="1"/>
  <c r="J59" i="1" a="1"/>
  <c r="C22" i="1" a="1"/>
  <c r="F59" i="1" a="1"/>
  <c r="E74" i="1" a="1"/>
  <c r="C45" i="1" a="1"/>
  <c r="F33" i="1" a="1"/>
  <c r="D12" i="1" a="1"/>
  <c r="D75" i="1" a="1"/>
  <c r="F22" i="1" a="1"/>
  <c r="D45" i="1" a="1"/>
  <c r="F40" i="1" a="1"/>
  <c r="E32" i="1" a="1"/>
  <c r="C32" i="1" a="1"/>
  <c r="J32" i="1" a="1"/>
  <c r="C13" i="1" a="1"/>
  <c r="F68" i="1" a="1"/>
  <c r="J34" i="1" a="1"/>
  <c r="C68" i="1" a="1"/>
  <c r="J51" i="1" a="1"/>
  <c r="C39" i="1" a="1"/>
  <c r="D39" i="1" a="1"/>
  <c r="C70" i="1" a="1"/>
  <c r="F7" i="1" a="1"/>
  <c r="F47" i="1" a="1"/>
  <c r="E70" i="1" a="1"/>
  <c r="F70" i="1" a="1"/>
  <c r="E13" i="1" a="1"/>
  <c r="E21" i="1" a="1"/>
  <c r="E45" i="1" a="1"/>
  <c r="C38" i="1" a="1"/>
  <c r="D44" i="1" a="1"/>
  <c r="D7" i="1" a="1"/>
  <c r="J74" i="1" a="1"/>
  <c r="D47" i="1" a="1"/>
  <c r="E1" i="69" l="1"/>
  <c r="J1" i="69"/>
  <c r="D8" i="1"/>
  <c r="D6" i="1"/>
  <c r="D7" i="1"/>
  <c r="D74" i="1"/>
  <c r="D75" i="1"/>
  <c r="D67" i="1"/>
  <c r="D68" i="1"/>
  <c r="D70" i="1"/>
  <c r="D58" i="1"/>
  <c r="D59" i="1"/>
  <c r="D51" i="1"/>
  <c r="D44" i="1"/>
  <c r="D45" i="1"/>
  <c r="D47" i="1"/>
  <c r="D39" i="1"/>
  <c r="D38" i="1"/>
  <c r="D40" i="1"/>
  <c r="D34" i="1"/>
  <c r="D32" i="1"/>
  <c r="D33" i="1"/>
  <c r="D21" i="1"/>
  <c r="D22" i="1"/>
  <c r="D12" i="1"/>
  <c r="D13" i="1"/>
  <c r="J74" i="1"/>
  <c r="J75" i="1"/>
  <c r="J67" i="1"/>
  <c r="J68" i="1"/>
  <c r="J70" i="1"/>
  <c r="J58" i="1"/>
  <c r="J59" i="1"/>
  <c r="J51" i="1"/>
  <c r="J44" i="1"/>
  <c r="J45" i="1"/>
  <c r="J47" i="1"/>
  <c r="J38" i="1"/>
  <c r="J40" i="1"/>
  <c r="J39" i="1"/>
  <c r="J32" i="1"/>
  <c r="J33" i="1"/>
  <c r="J34" i="1"/>
  <c r="J21" i="1"/>
  <c r="J22" i="1"/>
  <c r="J12" i="1"/>
  <c r="J13" i="1"/>
  <c r="J7" i="1"/>
  <c r="J8" i="1"/>
  <c r="J6" i="1"/>
  <c r="C74" i="1"/>
  <c r="E74" i="1"/>
  <c r="C75" i="1"/>
  <c r="F74" i="1"/>
  <c r="E75" i="1"/>
  <c r="F75" i="1"/>
  <c r="F67" i="1"/>
  <c r="E68" i="1"/>
  <c r="C70" i="1"/>
  <c r="F68" i="1"/>
  <c r="F70" i="1"/>
  <c r="E67" i="1"/>
  <c r="C68" i="1"/>
  <c r="C67" i="1"/>
  <c r="E70" i="1"/>
  <c r="F58" i="1"/>
  <c r="E59" i="1"/>
  <c r="F59" i="1"/>
  <c r="E58" i="1"/>
  <c r="C59" i="1"/>
  <c r="C58" i="1"/>
  <c r="C51" i="1"/>
  <c r="E51" i="1"/>
  <c r="F51" i="1"/>
  <c r="C44" i="1"/>
  <c r="E47" i="1"/>
  <c r="E44" i="1"/>
  <c r="F44" i="1"/>
  <c r="E45" i="1"/>
  <c r="C47" i="1"/>
  <c r="F47" i="1"/>
  <c r="C45" i="1"/>
  <c r="F45" i="1"/>
  <c r="C40" i="1"/>
  <c r="C38" i="1"/>
  <c r="E40" i="1"/>
  <c r="F40" i="1"/>
  <c r="E39" i="1"/>
  <c r="F39" i="1"/>
  <c r="E38" i="1"/>
  <c r="C39" i="1"/>
  <c r="F38" i="1"/>
  <c r="E33" i="1"/>
  <c r="C34" i="1"/>
  <c r="F33" i="1"/>
  <c r="C32" i="1"/>
  <c r="E34" i="1"/>
  <c r="F34" i="1"/>
  <c r="E32" i="1"/>
  <c r="C33" i="1"/>
  <c r="F32" i="1"/>
  <c r="F21" i="1"/>
  <c r="C22" i="1"/>
  <c r="E22" i="1"/>
  <c r="E21" i="1"/>
  <c r="F22" i="1"/>
  <c r="C13" i="1"/>
  <c r="E13" i="1"/>
  <c r="F13" i="1"/>
  <c r="E12" i="1"/>
  <c r="F12" i="1"/>
  <c r="C12" i="1"/>
  <c r="I37" i="1"/>
  <c r="I31" i="1"/>
  <c r="I50" i="1"/>
  <c r="I11" i="1"/>
  <c r="I20" i="1"/>
  <c r="I43" i="1"/>
  <c r="I66" i="1"/>
  <c r="I57" i="1"/>
  <c r="F7" i="1"/>
  <c r="F6" i="1"/>
  <c r="E8" i="1"/>
  <c r="G45" i="1" a="1"/>
  <c r="G70" i="1" a="1"/>
  <c r="G6" i="1" a="1"/>
  <c r="G51" i="1" a="1"/>
  <c r="G40" i="1" a="1"/>
  <c r="G8" i="1" a="1"/>
  <c r="G74" i="1" a="1"/>
  <c r="G75" i="1" a="1"/>
  <c r="G67" i="1" a="1"/>
  <c r="G59" i="1" a="1"/>
  <c r="G68" i="1" a="1"/>
  <c r="G7" i="1" a="1"/>
  <c r="G33" i="1" a="1"/>
  <c r="G47" i="1" a="1"/>
  <c r="G39" i="1" a="1"/>
  <c r="G12" i="1" a="1"/>
  <c r="G34" i="1" a="1"/>
  <c r="G22" i="1" a="1"/>
  <c r="G58" i="1" a="1"/>
  <c r="G44" i="1" a="1"/>
  <c r="G13" i="1" a="1"/>
  <c r="G38" i="1" a="1"/>
  <c r="G32" i="1" a="1"/>
  <c r="G21" i="1" a="1"/>
  <c r="G45" i="1" l="1"/>
  <c r="G44" i="1"/>
  <c r="G75" i="1"/>
  <c r="G74" i="1"/>
  <c r="G70" i="1"/>
  <c r="G67" i="1"/>
  <c r="G68" i="1"/>
  <c r="G59" i="1"/>
  <c r="G58" i="1"/>
  <c r="G51" i="1"/>
  <c r="G47" i="1"/>
  <c r="G40" i="1"/>
  <c r="G39" i="1"/>
  <c r="G38" i="1"/>
  <c r="G32" i="1"/>
  <c r="G34" i="1"/>
  <c r="G33" i="1"/>
  <c r="G22" i="1"/>
  <c r="G21" i="1"/>
  <c r="G12" i="1"/>
  <c r="G13" i="1"/>
  <c r="G7" i="1"/>
  <c r="G8" i="1"/>
  <c r="G6" i="1"/>
  <c r="J67" i="68"/>
  <c r="H67" i="68"/>
  <c r="F67" i="68"/>
  <c r="J66" i="68"/>
  <c r="H66" i="68"/>
  <c r="F66" i="68"/>
  <c r="J65" i="68"/>
  <c r="H65" i="68"/>
  <c r="F65" i="68"/>
  <c r="J64" i="68"/>
  <c r="H64" i="68"/>
  <c r="F64" i="68"/>
  <c r="J63" i="68"/>
  <c r="H63" i="68"/>
  <c r="F63" i="68"/>
  <c r="J62" i="68"/>
  <c r="H62" i="68"/>
  <c r="F62" i="68"/>
  <c r="J61" i="68"/>
  <c r="H61" i="68"/>
  <c r="F61" i="68"/>
  <c r="J60" i="68"/>
  <c r="H60" i="68"/>
  <c r="F60" i="68"/>
  <c r="J59" i="68"/>
  <c r="H59" i="68"/>
  <c r="F59" i="68"/>
  <c r="J58" i="68"/>
  <c r="H58" i="68"/>
  <c r="F58" i="68"/>
  <c r="J57" i="68"/>
  <c r="H57" i="68"/>
  <c r="F57" i="68"/>
  <c r="J56" i="68"/>
  <c r="H56" i="68"/>
  <c r="F56" i="68"/>
  <c r="J55" i="68"/>
  <c r="H55" i="68"/>
  <c r="F55" i="68"/>
  <c r="J54" i="68"/>
  <c r="H54" i="68"/>
  <c r="F54" i="68"/>
  <c r="J53" i="68"/>
  <c r="H53" i="68"/>
  <c r="F53" i="68"/>
  <c r="J52" i="68"/>
  <c r="H52" i="68"/>
  <c r="F52" i="68"/>
  <c r="J51" i="68"/>
  <c r="H51" i="68"/>
  <c r="F51" i="68"/>
  <c r="J50" i="68"/>
  <c r="H50" i="68"/>
  <c r="F50" i="68"/>
  <c r="J49" i="68"/>
  <c r="H49" i="68"/>
  <c r="F49" i="68"/>
  <c r="J48" i="68"/>
  <c r="H48" i="68"/>
  <c r="F48" i="68"/>
  <c r="J47" i="68"/>
  <c r="H47" i="68"/>
  <c r="F47" i="68"/>
  <c r="J46" i="68"/>
  <c r="H46" i="68"/>
  <c r="F46" i="68"/>
  <c r="J45" i="68"/>
  <c r="H45" i="68"/>
  <c r="F45" i="68"/>
  <c r="J44" i="68"/>
  <c r="H44" i="68"/>
  <c r="F44" i="68"/>
  <c r="J43" i="68"/>
  <c r="H43" i="68"/>
  <c r="F43" i="68"/>
  <c r="J42" i="68"/>
  <c r="H42" i="68"/>
  <c r="F42" i="68"/>
  <c r="J41" i="68"/>
  <c r="H41" i="68"/>
  <c r="F41" i="68"/>
  <c r="J40" i="68"/>
  <c r="H40" i="68"/>
  <c r="F40" i="68"/>
  <c r="J39" i="68"/>
  <c r="H39" i="68"/>
  <c r="F39" i="68"/>
  <c r="J38" i="68"/>
  <c r="H38" i="68"/>
  <c r="F38" i="68"/>
  <c r="J37" i="68"/>
  <c r="H37" i="68"/>
  <c r="F37" i="68"/>
  <c r="J36" i="68"/>
  <c r="H36" i="68"/>
  <c r="F36" i="68"/>
  <c r="J35" i="68"/>
  <c r="H35" i="68"/>
  <c r="F35" i="68"/>
  <c r="J34" i="68"/>
  <c r="H34" i="68"/>
  <c r="F34" i="68"/>
  <c r="J33" i="68"/>
  <c r="H33" i="68"/>
  <c r="F33" i="68"/>
  <c r="J32" i="68"/>
  <c r="H32" i="68"/>
  <c r="F32" i="68"/>
  <c r="F27" i="68"/>
  <c r="F26" i="68"/>
  <c r="F25" i="68"/>
  <c r="I20" i="68"/>
  <c r="H20" i="68"/>
  <c r="G20" i="68"/>
  <c r="F20" i="68"/>
  <c r="I19" i="68"/>
  <c r="H19" i="68"/>
  <c r="G19" i="68"/>
  <c r="F19" i="68"/>
  <c r="G17" i="68"/>
  <c r="F17" i="68"/>
  <c r="I16" i="68"/>
  <c r="H16" i="68"/>
  <c r="G16" i="68"/>
  <c r="F16" i="68"/>
  <c r="G15" i="68"/>
  <c r="F15" i="68"/>
  <c r="G13" i="68"/>
  <c r="F13" i="68"/>
  <c r="G12" i="68"/>
  <c r="F12" i="68"/>
  <c r="G11" i="68"/>
  <c r="F11" i="68"/>
  <c r="G9" i="68"/>
  <c r="F9" i="68"/>
  <c r="Q8" i="68"/>
  <c r="G8" i="68"/>
  <c r="F8" i="68"/>
  <c r="I6" i="68"/>
  <c r="H6" i="68"/>
  <c r="G6" i="68"/>
  <c r="F6" i="68"/>
  <c r="I5" i="68"/>
  <c r="H5" i="68"/>
  <c r="F5" i="68"/>
  <c r="I4" i="68"/>
  <c r="H4" i="68"/>
  <c r="B4" i="68" a="1"/>
  <c r="B4" i="68" s="1"/>
  <c r="J67" i="67"/>
  <c r="F67" i="67"/>
  <c r="J66" i="67"/>
  <c r="F66" i="67"/>
  <c r="J65" i="67"/>
  <c r="F65" i="67"/>
  <c r="J64" i="67"/>
  <c r="F64" i="67"/>
  <c r="J63" i="67"/>
  <c r="F63" i="67"/>
  <c r="J62" i="67"/>
  <c r="F62" i="67"/>
  <c r="J61" i="67"/>
  <c r="F61" i="67"/>
  <c r="J60" i="67"/>
  <c r="F60" i="67"/>
  <c r="J59" i="67"/>
  <c r="F59" i="67"/>
  <c r="J58" i="67"/>
  <c r="F58" i="67"/>
  <c r="J57" i="67"/>
  <c r="F57" i="67"/>
  <c r="J56" i="67"/>
  <c r="F56" i="67"/>
  <c r="J55" i="67"/>
  <c r="F55" i="67"/>
  <c r="J54" i="67"/>
  <c r="F54" i="67"/>
  <c r="J53" i="67"/>
  <c r="F53" i="67"/>
  <c r="J52" i="67"/>
  <c r="F52" i="67"/>
  <c r="J51" i="67"/>
  <c r="F51" i="67"/>
  <c r="J50" i="67"/>
  <c r="F50" i="67"/>
  <c r="J49" i="67"/>
  <c r="F49" i="67"/>
  <c r="J48" i="67"/>
  <c r="F48" i="67"/>
  <c r="J47" i="67"/>
  <c r="F47" i="67"/>
  <c r="J46" i="67"/>
  <c r="F46" i="67"/>
  <c r="J45" i="67"/>
  <c r="F45" i="67"/>
  <c r="J44" i="67"/>
  <c r="F44" i="67"/>
  <c r="J43" i="67"/>
  <c r="F43" i="67"/>
  <c r="J42" i="67"/>
  <c r="F42" i="67"/>
  <c r="J41" i="67"/>
  <c r="F41" i="67"/>
  <c r="J40" i="67"/>
  <c r="F40" i="67"/>
  <c r="J39" i="67"/>
  <c r="F39" i="67"/>
  <c r="J38" i="67"/>
  <c r="F38" i="67"/>
  <c r="J37" i="67"/>
  <c r="F37" i="67"/>
  <c r="J36" i="67"/>
  <c r="F36" i="67"/>
  <c r="J35" i="67"/>
  <c r="F35" i="67"/>
  <c r="J34" i="67"/>
  <c r="F34" i="67"/>
  <c r="J33" i="67"/>
  <c r="F33" i="67"/>
  <c r="J32" i="67"/>
  <c r="F32" i="67"/>
  <c r="F27" i="67"/>
  <c r="F26" i="67"/>
  <c r="F25" i="67"/>
  <c r="H20" i="67"/>
  <c r="F20" i="67"/>
  <c r="H19" i="67"/>
  <c r="F19" i="67"/>
  <c r="F17" i="67"/>
  <c r="H16" i="67"/>
  <c r="F16" i="67"/>
  <c r="F15" i="67"/>
  <c r="F13" i="67"/>
  <c r="F12" i="67"/>
  <c r="F11" i="67"/>
  <c r="F9" i="67"/>
  <c r="F8" i="67"/>
  <c r="H6" i="67"/>
  <c r="F6" i="67"/>
  <c r="H5" i="67"/>
  <c r="F5" i="67"/>
  <c r="H4" i="67"/>
  <c r="B4" i="67" a="1"/>
  <c r="B4" i="67" s="1"/>
  <c r="B4" i="66" a="1"/>
  <c r="B4" i="66" s="1"/>
  <c r="B4" i="65" a="1"/>
  <c r="B4" i="65" s="1"/>
  <c r="J67" i="66"/>
  <c r="H67" i="66"/>
  <c r="F67" i="66"/>
  <c r="J66" i="66"/>
  <c r="H66" i="66"/>
  <c r="F66" i="66"/>
  <c r="J65" i="66"/>
  <c r="H65" i="66"/>
  <c r="F65" i="66"/>
  <c r="J64" i="66"/>
  <c r="H64" i="66"/>
  <c r="F64" i="66"/>
  <c r="J63" i="66"/>
  <c r="H63" i="66"/>
  <c r="F63" i="66"/>
  <c r="J62" i="66"/>
  <c r="H62" i="66"/>
  <c r="F62" i="66"/>
  <c r="J61" i="66"/>
  <c r="H61" i="66"/>
  <c r="F61" i="66"/>
  <c r="J60" i="66"/>
  <c r="H60" i="66"/>
  <c r="F60" i="66"/>
  <c r="J59" i="66"/>
  <c r="H59" i="66"/>
  <c r="F59" i="66"/>
  <c r="J58" i="66"/>
  <c r="H58" i="66"/>
  <c r="F58" i="66"/>
  <c r="J57" i="66"/>
  <c r="H57" i="66"/>
  <c r="F57" i="66"/>
  <c r="J56" i="66"/>
  <c r="H56" i="66"/>
  <c r="F56" i="66"/>
  <c r="J55" i="66"/>
  <c r="H55" i="66"/>
  <c r="F55" i="66"/>
  <c r="J54" i="66"/>
  <c r="H54" i="66"/>
  <c r="F54" i="66"/>
  <c r="J53" i="66"/>
  <c r="H53" i="66"/>
  <c r="F53" i="66"/>
  <c r="J52" i="66"/>
  <c r="H52" i="66"/>
  <c r="F52" i="66"/>
  <c r="J51" i="66"/>
  <c r="H51" i="66"/>
  <c r="F51" i="66"/>
  <c r="J50" i="66"/>
  <c r="H50" i="66"/>
  <c r="F50" i="66"/>
  <c r="J49" i="66"/>
  <c r="H49" i="66"/>
  <c r="F49" i="66"/>
  <c r="J48" i="66"/>
  <c r="H48" i="66"/>
  <c r="F48" i="66"/>
  <c r="J47" i="66"/>
  <c r="H47" i="66"/>
  <c r="F47" i="66"/>
  <c r="J46" i="66"/>
  <c r="H46" i="66"/>
  <c r="F46" i="66"/>
  <c r="J45" i="66"/>
  <c r="H45" i="66"/>
  <c r="F45" i="66"/>
  <c r="J44" i="66"/>
  <c r="H44" i="66"/>
  <c r="F44" i="66"/>
  <c r="J43" i="66"/>
  <c r="H43" i="66"/>
  <c r="F43" i="66"/>
  <c r="J42" i="66"/>
  <c r="H42" i="66"/>
  <c r="F42" i="66"/>
  <c r="J41" i="66"/>
  <c r="H41" i="66"/>
  <c r="F41" i="66"/>
  <c r="J40" i="66"/>
  <c r="H40" i="66"/>
  <c r="F40" i="66"/>
  <c r="J39" i="66"/>
  <c r="H39" i="66"/>
  <c r="F39" i="66"/>
  <c r="J38" i="66"/>
  <c r="H38" i="66"/>
  <c r="F38" i="66"/>
  <c r="J37" i="66"/>
  <c r="H37" i="66"/>
  <c r="F37" i="66"/>
  <c r="J36" i="66"/>
  <c r="H36" i="66"/>
  <c r="F36" i="66"/>
  <c r="J35" i="66"/>
  <c r="H35" i="66"/>
  <c r="F35" i="66"/>
  <c r="J34" i="66"/>
  <c r="H34" i="66"/>
  <c r="F34" i="66"/>
  <c r="J33" i="66"/>
  <c r="H33" i="66"/>
  <c r="F33" i="66"/>
  <c r="F27" i="66"/>
  <c r="F26" i="66"/>
  <c r="F25" i="66"/>
  <c r="H20" i="66"/>
  <c r="F20" i="66"/>
  <c r="H19" i="66"/>
  <c r="F19" i="66"/>
  <c r="F17" i="66"/>
  <c r="H16" i="66"/>
  <c r="F16" i="66"/>
  <c r="F15" i="66"/>
  <c r="F13" i="66"/>
  <c r="F12" i="66"/>
  <c r="F11" i="66"/>
  <c r="F9" i="66"/>
  <c r="Q8" i="66"/>
  <c r="F8" i="66"/>
  <c r="H6" i="66"/>
  <c r="F6" i="66"/>
  <c r="H5" i="66"/>
  <c r="F5" i="66"/>
  <c r="H4" i="66"/>
  <c r="G5" i="1"/>
  <c r="H5" i="1"/>
  <c r="J32" i="65"/>
  <c r="J33" i="65"/>
  <c r="J34" i="65"/>
  <c r="J35" i="65"/>
  <c r="J36" i="65"/>
  <c r="J37" i="65"/>
  <c r="J38" i="65"/>
  <c r="J39" i="65"/>
  <c r="J40" i="65"/>
  <c r="J41" i="65"/>
  <c r="J42" i="65"/>
  <c r="J43" i="65"/>
  <c r="J44" i="65"/>
  <c r="J45" i="65"/>
  <c r="J46" i="65"/>
  <c r="J47" i="65"/>
  <c r="J48" i="65"/>
  <c r="J49" i="65"/>
  <c r="J50" i="65"/>
  <c r="J51" i="65"/>
  <c r="J52" i="65"/>
  <c r="J53" i="65"/>
  <c r="J54" i="65"/>
  <c r="J55" i="65"/>
  <c r="J56" i="65"/>
  <c r="J57" i="65"/>
  <c r="J58" i="65"/>
  <c r="J59" i="65"/>
  <c r="J60" i="65"/>
  <c r="J61" i="65"/>
  <c r="J62" i="65"/>
  <c r="J63" i="65"/>
  <c r="J64" i="65"/>
  <c r="J65" i="65"/>
  <c r="J66" i="65"/>
  <c r="J67" i="65"/>
  <c r="H32" i="65"/>
  <c r="H33" i="65"/>
  <c r="H34" i="65"/>
  <c r="H35" i="65"/>
  <c r="H36" i="65"/>
  <c r="H37" i="65"/>
  <c r="H38" i="65"/>
  <c r="H39" i="65"/>
  <c r="H40" i="65"/>
  <c r="H41" i="65"/>
  <c r="H42" i="65"/>
  <c r="H43" i="65"/>
  <c r="H44" i="65"/>
  <c r="H45" i="65"/>
  <c r="H46" i="65"/>
  <c r="H47" i="65"/>
  <c r="H48" i="65"/>
  <c r="H49" i="65"/>
  <c r="H50" i="65"/>
  <c r="H51" i="65"/>
  <c r="H52" i="65"/>
  <c r="H53" i="65"/>
  <c r="H54" i="65"/>
  <c r="H55" i="65"/>
  <c r="H56" i="65"/>
  <c r="H57" i="65"/>
  <c r="H58" i="65"/>
  <c r="H59" i="65"/>
  <c r="H60" i="65"/>
  <c r="H61" i="65"/>
  <c r="H62" i="65"/>
  <c r="H63" i="65"/>
  <c r="H64" i="65"/>
  <c r="H65" i="65"/>
  <c r="H66" i="65"/>
  <c r="H67" i="65"/>
  <c r="F32" i="65"/>
  <c r="F33" i="65"/>
  <c r="F34" i="65"/>
  <c r="F35" i="65"/>
  <c r="F36" i="65"/>
  <c r="F37" i="65"/>
  <c r="F38" i="65"/>
  <c r="F39" i="65"/>
  <c r="F40" i="65"/>
  <c r="F41" i="65"/>
  <c r="F42" i="65"/>
  <c r="F43" i="65"/>
  <c r="F44" i="65"/>
  <c r="F45" i="65"/>
  <c r="F46" i="65"/>
  <c r="F47" i="65"/>
  <c r="F48" i="65"/>
  <c r="F49" i="65"/>
  <c r="F50" i="65"/>
  <c r="F51" i="65"/>
  <c r="F52" i="65"/>
  <c r="F53" i="65"/>
  <c r="F54" i="65"/>
  <c r="F55" i="65"/>
  <c r="F56" i="65"/>
  <c r="F57" i="65"/>
  <c r="F58" i="65"/>
  <c r="F59" i="65"/>
  <c r="F60" i="65"/>
  <c r="F61" i="65"/>
  <c r="F62" i="65"/>
  <c r="F63" i="65"/>
  <c r="F64" i="65"/>
  <c r="F65" i="65"/>
  <c r="F66" i="65"/>
  <c r="F67" i="65"/>
  <c r="G9" i="65"/>
  <c r="F9" i="65"/>
  <c r="G8" i="65"/>
  <c r="G11" i="65"/>
  <c r="I16" i="65"/>
  <c r="H16" i="65"/>
  <c r="G16" i="65"/>
  <c r="G17" i="65"/>
  <c r="G13" i="65"/>
  <c r="G15" i="65"/>
  <c r="F15" i="65"/>
  <c r="G6" i="65"/>
  <c r="G12" i="65"/>
  <c r="F12" i="65"/>
  <c r="F27" i="65"/>
  <c r="F26" i="65"/>
  <c r="F25" i="65"/>
  <c r="H20" i="65"/>
  <c r="F20" i="65"/>
  <c r="H19" i="65"/>
  <c r="F19" i="65"/>
  <c r="F17" i="65"/>
  <c r="F16" i="65"/>
  <c r="F13" i="65"/>
  <c r="F11" i="65"/>
  <c r="Q8" i="65"/>
  <c r="F8" i="65"/>
  <c r="H6" i="65"/>
  <c r="F6" i="65"/>
  <c r="H5" i="65"/>
  <c r="F5" i="65"/>
  <c r="H4" i="65"/>
  <c r="H44" i="1" a="1"/>
  <c r="H12" i="1" a="1"/>
  <c r="H32" i="1" a="1"/>
  <c r="C8" i="1" a="1"/>
  <c r="B6" i="1" a="1"/>
  <c r="E6" i="1" a="1"/>
  <c r="C7" i="1" a="1"/>
  <c r="H58" i="1" a="1"/>
  <c r="C6" i="1" a="1"/>
  <c r="B7" i="1" a="1"/>
  <c r="B8" i="1" a="1"/>
  <c r="H38" i="1" a="1"/>
  <c r="H21" i="1" a="1"/>
  <c r="E1" i="65" l="1"/>
  <c r="J1" i="65"/>
  <c r="E1" i="68"/>
  <c r="J1" i="68"/>
  <c r="H58" i="1"/>
  <c r="H44" i="1"/>
  <c r="H38" i="1"/>
  <c r="H32" i="1"/>
  <c r="H12" i="1"/>
  <c r="H21" i="1"/>
  <c r="E1" i="67"/>
  <c r="E1" i="66"/>
  <c r="J1" i="66"/>
  <c r="J1" i="67"/>
  <c r="G50" i="1"/>
  <c r="G11" i="1"/>
  <c r="G37" i="1"/>
  <c r="G73" i="1"/>
  <c r="G20" i="1"/>
  <c r="G31" i="1"/>
  <c r="G66" i="1"/>
  <c r="G57" i="1"/>
  <c r="G43" i="1"/>
  <c r="H37" i="1"/>
  <c r="H11" i="1"/>
  <c r="H73" i="1"/>
  <c r="H20" i="1"/>
  <c r="H57" i="1"/>
  <c r="H66" i="1"/>
  <c r="H50" i="1"/>
  <c r="H43" i="1"/>
  <c r="H31" i="1"/>
  <c r="E6" i="1"/>
  <c r="C7" i="1"/>
  <c r="C8" i="1"/>
  <c r="C6" i="1"/>
  <c r="B8" i="1"/>
  <c r="B7" i="1"/>
  <c r="B6" i="1"/>
  <c r="H75" i="1" a="1"/>
  <c r="H67" i="1" a="1"/>
  <c r="H70" i="1" a="1"/>
  <c r="H51" i="1" a="1"/>
  <c r="H74" i="1" a="1"/>
  <c r="H68" i="1" a="1"/>
  <c r="H75" i="1" l="1"/>
  <c r="H74" i="1"/>
  <c r="H68" i="1"/>
  <c r="H70" i="1"/>
  <c r="H67" i="1"/>
  <c r="H51" i="1"/>
  <c r="H6" i="1" a="1"/>
  <c r="H6" i="1" l="1"/>
  <c r="A43" i="1"/>
  <c r="B22" i="1" a="1"/>
  <c r="B44" i="1" a="1"/>
  <c r="B45" i="1" a="1"/>
  <c r="B47" i="1" a="1"/>
  <c r="B22" i="1" l="1"/>
  <c r="B45" i="1"/>
  <c r="B47" i="1"/>
  <c r="B44" i="1"/>
  <c r="A73" i="1"/>
  <c r="A57" i="1"/>
  <c r="A66" i="1"/>
  <c r="A50" i="1"/>
  <c r="A37" i="1"/>
  <c r="A31" i="1"/>
  <c r="A20" i="1"/>
  <c r="B68" i="1" a="1"/>
  <c r="B74" i="1" a="1"/>
  <c r="B67" i="1" a="1"/>
  <c r="B75" i="1" a="1"/>
  <c r="B70" i="1" a="1"/>
  <c r="B74" i="1" l="1"/>
  <c r="B75" i="1"/>
  <c r="B68" i="1"/>
  <c r="B67" i="1"/>
  <c r="B70" i="1"/>
  <c r="B59" i="1" a="1"/>
  <c r="B51" i="1" a="1"/>
  <c r="B38" i="1" a="1"/>
  <c r="B33" i="1" a="1"/>
  <c r="E11" i="51" a="1"/>
  <c r="B34" i="1" a="1"/>
  <c r="D11" i="51" a="1"/>
  <c r="B40" i="1" a="1"/>
  <c r="B12" i="1" a="1"/>
  <c r="B39" i="1" a="1"/>
  <c r="B32" i="1" a="1"/>
  <c r="B11" i="51" a="1"/>
  <c r="B58" i="1" a="1"/>
  <c r="B33" i="1" l="1"/>
  <c r="B51" i="1"/>
  <c r="B38" i="1"/>
  <c r="B39" i="1"/>
  <c r="B34" i="1"/>
  <c r="B12" i="1"/>
  <c r="B58" i="1"/>
  <c r="B32" i="1"/>
  <c r="B40" i="1"/>
  <c r="B59" i="1"/>
  <c r="B11" i="51"/>
  <c r="D11" i="51"/>
  <c r="E11" i="51"/>
  <c r="A50" i="51"/>
  <c r="C27" i="51" a="1"/>
  <c r="C38" i="51" a="1"/>
  <c r="E26" i="51" a="1"/>
  <c r="E30" i="51" a="1"/>
  <c r="C7" i="51" a="1"/>
  <c r="D37" i="51" a="1"/>
  <c r="D27" i="51" a="1"/>
  <c r="C33" i="51" a="1"/>
  <c r="C5" i="51" a="1"/>
  <c r="E9" i="51" a="1"/>
  <c r="E16" i="51" a="1"/>
  <c r="E24" i="51" a="1"/>
  <c r="D47" i="51" a="1"/>
  <c r="E20" i="51" a="1"/>
  <c r="D31" i="51" a="1"/>
  <c r="C47" i="51" a="1"/>
  <c r="C8" i="51" a="1"/>
  <c r="D5" i="51" a="1"/>
  <c r="C10" i="51" a="1"/>
  <c r="E35" i="51" a="1"/>
  <c r="E28" i="51" a="1"/>
  <c r="C44" i="51" a="1"/>
  <c r="E44" i="51" a="1"/>
  <c r="D10" i="51" a="1"/>
  <c r="D46" i="51" a="1"/>
  <c r="D38" i="51" a="1"/>
  <c r="E29" i="51" a="1"/>
  <c r="E31" i="51" a="1"/>
  <c r="D18" i="51" a="1"/>
  <c r="E46" i="51" a="1"/>
  <c r="D28" i="51" a="1"/>
  <c r="D32" i="51" a="1"/>
  <c r="C24" i="51" a="1"/>
  <c r="E22" i="51" a="1"/>
  <c r="E10" i="51" a="1"/>
  <c r="E47" i="51" a="1"/>
  <c r="D12" i="51" a="1"/>
  <c r="C41" i="51" a="1"/>
  <c r="D36" i="51" a="1"/>
  <c r="D13" i="51" a="1"/>
  <c r="C35" i="51" a="1"/>
  <c r="D16" i="51" a="1"/>
  <c r="C34" i="51" a="1"/>
  <c r="D43" i="51" a="1"/>
  <c r="C25" i="51" a="1"/>
  <c r="D23" i="51" a="1"/>
  <c r="D24" i="51" a="1"/>
  <c r="C29" i="51" a="1"/>
  <c r="E33" i="51" a="1"/>
  <c r="D8" i="51" a="1"/>
  <c r="C19" i="51" a="1"/>
  <c r="C11" i="51" a="1"/>
  <c r="D19" i="51" a="1"/>
  <c r="E42" i="51" a="1"/>
  <c r="D45" i="51" a="1"/>
  <c r="D40" i="51" a="1"/>
  <c r="D7" i="51" a="1"/>
  <c r="C9" i="51" a="1"/>
  <c r="B27" i="51" a="1"/>
  <c r="C26" i="51" a="1"/>
  <c r="C21" i="51" a="1"/>
  <c r="C12" i="51" a="1"/>
  <c r="C36" i="51" a="1"/>
  <c r="C45" i="51" a="1"/>
  <c r="D17" i="51" a="1"/>
  <c r="C16" i="51" a="1"/>
  <c r="E8" i="51" a="1"/>
  <c r="E23" i="51" a="1"/>
  <c r="E27" i="51" a="1"/>
  <c r="E40" i="51" a="1"/>
  <c r="D21" i="51" a="1"/>
  <c r="C6" i="51" a="1"/>
  <c r="C31" i="51" a="1"/>
  <c r="C23" i="51" a="1"/>
  <c r="C30" i="51" a="1"/>
  <c r="E14" i="51" a="1"/>
  <c r="D15" i="51" a="1"/>
  <c r="E21" i="51" a="1"/>
  <c r="C42" i="51" a="1"/>
  <c r="D22" i="51" a="1"/>
  <c r="C28" i="51" a="1"/>
  <c r="C20" i="51" a="1"/>
  <c r="E37" i="51" a="1"/>
  <c r="E12" i="51" a="1"/>
  <c r="D48" i="51" a="1"/>
  <c r="C22" i="51" a="1"/>
  <c r="E38" i="51" a="1"/>
  <c r="E34" i="51" a="1"/>
  <c r="D39" i="51" a="1"/>
  <c r="C46" i="51" a="1"/>
  <c r="E17" i="51" a="1"/>
  <c r="C40" i="51" a="1"/>
  <c r="D9" i="51" a="1"/>
  <c r="C18" i="51" a="1"/>
  <c r="D26" i="51" a="1"/>
  <c r="C43" i="51" a="1"/>
  <c r="D44" i="51" a="1"/>
  <c r="E15" i="51" a="1"/>
  <c r="E5" i="51" a="1"/>
  <c r="E49" i="51" a="1"/>
  <c r="C39" i="51" a="1"/>
  <c r="D30" i="51" a="1"/>
  <c r="E18" i="51" a="1"/>
  <c r="E6" i="51" a="1"/>
  <c r="C15" i="51" a="1"/>
  <c r="D42" i="51" a="1"/>
  <c r="C14" i="51" a="1"/>
  <c r="E39" i="51" a="1"/>
  <c r="D41" i="51" a="1"/>
  <c r="D20" i="51" a="1"/>
  <c r="C17" i="51" a="1"/>
  <c r="D14" i="51" a="1"/>
  <c r="E43" i="51" a="1"/>
  <c r="E19" i="51" a="1"/>
  <c r="E25" i="51" a="1"/>
  <c r="E48" i="51" a="1"/>
  <c r="D25" i="51" a="1"/>
  <c r="D34" i="51" a="1"/>
  <c r="E13" i="51" a="1"/>
  <c r="C49" i="51" a="1"/>
  <c r="C32" i="51" a="1"/>
  <c r="D6" i="51" a="1"/>
  <c r="E45" i="51" a="1"/>
  <c r="E7" i="51" a="1"/>
  <c r="C37" i="51" a="1"/>
  <c r="E41" i="51" a="1"/>
  <c r="D35" i="51" a="1"/>
  <c r="D33" i="51" a="1"/>
  <c r="C48" i="51" a="1"/>
  <c r="D29" i="51" a="1"/>
  <c r="C13" i="51" a="1"/>
  <c r="E36" i="51" a="1"/>
  <c r="E32" i="51" a="1"/>
  <c r="D49" i="51" a="1"/>
  <c r="C11" i="51" l="1"/>
  <c r="H11" i="51"/>
  <c r="I11" i="51"/>
  <c r="K11" i="51"/>
  <c r="J11" i="51"/>
  <c r="C17" i="51"/>
  <c r="F17" i="51" s="1"/>
  <c r="D23" i="51"/>
  <c r="H23" i="51" s="1"/>
  <c r="E6" i="51"/>
  <c r="J6" i="51" s="1"/>
  <c r="D46" i="51"/>
  <c r="H46" i="51" s="1"/>
  <c r="D37" i="51"/>
  <c r="H37" i="51" s="1"/>
  <c r="C29" i="51"/>
  <c r="G29" i="51" s="1"/>
  <c r="D6" i="51"/>
  <c r="H6" i="51" s="1"/>
  <c r="E34" i="51"/>
  <c r="J34" i="51" s="1"/>
  <c r="D7" i="51"/>
  <c r="H7" i="51" s="1"/>
  <c r="E15" i="51"/>
  <c r="K15" i="51" s="1"/>
  <c r="D9" i="51"/>
  <c r="H9" i="51" s="1"/>
  <c r="E9" i="51"/>
  <c r="J9" i="51" s="1"/>
  <c r="E47" i="51"/>
  <c r="J47" i="51" s="1"/>
  <c r="C6" i="51"/>
  <c r="F6" i="51" s="1"/>
  <c r="E22" i="51"/>
  <c r="J22" i="51" s="1"/>
  <c r="C37" i="51"/>
  <c r="F37" i="51" s="1"/>
  <c r="E45" i="51"/>
  <c r="J45" i="51" s="1"/>
  <c r="D31" i="51"/>
  <c r="H31" i="51" s="1"/>
  <c r="B27" i="51"/>
  <c r="C24" i="51"/>
  <c r="F24" i="51" s="1"/>
  <c r="E8" i="51"/>
  <c r="K8" i="51" s="1"/>
  <c r="E28" i="51"/>
  <c r="J28" i="51" s="1"/>
  <c r="E38" i="51"/>
  <c r="J38" i="51" s="1"/>
  <c r="E12" i="51"/>
  <c r="J12" i="51" s="1"/>
  <c r="D32" i="51"/>
  <c r="H32" i="51" s="1"/>
  <c r="C34" i="51"/>
  <c r="F34" i="51" s="1"/>
  <c r="D18" i="51"/>
  <c r="H18" i="51" s="1"/>
  <c r="E29" i="51"/>
  <c r="K29" i="51" s="1"/>
  <c r="E49" i="51"/>
  <c r="J49" i="51" s="1"/>
  <c r="C8" i="51"/>
  <c r="G8" i="51" s="1"/>
  <c r="D29" i="51"/>
  <c r="H29" i="51" s="1"/>
  <c r="E48" i="51"/>
  <c r="J48" i="51" s="1"/>
  <c r="E13" i="51"/>
  <c r="J13" i="51" s="1"/>
  <c r="C48" i="51"/>
  <c r="G48" i="51" s="1"/>
  <c r="C9" i="51"/>
  <c r="F9" i="51" s="1"/>
  <c r="D47" i="51"/>
  <c r="H47" i="51" s="1"/>
  <c r="E31" i="51"/>
  <c r="K31" i="51" s="1"/>
  <c r="E32" i="51"/>
  <c r="J32" i="51" s="1"/>
  <c r="E26" i="51"/>
  <c r="K26" i="51" s="1"/>
  <c r="D25" i="51"/>
  <c r="H25" i="51" s="1"/>
  <c r="C25" i="51"/>
  <c r="F25" i="51" s="1"/>
  <c r="D12" i="51"/>
  <c r="H12" i="51" s="1"/>
  <c r="C35" i="51"/>
  <c r="F35" i="51" s="1"/>
  <c r="C21" i="51"/>
  <c r="G21" i="51" s="1"/>
  <c r="E41" i="51"/>
  <c r="J41" i="51" s="1"/>
  <c r="C14" i="51"/>
  <c r="G14" i="51" s="1"/>
  <c r="C13" i="51"/>
  <c r="G13" i="51" s="1"/>
  <c r="D41" i="51"/>
  <c r="H41" i="51" s="1"/>
  <c r="D34" i="51"/>
  <c r="H34" i="51" s="1"/>
  <c r="C30" i="51"/>
  <c r="G30" i="51" s="1"/>
  <c r="C23" i="51"/>
  <c r="F23" i="51" s="1"/>
  <c r="D49" i="51"/>
  <c r="H49" i="51" s="1"/>
  <c r="C46" i="51"/>
  <c r="G46" i="51" s="1"/>
  <c r="C28" i="51"/>
  <c r="F28" i="51" s="1"/>
  <c r="C31" i="51"/>
  <c r="F31" i="51" s="1"/>
  <c r="D36" i="51"/>
  <c r="H36" i="51" s="1"/>
  <c r="D17" i="51"/>
  <c r="H17" i="51" s="1"/>
  <c r="E5" i="51"/>
  <c r="J5" i="51" s="1"/>
  <c r="E35" i="51"/>
  <c r="J35" i="51" s="1"/>
  <c r="C41" i="51"/>
  <c r="G41" i="51" s="1"/>
  <c r="E40" i="51"/>
  <c r="K40" i="51" s="1"/>
  <c r="C42" i="51"/>
  <c r="F42" i="51" s="1"/>
  <c r="E24" i="51"/>
  <c r="J24" i="51" s="1"/>
  <c r="E19" i="51"/>
  <c r="J19" i="51" s="1"/>
  <c r="E46" i="51"/>
  <c r="J46" i="51" s="1"/>
  <c r="E20" i="51"/>
  <c r="K20" i="51" s="1"/>
  <c r="C45" i="51"/>
  <c r="F45" i="51" s="1"/>
  <c r="C15" i="51"/>
  <c r="F15" i="51" s="1"/>
  <c r="C10" i="51"/>
  <c r="F10" i="51" s="1"/>
  <c r="D21" i="51"/>
  <c r="H21" i="51" s="1"/>
  <c r="C12" i="51"/>
  <c r="G12" i="51" s="1"/>
  <c r="C19" i="51"/>
  <c r="G19" i="51" s="1"/>
  <c r="D15" i="51"/>
  <c r="H15" i="51" s="1"/>
  <c r="C18" i="51"/>
  <c r="F18" i="51" s="1"/>
  <c r="E30" i="51"/>
  <c r="K30" i="51" s="1"/>
  <c r="C49" i="51"/>
  <c r="F49" i="51" s="1"/>
  <c r="E17" i="51"/>
  <c r="J17" i="51" s="1"/>
  <c r="C26" i="51"/>
  <c r="F26" i="51" s="1"/>
  <c r="D30" i="51"/>
  <c r="H30" i="51" s="1"/>
  <c r="D38" i="51"/>
  <c r="H38" i="51" s="1"/>
  <c r="E36" i="51"/>
  <c r="K36" i="51" s="1"/>
  <c r="D20" i="51"/>
  <c r="H20" i="51" s="1"/>
  <c r="D19" i="51"/>
  <c r="H19" i="51" s="1"/>
  <c r="E27" i="51"/>
  <c r="J27" i="51" s="1"/>
  <c r="D33" i="51"/>
  <c r="H33" i="51" s="1"/>
  <c r="E33" i="51"/>
  <c r="J33" i="51" s="1"/>
  <c r="E23" i="51"/>
  <c r="J23" i="51" s="1"/>
  <c r="D45" i="51"/>
  <c r="I45" i="51" s="1"/>
  <c r="E18" i="51"/>
  <c r="J18" i="51" s="1"/>
  <c r="D24" i="51"/>
  <c r="H24" i="51" s="1"/>
  <c r="C36" i="51"/>
  <c r="G36" i="51" s="1"/>
  <c r="C22" i="51"/>
  <c r="G22" i="51" s="1"/>
  <c r="E25" i="51"/>
  <c r="J25" i="51" s="1"/>
  <c r="D39" i="51"/>
  <c r="H39" i="51" s="1"/>
  <c r="D8" i="51"/>
  <c r="H8" i="51" s="1"/>
  <c r="E16" i="51"/>
  <c r="J16" i="51" s="1"/>
  <c r="D22" i="51"/>
  <c r="H22" i="51" s="1"/>
  <c r="D35" i="51"/>
  <c r="H35" i="51" s="1"/>
  <c r="C16" i="51"/>
  <c r="G16" i="51" s="1"/>
  <c r="E7" i="51"/>
  <c r="J7" i="51" s="1"/>
  <c r="D44" i="51"/>
  <c r="H44" i="51" s="1"/>
  <c r="D43" i="51"/>
  <c r="I43" i="51" s="1"/>
  <c r="D10" i="51"/>
  <c r="H10" i="51" s="1"/>
  <c r="D48" i="51"/>
  <c r="H48" i="51" s="1"/>
  <c r="C5" i="51"/>
  <c r="F5" i="51" s="1"/>
  <c r="C44" i="51"/>
  <c r="G44" i="51" s="1"/>
  <c r="C33" i="51"/>
  <c r="F33" i="51" s="1"/>
  <c r="D42" i="51"/>
  <c r="H42" i="51" s="1"/>
  <c r="D14" i="51"/>
  <c r="H14" i="51" s="1"/>
  <c r="C27" i="51"/>
  <c r="G27" i="51" s="1"/>
  <c r="D28" i="51"/>
  <c r="H28" i="51" s="1"/>
  <c r="E14" i="51"/>
  <c r="K14" i="51" s="1"/>
  <c r="D5" i="51"/>
  <c r="H5" i="51" s="1"/>
  <c r="E42" i="51"/>
  <c r="J42" i="51" s="1"/>
  <c r="E10" i="51"/>
  <c r="K10" i="51" s="1"/>
  <c r="E37" i="51"/>
  <c r="K37" i="51" s="1"/>
  <c r="C32" i="51"/>
  <c r="G32" i="51" s="1"/>
  <c r="C39" i="51"/>
  <c r="F39" i="51" s="1"/>
  <c r="C43" i="51"/>
  <c r="F43" i="51" s="1"/>
  <c r="D27" i="51"/>
  <c r="I27" i="51" s="1"/>
  <c r="E44" i="51"/>
  <c r="J44" i="51" s="1"/>
  <c r="D40" i="51"/>
  <c r="H40" i="51" s="1"/>
  <c r="C38" i="51"/>
  <c r="F38" i="51" s="1"/>
  <c r="D16" i="51"/>
  <c r="I16" i="51" s="1"/>
  <c r="C40" i="51"/>
  <c r="F40" i="51" s="1"/>
  <c r="C20" i="51"/>
  <c r="F20" i="51" s="1"/>
  <c r="E39" i="51"/>
  <c r="J39" i="51" s="1"/>
  <c r="D13" i="51"/>
  <c r="H13" i="51" s="1"/>
  <c r="C7" i="51"/>
  <c r="F7" i="51" s="1"/>
  <c r="D26" i="51"/>
  <c r="H26" i="51" s="1"/>
  <c r="C47" i="51"/>
  <c r="G47" i="51" s="1"/>
  <c r="E21" i="51"/>
  <c r="J21" i="51" s="1"/>
  <c r="E43" i="51"/>
  <c r="J43" i="51" s="1"/>
  <c r="F11" i="51" l="1"/>
  <c r="G11" i="51"/>
  <c r="K16" i="51"/>
  <c r="K32" i="51"/>
  <c r="G17" i="51"/>
  <c r="I29" i="51"/>
  <c r="I7" i="51"/>
  <c r="K49" i="51"/>
  <c r="K34" i="51"/>
  <c r="G9" i="51"/>
  <c r="F46" i="51"/>
  <c r="G26" i="51"/>
  <c r="I9" i="51"/>
  <c r="G15" i="51"/>
  <c r="I49" i="51"/>
  <c r="F41" i="51"/>
  <c r="F29" i="51"/>
  <c r="G23" i="51"/>
  <c r="G20" i="51"/>
  <c r="K23" i="51"/>
  <c r="I44" i="51"/>
  <c r="G25" i="51"/>
  <c r="G49" i="51"/>
  <c r="I24" i="51"/>
  <c r="K13" i="51"/>
  <c r="F14" i="51"/>
  <c r="K45" i="51"/>
  <c r="G43" i="51"/>
  <c r="G5" i="51"/>
  <c r="J20" i="51"/>
  <c r="K6" i="51"/>
  <c r="I48" i="51"/>
  <c r="F13" i="51"/>
  <c r="H45" i="51"/>
  <c r="J26" i="51"/>
  <c r="I13" i="51"/>
  <c r="H43" i="51"/>
  <c r="J37" i="51"/>
  <c r="F22" i="51"/>
  <c r="I33" i="51"/>
  <c r="I14" i="51"/>
  <c r="I8" i="51"/>
  <c r="F36" i="51"/>
  <c r="J10" i="51"/>
  <c r="G38" i="51"/>
  <c r="I36" i="51"/>
  <c r="H16" i="51"/>
  <c r="K27" i="51"/>
  <c r="G31" i="51"/>
  <c r="I26" i="51"/>
  <c r="I15" i="51"/>
  <c r="J31" i="51"/>
  <c r="F16" i="51"/>
  <c r="G35" i="51"/>
  <c r="F12" i="51"/>
  <c r="I42" i="51"/>
  <c r="K24" i="51"/>
  <c r="J8" i="51"/>
  <c r="J14" i="51"/>
  <c r="G6" i="51"/>
  <c r="K21" i="51"/>
  <c r="I23" i="51"/>
  <c r="I34" i="51"/>
  <c r="I6" i="51"/>
  <c r="J29" i="51"/>
  <c r="I25" i="51"/>
  <c r="G45" i="51"/>
  <c r="I46" i="51"/>
  <c r="F48" i="51"/>
  <c r="I32" i="51"/>
  <c r="G34" i="51"/>
  <c r="H27" i="51"/>
  <c r="J15" i="51"/>
  <c r="J36" i="51"/>
  <c r="I39" i="51"/>
  <c r="I31" i="51"/>
  <c r="I38" i="51"/>
  <c r="K39" i="51"/>
  <c r="K7" i="51"/>
  <c r="F44" i="51"/>
  <c r="I20" i="51"/>
  <c r="K44" i="51"/>
  <c r="K35" i="51"/>
  <c r="G18" i="51"/>
  <c r="I5" i="51"/>
  <c r="K43" i="51"/>
  <c r="K18" i="51"/>
  <c r="F47" i="51"/>
  <c r="F19" i="51"/>
  <c r="I21" i="51"/>
  <c r="F30" i="51"/>
  <c r="F21" i="51"/>
  <c r="G24" i="51"/>
  <c r="G28" i="51"/>
  <c r="G42" i="51"/>
  <c r="F32" i="51"/>
  <c r="I12" i="51"/>
  <c r="I47" i="51"/>
  <c r="K47" i="51"/>
  <c r="F27" i="51"/>
  <c r="K17" i="51"/>
  <c r="K48" i="51"/>
  <c r="K12" i="51"/>
  <c r="G40" i="51"/>
  <c r="J30" i="51"/>
  <c r="I41" i="51"/>
  <c r="I35" i="51"/>
  <c r="K42" i="51"/>
  <c r="K33" i="51"/>
  <c r="F8" i="51"/>
  <c r="G37" i="51"/>
  <c r="K9" i="51"/>
  <c r="K25" i="51"/>
  <c r="G33" i="51"/>
  <c r="G7" i="51"/>
  <c r="G10" i="51"/>
  <c r="I10" i="51"/>
  <c r="I28" i="51"/>
  <c r="I17" i="51"/>
  <c r="I18" i="51"/>
  <c r="I22" i="51"/>
  <c r="K22" i="51"/>
  <c r="K19" i="51"/>
  <c r="K5" i="51"/>
  <c r="K41" i="51"/>
  <c r="G39" i="51"/>
  <c r="I37" i="51"/>
  <c r="I19" i="51"/>
  <c r="I30" i="51"/>
  <c r="I40" i="51"/>
  <c r="K38" i="51"/>
  <c r="K28" i="51"/>
  <c r="K46" i="51"/>
  <c r="J40" i="51"/>
  <c r="F50" i="51" l="1"/>
  <c r="G50" i="51"/>
  <c r="I50" i="51"/>
  <c r="H50" i="51"/>
  <c r="K50" i="51"/>
  <c r="J50" i="51"/>
  <c r="B44" i="51" a="1"/>
  <c r="B12" i="51" a="1"/>
  <c r="B39" i="51" a="1"/>
  <c r="B49" i="51" a="1"/>
  <c r="B40" i="51" a="1"/>
  <c r="B49" i="51" l="1"/>
  <c r="B39" i="51"/>
  <c r="B44" i="51"/>
  <c r="B40" i="51"/>
  <c r="B12" i="51"/>
  <c r="B31" i="51" a="1"/>
  <c r="B43" i="51" a="1"/>
  <c r="B32" i="51" a="1"/>
  <c r="B45" i="51" a="1"/>
  <c r="B7" i="51" a="1"/>
  <c r="B16" i="51" a="1"/>
  <c r="B30" i="51" a="1"/>
  <c r="B5" i="51" a="1"/>
  <c r="B46" i="51" a="1"/>
  <c r="B34" i="51" a="1"/>
  <c r="B8" i="51" a="1"/>
  <c r="B38" i="51" a="1"/>
  <c r="B36" i="51" a="1"/>
  <c r="B13" i="51" a="1"/>
  <c r="B15" i="51" a="1"/>
  <c r="B9" i="51" a="1"/>
  <c r="B28" i="51" a="1"/>
  <c r="B26" i="51" a="1"/>
  <c r="B42" i="51" a="1"/>
  <c r="B48" i="51" a="1"/>
  <c r="B37" i="51" a="1"/>
  <c r="B6" i="51" a="1"/>
  <c r="B29" i="51" a="1"/>
  <c r="B35" i="51" a="1"/>
  <c r="B33" i="51" a="1"/>
  <c r="B10" i="51" a="1"/>
  <c r="B41" i="51" a="1"/>
  <c r="B47" i="51" a="1"/>
  <c r="B36" i="51" l="1"/>
  <c r="B8" i="51"/>
  <c r="B34" i="51"/>
  <c r="B37" i="51"/>
  <c r="B7" i="51"/>
  <c r="B10" i="51"/>
  <c r="B15" i="51"/>
  <c r="B5" i="51"/>
  <c r="B32" i="51"/>
  <c r="B16" i="51"/>
  <c r="B38" i="51"/>
  <c r="B42" i="51"/>
  <c r="B6" i="51"/>
  <c r="B45" i="51"/>
  <c r="B47" i="51"/>
  <c r="B29" i="51"/>
  <c r="B26" i="51"/>
  <c r="B31" i="51"/>
  <c r="B48" i="51"/>
  <c r="B46" i="51"/>
  <c r="B33" i="51"/>
  <c r="B30" i="51"/>
  <c r="B43" i="51"/>
  <c r="B9" i="51"/>
  <c r="B35" i="51"/>
  <c r="B41" i="51"/>
  <c r="B28" i="51"/>
  <c r="B13" i="51"/>
  <c r="B22" i="51" a="1"/>
  <c r="B24" i="51" a="1"/>
  <c r="B14" i="51" a="1"/>
  <c r="B18" i="51" a="1"/>
  <c r="B19" i="51" a="1"/>
  <c r="B25" i="51" a="1"/>
  <c r="B23" i="51" a="1"/>
  <c r="B21" i="51" a="1"/>
  <c r="B20" i="51" a="1"/>
  <c r="B20" i="51" l="1"/>
  <c r="B25" i="51"/>
  <c r="B22" i="51"/>
  <c r="B18" i="51"/>
  <c r="B21" i="51"/>
  <c r="B23" i="51"/>
  <c r="B14" i="51"/>
  <c r="B24" i="51"/>
  <c r="B19" i="51"/>
  <c r="B17" i="51" a="1"/>
  <c r="B17" i="5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tc={F5E22EFE-E9E8-4332-9DEA-30CD27E4DDDC}</author>
    <author>tc={9B6509CF-ED73-4D87-8E73-15CD5FD14CB9}</author>
  </authors>
  <commentList>
    <comment ref="B31" authorId="0" shapeId="0" xr:uid="{F5E22EFE-E9E8-4332-9DEA-30CD27E4DDDC}">
      <text>
        <t>[Threaded comment]
Your version of Excel allows you to read this threaded comment; however, any edits to it will get removed if the file is opened in a newer version of Excel. Learn more: https://go.microsoft.com/fwlink/?linkid=870924
Comment:
    Anzahl Ölfeuerungen</t>
      </text>
    </comment>
    <comment ref="C31" authorId="1" shapeId="0" xr:uid="{9B6509CF-ED73-4D87-8E73-15CD5FD14CB9}">
      <text>
        <t>[Threaded comment]
Your version of Excel allows you to read this threaded comment; however, any edits to it will get removed if the file is opened in a newer version of Excel. Learn more: https://go.microsoft.com/fwlink/?linkid=870924
Comment:
    Anzahl Gasfeuerungen</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tc={FF11BDF3-479D-4350-BEB2-DA48C8F91A04}</author>
  </authors>
  <commentList>
    <comment ref="C14" authorId="0" shapeId="0" xr:uid="{FF11BDF3-479D-4350-BEB2-DA48C8F91A04}">
      <text>
        <t xml:space="preserve">[Threaded comment]
Your version of Excel allows you to read this threaded comment; however, any edits to it will get removed if the file is opened in a newer version of Excel. Learn more: https://go.microsoft.com/fwlink/?linkid=870924
Comment:
    Wenn in der Umsetzung kompliziert/aufwändig, dann würden wir selbst ein csv mit den extrahierten Daten erstellen, da kein grosser Aufwand. </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<sst xmlns="http://schemas.openxmlformats.org/spreadsheetml/2006/main" count="7539" uniqueCount="871">
  <si>
    <t>#</t>
  </si>
  <si>
    <t>Titel</t>
  </si>
  <si>
    <t>Mehrinvestitionen</t>
  </si>
  <si>
    <t xml:space="preserve">Jährliche Mehrkosten </t>
  </si>
  <si>
    <t>Personal</t>
  </si>
  <si>
    <t>MI: Unterer Wert</t>
  </si>
  <si>
    <t>MI: oberer Wert</t>
  </si>
  <si>
    <t>MK: Unterer Wert</t>
  </si>
  <si>
    <t>MK: Oberer Wert</t>
  </si>
  <si>
    <t>P: Unterer Wert</t>
  </si>
  <si>
    <t>P: Oberer Wert</t>
  </si>
  <si>
    <t>1.05</t>
  </si>
  <si>
    <t>1.06</t>
  </si>
  <si>
    <t>1.07</t>
  </si>
  <si>
    <t>2.01</t>
  </si>
  <si>
    <t>2.02</t>
  </si>
  <si>
    <t>2.03</t>
  </si>
  <si>
    <t>2.04</t>
  </si>
  <si>
    <t>2.05</t>
  </si>
  <si>
    <t>3.01</t>
  </si>
  <si>
    <t>3.02</t>
  </si>
  <si>
    <t>3.03</t>
  </si>
  <si>
    <t>3.04</t>
  </si>
  <si>
    <t>3.05</t>
  </si>
  <si>
    <t>3.06</t>
  </si>
  <si>
    <t>3.07</t>
  </si>
  <si>
    <t>3.08</t>
  </si>
  <si>
    <t>3.09</t>
  </si>
  <si>
    <t>3.10</t>
  </si>
  <si>
    <t>3.11</t>
  </si>
  <si>
    <t>3.12</t>
  </si>
  <si>
    <t>3.13</t>
  </si>
  <si>
    <t>3.14</t>
  </si>
  <si>
    <t>3.15</t>
  </si>
  <si>
    <t>4.01</t>
  </si>
  <si>
    <t>4.02</t>
  </si>
  <si>
    <t>4.03</t>
  </si>
  <si>
    <t>4.04</t>
  </si>
  <si>
    <t>4.05</t>
  </si>
  <si>
    <t>4.06</t>
  </si>
  <si>
    <t>4.07</t>
  </si>
  <si>
    <t>5.01</t>
  </si>
  <si>
    <t>5.02</t>
  </si>
  <si>
    <t>5.03</t>
  </si>
  <si>
    <t>5.04</t>
  </si>
  <si>
    <t>6.01</t>
  </si>
  <si>
    <t>6.02</t>
  </si>
  <si>
    <t>6.03</t>
  </si>
  <si>
    <t>6.04</t>
  </si>
  <si>
    <t>6.05</t>
  </si>
  <si>
    <t>6.06</t>
  </si>
  <si>
    <t>6.07</t>
  </si>
  <si>
    <t xml:space="preserve">Monitoring Dekarbonisierung Kanton Zürich </t>
  </si>
  <si>
    <t>Basisjahr</t>
  </si>
  <si>
    <t>Betrachtungsjahr</t>
  </si>
  <si>
    <t>0 Querschnitt</t>
  </si>
  <si>
    <t>Indikatoren/Stellgrössen</t>
  </si>
  <si>
    <t>Verfügbar ab Jahr</t>
  </si>
  <si>
    <t>Einheit</t>
  </si>
  <si>
    <t>Zuständig</t>
  </si>
  <si>
    <t>Letztes erhobenes Jahr</t>
  </si>
  <si>
    <t>Beurteilung/Handlungsbedarf</t>
  </si>
  <si>
    <t>Veröffentlichung WEB</t>
  </si>
  <si>
    <t>Q1</t>
  </si>
  <si>
    <t>Q2</t>
  </si>
  <si>
    <t>Q3</t>
  </si>
  <si>
    <t>1 Gebäude</t>
  </si>
  <si>
    <t>G1</t>
  </si>
  <si>
    <t>G2</t>
  </si>
  <si>
    <t>G3</t>
  </si>
  <si>
    <t>G4</t>
  </si>
  <si>
    <t>G5</t>
  </si>
  <si>
    <t>G6</t>
  </si>
  <si>
    <t>2 Mobilität</t>
  </si>
  <si>
    <t>M1</t>
  </si>
  <si>
    <t>M2</t>
  </si>
  <si>
    <t>M3</t>
  </si>
  <si>
    <t>M4</t>
  </si>
  <si>
    <t>M5</t>
  </si>
  <si>
    <t>M6</t>
  </si>
  <si>
    <t>M7</t>
  </si>
  <si>
    <t>M8</t>
  </si>
  <si>
    <t>3 Industrie und Gewerbe</t>
  </si>
  <si>
    <t>IG1</t>
  </si>
  <si>
    <t>IG2</t>
  </si>
  <si>
    <t>IG3</t>
  </si>
  <si>
    <t>4 Abfall- und Abwasserbehandlung</t>
  </si>
  <si>
    <t>A1</t>
  </si>
  <si>
    <t>A2</t>
  </si>
  <si>
    <t>A3</t>
  </si>
  <si>
    <t>5 Land- und Waldwirtschaft</t>
  </si>
  <si>
    <t>LF1</t>
  </si>
  <si>
    <t>LF2</t>
  </si>
  <si>
    <t>LF3</t>
  </si>
  <si>
    <t>LF4</t>
  </si>
  <si>
    <t>6 Energieproduktion und -Versorgung</t>
  </si>
  <si>
    <t>EV1</t>
  </si>
  <si>
    <t>EV2</t>
  </si>
  <si>
    <t>EV3</t>
  </si>
  <si>
    <t>EV4</t>
  </si>
  <si>
    <t>7 Konsum und Güter</t>
  </si>
  <si>
    <t>KG1</t>
  </si>
  <si>
    <t>KG2</t>
  </si>
  <si>
    <t>KG3</t>
  </si>
  <si>
    <t>KG4</t>
  </si>
  <si>
    <t>KG5</t>
  </si>
  <si>
    <t>KG6</t>
  </si>
  <si>
    <t>8 Negative Emissionen</t>
  </si>
  <si>
    <t>NE1</t>
  </si>
  <si>
    <t>NE2</t>
  </si>
  <si>
    <t>NE3</t>
  </si>
  <si>
    <t>NE4</t>
  </si>
  <si>
    <t>9 Kantonale Verwaltung</t>
  </si>
  <si>
    <t>KV1</t>
  </si>
  <si>
    <t>KV2</t>
  </si>
  <si>
    <t>KV3</t>
  </si>
  <si>
    <t>KV4</t>
  </si>
  <si>
    <t>KV5</t>
  </si>
  <si>
    <t>KV6</t>
  </si>
  <si>
    <t>KV7</t>
  </si>
  <si>
    <t>KV8</t>
  </si>
  <si>
    <t>Titel Massnahme</t>
  </si>
  <si>
    <t>⬅️ Zurück zur Übersicht</t>
  </si>
  <si>
    <t xml:space="preserve">Kanton Zürich </t>
  </si>
  <si>
    <t>Schweiz</t>
  </si>
  <si>
    <t>Nr.</t>
  </si>
  <si>
    <t>Verfügbar ab</t>
  </si>
  <si>
    <t>Kontaktperson</t>
  </si>
  <si>
    <t xml:space="preserve">Berechnung </t>
  </si>
  <si>
    <t>Ausgabe pro Kopf</t>
  </si>
  <si>
    <t>Veröffentlichung Web</t>
  </si>
  <si>
    <t>Kurzbeschreibung</t>
  </si>
  <si>
    <t>Aussagekraft/Relevanz</t>
  </si>
  <si>
    <t>Datenquelle</t>
  </si>
  <si>
    <t>Internetadresse</t>
  </si>
  <si>
    <t>Nr. der Statisitik</t>
  </si>
  <si>
    <t>Lizenz</t>
  </si>
  <si>
    <t>Dateiformat</t>
  </si>
  <si>
    <t>Erhebungsintervall</t>
  </si>
  <si>
    <t>Aktualisierung jeweils</t>
  </si>
  <si>
    <t>Einschränkungen</t>
  </si>
  <si>
    <t>Hilfsgrösse 1</t>
  </si>
  <si>
    <t>Datenquelle 1</t>
  </si>
  <si>
    <t>Hilfsgrösse 2</t>
  </si>
  <si>
    <t>Datenquelle 2</t>
  </si>
  <si>
    <t>Hinweise zu Datenauswahl und -aufbereitung</t>
  </si>
  <si>
    <t>Berechnung Indikator</t>
  </si>
  <si>
    <t>Treibhausgas</t>
  </si>
  <si>
    <t>Datenqualität</t>
  </si>
  <si>
    <t>Plausiblisierung / Verifizierung</t>
  </si>
  <si>
    <t>Bemerkungen</t>
  </si>
  <si>
    <t>y-Achse Absolute Grafik</t>
  </si>
  <si>
    <t>Was [Einheit]</t>
  </si>
  <si>
    <t>Daten</t>
  </si>
  <si>
    <t>y-Achse Veränderungsgrafik</t>
  </si>
  <si>
    <t>Jahr</t>
  </si>
  <si>
    <t>Vorgesehener Pfad</t>
  </si>
  <si>
    <t>ZH</t>
  </si>
  <si>
    <t>Veränderung ZH</t>
  </si>
  <si>
    <t>CH</t>
  </si>
  <si>
    <t>Veränderung CH</t>
  </si>
  <si>
    <t>BS</t>
  </si>
  <si>
    <t>Veränderung BS</t>
  </si>
  <si>
    <t>Kommentar</t>
  </si>
  <si>
    <t>keine</t>
  </si>
  <si>
    <t xml:space="preserve">Einwohner:innen Kanton Zürich </t>
  </si>
  <si>
    <t>AWEL</t>
  </si>
  <si>
    <t>Gian-Marco Alt</t>
  </si>
  <si>
    <t>Nein</t>
  </si>
  <si>
    <t>Der Wert ermöglicht es, die Veränderungen der Indikatoren auch pro Person darzustellen und somit das Bevölkerungswachstum zu berücksichtigen</t>
  </si>
  <si>
    <t>Bundesamt für Statistik
Ständige und nichtständige Wohnbevölkerung nach Kanton, Anwesenheitsbewilligung, Geburtsort, Geschlecht und Alter</t>
  </si>
  <si>
    <t>https://www.bfs.admin.ch/asset/de/px-x-0103010000_102</t>
  </si>
  <si>
    <t>BFS-Nr.: px-x-0103010000_102</t>
  </si>
  <si>
    <t>OPEN-BY-ASK</t>
  </si>
  <si>
    <t>PX</t>
  </si>
  <si>
    <t>jährlich</t>
  </si>
  <si>
    <t>September Folgejahr</t>
  </si>
  <si>
    <t>"Ständige Wohnbevölkerung" wählen
"Nichtständige Wohnbevölkerung" weglassen</t>
  </si>
  <si>
    <t>Keines</t>
  </si>
  <si>
    <t>gut</t>
  </si>
  <si>
    <t>Ständige Zunahme</t>
  </si>
  <si>
    <t>Einwohner:innen [Millionen]</t>
  </si>
  <si>
    <t xml:space="preserve">BIP Kanton Zürich </t>
  </si>
  <si>
    <t>CHF</t>
  </si>
  <si>
    <t>Ja</t>
  </si>
  <si>
    <t>Bruttoinlandsprodukt (BIP) des Kantons Zürich; dieses zeigt die Wirtschaftsentwicklung des Kantons</t>
  </si>
  <si>
    <t>Bruttoinlandsprodukt (BIP) der Schweiz; dieses zeigt die Wirtschaftsentwicklung des Landes</t>
  </si>
  <si>
    <t>Es handelt sich um eine relvante Grösse, um die Emissionen vergleichbar zu machen. Beispielsweise ermöglicht es die Grösse, die (angestrebte) Entkopplung von Wirtschaftswachstum und Treibhausgasemissionen zu beobachten.</t>
  </si>
  <si>
    <t>Bundesamt für Statistik
Bruttoinlandsprodukt (BIP) nach Grossregion und Kanton</t>
  </si>
  <si>
    <t>https://www.bfs.admin.ch/bfs/de/home/statistiken/kataloge-datenbanken/tabellen.assetdetail.23526479.html</t>
  </si>
  <si>
    <t>je-d-04.02.06.01</t>
  </si>
  <si>
    <t>Excel</t>
  </si>
  <si>
    <t>November Übernächstes Jahr</t>
  </si>
  <si>
    <t>Hat eine Verpätung von 2 Jahren</t>
  </si>
  <si>
    <t>Tabellenblatt "BIP pro Kanton" wählen</t>
  </si>
  <si>
    <t>Das BIP des Kantons Zürich sollte rund 20 % des nationalen BIP ausmachen</t>
  </si>
  <si>
    <t xml:space="preserve">keine </t>
  </si>
  <si>
    <t>BIP [Milliarden CHF]</t>
  </si>
  <si>
    <t>1. Coronajahr</t>
  </si>
  <si>
    <t>Teuerung CH</t>
  </si>
  <si>
    <t>%</t>
  </si>
  <si>
    <t>Die Teuerung ist eine Kontrollgrösse um Beispielsweise die Vergleichbarkeit von BIP und Konsumausgaben zu verbessern.
Die Teuerung kann nicht separat für den Kanton Zürich ausgewiesen werden, entsprechend wird nur der schweizerische Wert erfasst.</t>
  </si>
  <si>
    <t>Die direkte Relevanz für die Dekarbonisierung ist gering, jedoch macht sie einige Indikatoren des Klimamonitorings vergleichbarer.</t>
  </si>
  <si>
    <t>BFS
LIK, Totalindex auf allen Indexbasen [INDEXIERUNGSTABELLEN]
Dargestellter Zeitraum: 1.6.1914-…</t>
  </si>
  <si>
    <t>https://www.bfs.admin.ch/asset/de/cc-d-05.02.08</t>
  </si>
  <si>
    <t xml:space="preserve">	cc-d-05.02.08</t>
  </si>
  <si>
    <t>keines</t>
  </si>
  <si>
    <t>Anfang Januar Folgejahr</t>
  </si>
  <si>
    <t>Basis Jahr 2015 = 100 %</t>
  </si>
  <si>
    <t>Landesindex der Konsumentenpreise [%, Basis 2015]</t>
  </si>
  <si>
    <t>Anteil fossilfreie Energieträger in Heizungen</t>
  </si>
  <si>
    <t>Anteil fossilfreier Energieträger (Umweltwärme, Holz, Elektrizität, Solarthermie, Fernwärme) in Wohn- und Nichtwohngebäuden (basierend auf der primären Wärmequelle der Heizung)</t>
  </si>
  <si>
    <t>Gibt Hinweise auf den Fortschritt bei der Dekarbonisierung der Wärmeversorgung</t>
  </si>
  <si>
    <t>Gebäude nach Heizsystem und Energiequelle der Heizung, nach Kanton</t>
  </si>
  <si>
    <t>https://www.bfs.admin.ch/bfs/de/home/statistiken/bau-wohnungswesen/gebaeude/energiebereich.assetdetail.23524573.html</t>
  </si>
  <si>
    <t>Bundesamt für Statistik (BFS), Gebäude- und Wohnungsstatistik GWS</t>
  </si>
  <si>
    <t>je-d-09.02.07.01</t>
  </si>
  <si>
    <t>xlsx</t>
  </si>
  <si>
    <t>Jährlich</t>
  </si>
  <si>
    <t>Unklar</t>
  </si>
  <si>
    <t>Unklar, in welcher Periodizität die Daten bereitgestellt werden</t>
  </si>
  <si>
    <t>Keine</t>
  </si>
  <si>
    <t>Summe der Spalten "Energiequellen für Wärmepumpen", "Holz", "Elektrizität", "Solarthermie" und Fernwärme"</t>
  </si>
  <si>
    <t>Kohlenstoffdioxid</t>
  </si>
  <si>
    <t>Vermutlich fehlerbehaftet</t>
  </si>
  <si>
    <t>Zu prüfen ob anhand der AWEL-Daten eine Plausibilisierung möglich ist.</t>
  </si>
  <si>
    <t>Rot eingefärbte Zahlen sind für das Jahr 2000</t>
  </si>
  <si>
    <t>Anteil fossilfreie Energieträger in Heizungen [%]</t>
  </si>
  <si>
    <t>Anteil erneuerbar erzeugte Wärme an Gesamtverbrauch Wärme</t>
  </si>
  <si>
    <t>Anteil erzeugter Wärme mit fossilfreien Energieträgern (Umweltwärme, Holz, Elektrizität, Solarthermie, Fernwärme) am Gesamtverbrauch Wärme</t>
  </si>
  <si>
    <t>Geschäftsbericht und KEF Kanton ZH -&gt; Indikator W19</t>
  </si>
  <si>
    <t>noch nicht veröffentlicht</t>
  </si>
  <si>
    <t>Mirjam Baumann, Abteilung Energie</t>
  </si>
  <si>
    <t>Ende Q1</t>
  </si>
  <si>
    <t>Gesamtverbrauch total</t>
  </si>
  <si>
    <t>Energiebedarf für Raumwärme und Warmwasser bei reinen Wohnbauten im Kanton Zürich nach Gebäudealtersklassen</t>
  </si>
  <si>
    <t>kWh/m2</t>
  </si>
  <si>
    <t>zeigt die Entwicklung des Wärmeenegieverbrauchs des Gebäudeparks für verschiedene Zeitstände und Bauperioden auf. Teil des Energieplanungsberichtes Kanton ZH im Kapitel Energieplanung, Gebäude</t>
  </si>
  <si>
    <t>Potential für die Senkung des spez. Energieverbrauchs ist zu (grossen?) Teilen ausgeschöpft. Vermehrte Nutzung zur Deckung des verbleibenden Wärmebedarfs ist von grosser Bedeutung</t>
  </si>
  <si>
    <t xml:space="preserve">AWEL, Abt. Energie </t>
  </si>
  <si>
    <t>Energiestrategie und Energieplanung 2022 Kanton ZH -&gt;  Kapitel Energieplanung, Gebäude</t>
  </si>
  <si>
    <t>Abteilung Energie, Tiphaine Mühlethaler / Mirjam Baumann / Sascha Gerster</t>
  </si>
  <si>
    <t>csv</t>
  </si>
  <si>
    <t>bis anhin alle 10 Jahre, kürzerer Intervall geplant</t>
  </si>
  <si>
    <t>grosse zeiträume der Erhebung mit teilw. unterschiedlicher Methodik.</t>
  </si>
  <si>
    <t>Zunahme des spez. Energieverbrauchs dürfte nicht vorkommen</t>
  </si>
  <si>
    <t>Vereinheitlichung und Automatisierung der Indikatorberechnung ist zentral</t>
  </si>
  <si>
    <t>Heizgradtage</t>
  </si>
  <si>
    <t>HGT</t>
  </si>
  <si>
    <t>Die Heizgradtage der Stadt Zürich gemessen am Standort Zürich Fluntern (Heizgrenze 12 Grad Celsius, Raumtemperatur 20 Grad Celsius) geben Aufschluss über den klimabedingten Heizenergieverbrauch.</t>
  </si>
  <si>
    <t>Die Heizgradtage geben Aufschluss über den klimabedingten Heizenergieverbrauch und repräsentieren den Schweizer Durchschnitt.</t>
  </si>
  <si>
    <t>Kontrollvariable</t>
  </si>
  <si>
    <t>open data, Stadt Zürich</t>
  </si>
  <si>
    <t>open data, Bundesamt für Energie</t>
  </si>
  <si>
    <t>https://www.stadt-zuerich.ch/gud/de/index/umwelt_energie/energie-in-zahlen/heizgradtage.html#</t>
  </si>
  <si>
    <t>https://www.uvek-gis.admin.ch/BFE/ogd/105/ogd105_heizgradtage.csv</t>
  </si>
  <si>
    <t>Georg Hafner, Leiter Energiestrategie</t>
  </si>
  <si>
    <t>ap@bfe.admin.ch</t>
  </si>
  <si>
    <t xml:space="preserve">CSV </t>
  </si>
  <si>
    <t>monatlich</t>
  </si>
  <si>
    <t>halbjährlich</t>
  </si>
  <si>
    <t>Folgemonat</t>
  </si>
  <si>
    <t>Summe der Monatswerte</t>
  </si>
  <si>
    <r>
      <t xml:space="preserve">Anzahl Heigradtage </t>
    </r>
    <r>
      <rPr>
        <b/>
        <sz val="9"/>
        <color theme="0"/>
        <rFont val="Calibri"/>
        <family val="2"/>
      </rPr>
      <t>[</t>
    </r>
    <r>
      <rPr>
        <b/>
        <sz val="9"/>
        <color theme="0"/>
        <rFont val="Arial Nova Cond"/>
        <family val="2"/>
      </rPr>
      <t>HGT]</t>
    </r>
  </si>
  <si>
    <t>Anzahl fossile Wärmeerzeuger gemäss Feuerungskontrollen der Gemeinden</t>
  </si>
  <si>
    <t>Entwicklung der Anzahl fossiler Wärmeerzeuger im Kanton. Die Angaben basieren auf dem jährlich Erfolgsbericht der (kommunalen) Feuerungskontrolleure an das AWEL.</t>
  </si>
  <si>
    <t>Die Anzahl fossil betriebener Wärmeerzeuger sollte in den nächsten Jahren eine stark abnehmende Tendenz aufweisen.</t>
  </si>
  <si>
    <t>jährlicher Erfolgsbericht der Feuerungskontrolle für Öl-, Gas und Holzfeuerungen</t>
  </si>
  <si>
    <t>https://www.zh.ch/de/planen-bauen/bauvorschriften/bauvorschriften-luftreinhaltung/feuerungsanlagen/feuerungskontrolle.html#-1608263827</t>
  </si>
  <si>
    <t>Andreas Petz</t>
  </si>
  <si>
    <t>Juni Folgejahr</t>
  </si>
  <si>
    <t>ok</t>
  </si>
  <si>
    <t>Abnahme der Anzahl Öl- und Gasfeuerungen</t>
  </si>
  <si>
    <t>Ö</t>
  </si>
  <si>
    <t>Anzahl fossile Heizungen in Gebäuden mit Fertigstellung im Vorjahr</t>
  </si>
  <si>
    <t>Cuno Bieler</t>
  </si>
  <si>
    <t>Anz.</t>
  </si>
  <si>
    <t xml:space="preserve">Misst den Anteil fossilfreie Personenwagen am Bestand des Kantons Zürich </t>
  </si>
  <si>
    <t>In der Mobilität verursachen Personenwagen einen wichtigen Anteil der Treibhausgasemissionen. Der Anteil der fossilfreien Personenwagen am Bestand zeigt den Stand der Dekarbonisierung sehr direkt.</t>
  </si>
  <si>
    <t>Bundesamt für Statistik, Mobilität und Verkehr, Bestand der Personenwagen nach technischen Merkmalen, ab 2005</t>
  </si>
  <si>
    <t>https://www.pxweb.bfs.admin.ch/pxweb/de/px-x-1103020100_105/-/px-x-1103020100_105.px/</t>
  </si>
  <si>
    <t>px-x-1103020100_105</t>
  </si>
  <si>
    <t>ab 31. Januar Folgejahr</t>
  </si>
  <si>
    <t>ein kleiner werdender Anteil müsste kritisch stimmen</t>
  </si>
  <si>
    <t>Wasserstoff wird zu fossilfrei gezählt, Plug-in-Hybride jedoch nicht</t>
  </si>
  <si>
    <t>Misst den Anteil fossilfreier Gütertransportfahrzeuge am Fahrzeugbestand des Kantons Zürich</t>
  </si>
  <si>
    <t>Die Gütertransportfahrzeuge sind nach den Personenwagen die zweitgrösste Fahrzeugkategorie bzgl. der Treibhausgasemissionen. Der Anteil der fossilfreien Gütertransportfahrzeuge am Bestand zeigt den Stand der Dekarbonisierung sehr direkt.</t>
  </si>
  <si>
    <t>Bundesamt für Statistik, Mobilität und Verkehr, Bestand der Strassenfahrzeuge nach Fahrzeuggruppe und Fahrzeugart, ab 1990</t>
  </si>
  <si>
    <t>https://www.pxweb.bfs.admin.ch/pxweb/de/px-x-1103020100_101/-/px-x-1103020100_101.px/</t>
  </si>
  <si>
    <t>px-x-1103020100_101</t>
  </si>
  <si>
    <t>Wasserstoff wird zu fossilfrei gezählt, Plug-in-Hypride jedoch nicht</t>
  </si>
  <si>
    <t>ja</t>
  </si>
  <si>
    <t xml:space="preserve">Misst die Anzahl an fossilfreien Neuzulassungen der Personenwagen im Kanton Zürich </t>
  </si>
  <si>
    <t xml:space="preserve">In der Mobilität verursachen Personenwagen einen wichtigen Anteil der Treibhausgasemissionen. Der Anteil der fossilfreien Neuzulassungen zeigt an, wie schnell die Transformation zur fossilfreien Moblität stattfindet. </t>
  </si>
  <si>
    <t>Bundesamt für Statistik, Mobilität und Verkehr, Neue Inverkehrsetzungen von Strassenfahrzeugen nach Fahrzeuggruppe und Fahrzeugart</t>
  </si>
  <si>
    <t>https://www.pxweb.bfs.admin.ch/pxweb/de/px-x-1103020200_120/px-x-1103020200_120/px-x-1103020200_120.px</t>
  </si>
  <si>
    <t>px-x-1103020200_120</t>
  </si>
  <si>
    <t>Monatlich</t>
  </si>
  <si>
    <t>Januar Folgejahr</t>
  </si>
  <si>
    <t>Anteil [%]</t>
  </si>
  <si>
    <t xml:space="preserve">Misst die Anzahl an fossilfreien Neuzulassungen der Lieferwagen im Kanton Zürich </t>
  </si>
  <si>
    <t xml:space="preserve">In der Mobilität verursachen Lieferwagen einen wichtigen Anteil der Treibhausgasemissionen. Der Anteil der fossilfreien Neuzulassungen zeigt an, wie schnell die Transformation zur fossilfreien Moblität stattfindet. </t>
  </si>
  <si>
    <t>https://www.pxweb.bfs.admin.ch/pxweb/de/px-x-1103020200_120/px-x-1103020200_120/px-x-1103020200_120.px/table/tableViewLayout2/</t>
  </si>
  <si>
    <t>Durchschnittliche CO₂ Emissionen der Personenwagen</t>
  </si>
  <si>
    <t>g CO2/km</t>
  </si>
  <si>
    <t>Misst die durchschnittlichen CO2-Emissionen der Personenwagen Neuwagenflotte pro Km</t>
  </si>
  <si>
    <t>In der Mobilität verursachen Personenwagen einen wichtigen Anteil der Treibhausgasemissionen. Die durchschnittlichen CO2-Emissionen pro Km zeigen den Absenkpfad der Dekarbonisierung.</t>
  </si>
  <si>
    <t>Durchschnittliche CO2-Emissionen der PKW Neuwagenflotte</t>
  </si>
  <si>
    <t>https://opendata.swiss/en/dataset/kennzahlen-neuwagenflotte/resource/12d6c0a1-01c1-41f2-b910-be57e774d414</t>
  </si>
  <si>
    <t>OPEN-BY</t>
  </si>
  <si>
    <t>CSV</t>
  </si>
  <si>
    <t>für die Berechnung der durchschnittlichen jährlichen CO2 Emissionen auf Stufe CH, muss noch das Datenfile mit der Anzahl neuzugelassenen Personenwagen pro Kanton mitberücksichtigt werden.
-&gt; Summe (CO2-Emi*Anzahl PW pro Kanton und Jahr) / Anzahl PW total -&gt; durchschnittliche CO2-Emissionen CH pro Jahr</t>
  </si>
  <si>
    <t>Steigende CO2-Emisisonen der Neuwagenflotte müsste kritisch stimmen</t>
  </si>
  <si>
    <t>Bi-Modal Split (ÖV/MIV)</t>
  </si>
  <si>
    <t>Der Bi-Modal Split beschreibt die Verteilung der zurückgelegten Wege auf die beiden Verkehrsträger ÖV und MIV. Modal Split wird häufig auch als Verkehrsmittelwahl bezeichnet.</t>
  </si>
  <si>
    <t>Der Bi-Modal Split sagt vor allem viel über das Mobilitötsverhalten im Kanton aus. Dabei zeigt sich, dass bei besserer Anbindung an den öffentlichen Verkehr  die Verkehrsmittelwahl häufiger auf den ÖV fällt. Da der ÖV im Kanton Zürich pro Kopf viel tiefere CO2-Emissionen emittiert, kommt das einer Dekarboniesierung gleich.</t>
  </si>
  <si>
    <t>Statistisches Amt des Kantons Zürich</t>
  </si>
  <si>
    <t>https://www.zh.ch/de/politik-staat/statistik-daten/datenkatalog.html#/datasets/363@statistisches-amt-kanton-zuerich</t>
  </si>
  <si>
    <t>KANTON_ZUERICH_480.csv</t>
  </si>
  <si>
    <t>CC-BY</t>
  </si>
  <si>
    <t>2-3 Jahre</t>
  </si>
  <si>
    <t>nach der Erhebung</t>
  </si>
  <si>
    <t xml:space="preserve">Grundlage für die Berechnung des ÖV-Anteils sind die ÖV-Wege des Quell-, Ziel- und Binnenverkehrs des jeweiligen Gebiets an einem durchschnittlichen Werktag (DWV). </t>
  </si>
  <si>
    <t>CO₂eq</t>
  </si>
  <si>
    <t>Ein sinkender ÖV-Anteil müsste kritisch stimmen.</t>
  </si>
  <si>
    <t>Motorisierungsgrad</t>
  </si>
  <si>
    <t>Anz. Fzg / 1000 Pers.</t>
  </si>
  <si>
    <t>Der Motorisierungsgrad zeigt die Anzahl Fahrzeuge pro 1'000 Einwohner.</t>
  </si>
  <si>
    <t>Mit der voranschreitenden Elektrifizierung der Autoflotte im Kanton Zürich, nimmt die Aussagekraft des Motorisierungsgrads hinsichtlich der Dekarbonisierung ab.</t>
  </si>
  <si>
    <t>https://www.zh.ch/de/politik-staat/statistik-daten/datenkatalog.html#/datasets/742@statistisches-amt-kanton-zuerich/distributions/1894</t>
  </si>
  <si>
    <t>KTZH_00000742_00001894.xlsx</t>
  </si>
  <si>
    <t>Ende Jahr</t>
  </si>
  <si>
    <t>Die Daten beinhalten die Bevölkerung und die den Personenewagenbestand im Kanton Zürich. Dies muss noch auf Autos pro 1'000 Einwohner umgerechnet werden.</t>
  </si>
  <si>
    <t>Wenn der Autobestand schneller wächst als die Bevölkerung, sollte dies kritisch stimmen. Unabhängig vom Elektrifizierungsgsrad der Flotte.</t>
  </si>
  <si>
    <t>Endenergieverbrauch fossile Treibstoffe</t>
  </si>
  <si>
    <t>GWh</t>
  </si>
  <si>
    <t>Der Energieverbrauch wird unterschieden zwischen den Energiesektoren Wärme, Strom und Treibstoff.</t>
  </si>
  <si>
    <t>Gibt Hinweise auf den Fortschritt der alternativen Antrieben.</t>
  </si>
  <si>
    <t>Amt für Abfall, Wasser, Energie und Luft des Kantons Zürich</t>
  </si>
  <si>
    <t>https://www.web.statistik.zh.ch/ogd/datenkatalog/app/#/datasets/1661@awel-kanton-zuerich</t>
  </si>
  <si>
    <t>KTZH_00001661_00003118.csv</t>
  </si>
  <si>
    <t>im Folgejahr</t>
  </si>
  <si>
    <t>wahrscheinlich gut</t>
  </si>
  <si>
    <t>Eine Zunahme müsste kritisch stimmen. Wobei der Effekt des Wachstums der egsamten Flotte die Anzahl alternative Antriebe überlagern könnte.</t>
  </si>
  <si>
    <t>Installierte Leistung fossil betriebener Anlagen grösser 1 MW gemäss Grossfeuerungsdatenbank</t>
  </si>
  <si>
    <t>kW</t>
  </si>
  <si>
    <t>Auszug aus der Grossfeueurngsdatenbank mit dem Total der Feuerungsleistung aller fossil betriebenen Feuerungen &gt; 1MW</t>
  </si>
  <si>
    <t>Auch die Anzahl bzw. die Feuerungsleistung fossil betriebener Grossfeuerungen muss zukünftig abnehmen. Punktuell können einzelne Grossfeuerungen beträchtliche THG-Emissionen verursachen.</t>
  </si>
  <si>
    <t>UmweltPlus Kanton Zürich</t>
  </si>
  <si>
    <t>https://www.umweltplus.zh.ch/</t>
  </si>
  <si>
    <t>Angelo Papis</t>
  </si>
  <si>
    <t>laufend</t>
  </si>
  <si>
    <t>Vollständigkeit der DB</t>
  </si>
  <si>
    <t>Abfrage aus UPlus
Suche: "Grossverbraucher fossil", Export: "EmKo Feuerungen Liste"</t>
  </si>
  <si>
    <t>Antriebsart bei Industriefahrzeugen - Fahrzeugbestand</t>
  </si>
  <si>
    <t>Misst den Anteil der alternativen Antrieben am Bestand der Industriefahrzeuge</t>
  </si>
  <si>
    <t>Innerhalb des Sektors Industrie und Gewerbe dürfte die Relevanz eher gering sein. Ist ein guter Indikator für die Dekarbonsierung in den Unternehmen.</t>
  </si>
  <si>
    <t>Bundesamt für Statistik, Mobilität und Verkehr, Bestand der Industriefahrzeuge nach technischen Merkmalen und Emissionen, ab 2005</t>
  </si>
  <si>
    <t>https://www.pxweb.bfs.admin.ch/api/v1/de/</t>
  </si>
  <si>
    <t>px-x-1103020100_155</t>
  </si>
  <si>
    <t>px</t>
  </si>
  <si>
    <t>sämtliche Fahrzeugarten in der Tabelle sollen berücksichtigt werden.</t>
  </si>
  <si>
    <t xml:space="preserve">Die Anzahl Industriefahrzeuge mit alternativen Antrieben sollen als Anteil am Gesamtbestand ausgewiesen werden. </t>
  </si>
  <si>
    <t>Treibhauswirkung Kältemittel in grösseren Kälteanlagen</t>
  </si>
  <si>
    <t>Nathalie Hutter</t>
  </si>
  <si>
    <t>GWP</t>
  </si>
  <si>
    <t xml:space="preserve">Viele Kältemittel, die zur Kühlung zum Einsatz kommen, sind stark klimaschädlich. Im Vergleich zu CO2 haben sie eine Klimawirkung, die bis zu mehrere 1000 Mal stärker ist. Die Treibhauswirkung im Vergleich zu CO2 wir mit dem Global Warming Potential (GWP) ausgedrückt. Anlagen, die mehr als 3 kg klimabelastender Kältemittel enthalten, müssen dem Bund gemeldet werden. Durch die Berechnung des durchschnittlichen GWP aller im Kanton Zürich gemeldeten Anlagen kann nachverfolgt werden, ob zunehmend klimaschonendere Kältemittel zum Einsatz gelangen. </t>
  </si>
  <si>
    <t xml:space="preserve">Wenn zunehmend Kältemittel mit geringem GWP (insbesondere natürliche Kältemittel) eingsetzt werden, nimmt die Klimabelastung durch Leckagen ab. </t>
  </si>
  <si>
    <t>Meldestelle Kälteanlagen - Cooling Reg</t>
  </si>
  <si>
    <t>cooling-reg.ch</t>
  </si>
  <si>
    <t>Fabienne Vanay, Abt. Abfallwirtschaft, Sektion Tankanlagen</t>
  </si>
  <si>
    <t>-</t>
  </si>
  <si>
    <t>Auszug per Stichtag</t>
  </si>
  <si>
    <t>Dezember (per Mail anfragen)</t>
  </si>
  <si>
    <t xml:space="preserve">Anlagen, die ausser Betrieb genommen wurden, müssen entfernt werden. 
Anlagen, die weniger als 3 kg Kältemittel enthalten, müssen entfernt werden.
Kältemittel müssen mit dem GWP gemäss BAFU Merkblatt (und ggf. weiteren Quellen) verknüpft werden. </t>
  </si>
  <si>
    <t>Verantwortlich: Cuno Bieler
GWP des verwendeten Kältemittels * Menge Kältemittel / Menge Kältemittel
G:\LKS\05_Klima_und_Mobilitaet\03_Projekte\Monitoring Umsetzung Klimastrategie 85P-1703\03 Modul B\Datengrundlagen Indikatoren\Kältemittel\Aufbereitung_Grundlagen_Kältemittel.xlsx</t>
  </si>
  <si>
    <t>Fluorkohlenwasserstoffe</t>
  </si>
  <si>
    <t xml:space="preserve">mässig, es ist nicht klar, ob alle enthaltenen Anlagen wirklich noch in Betrieb sind, da Meldungen z.T. nicht zuverlässig erfolgen. Zudem hat es teilweise starke Ausreisser. </t>
  </si>
  <si>
    <t>abnehmender Trend zu erwarten, da Kältemittel mit hohem GWP durch solche mit niedrigem GWP (insbesondere natürliche Kältemittel) ersetzt werden sollten</t>
  </si>
  <si>
    <t xml:space="preserve">Die zunehmende Verwendung von Kältemitteln kompensiert im Moment die Verlagerung zu klimaschonenderen Kältemitteln. Zwischen 2020 gab es eine merkliche Reduktion des durchschnittlichen GWP. Die Anzahl der gemeldeten Kälteanlagen hat aber um rund 4000 Anlagen (+14%) zugenommen. Damit ist auch die Menge der verwendeten Kältemittel stark angestiegen (+30%). </t>
  </si>
  <si>
    <t>Abfallmenge</t>
  </si>
  <si>
    <t>Fossilfreier Anteil im Abfall</t>
  </si>
  <si>
    <t>Anteil des Abfalls, der bei der Verbrennung kein fossiles CO2 ausstösst.</t>
  </si>
  <si>
    <t>Wenn Abfall verbrannt wird, entsteht CO2. Die CO2-Emissionen werden in zwei Kategorien unterteilt: fossil, wenn der Kohlenstoff fossilen Ursprungs ist (Erdöl, Kohle, Erdgas) und biogen, wenn der Kohlenstoff pflanzlichen Ursprungs ist (Holz, Papier, Kautschuk, usw.).  Emissionen, welche durch die Verbrennung von biogenem Kohlenstoff entstehen, gelten als klimaneutral.</t>
  </si>
  <si>
    <t>National Inventory Report 
National_Inventory_Document_CHE_2023, S. 101, Table 3-33 im Kap. 3.2.5.2.1
ganze Zeitreihe lässt sich über EMIS erstellen -&gt; Emissionen CO2 biogen vs. CO2 fossil bei Quelle Kehrichtverbrennungsanlagen Abfall xxx (S-090200)</t>
  </si>
  <si>
    <t>https://www.bafu.admin.ch/dam/bafu/en/dokumente/klima/klima-climatereporting/National_Inventory_Document.pdf.download.pdf/National_Inventory_Document_CHE_2023.pdf</t>
  </si>
  <si>
    <t>unregelmässig</t>
  </si>
  <si>
    <t>100% minus fossiler Anteil (share of CO2 fossil)</t>
  </si>
  <si>
    <t xml:space="preserve">Ziel ist eine Zunahme des fossilfreien Anteils, d.h. insbesondere, dass weniger Kunststoffe (fossile Basis) in den KVA verbrannt werden. </t>
  </si>
  <si>
    <t>Die Abt. Abfallwirtschaft prüft momentan im Austausch mit den KVA, ob der Anteil fossiles C am Abfall regelmässig erhoben resp. berechnet werden kann. Ansprechperson: Leo Morf</t>
  </si>
  <si>
    <t>Anzahl Rindvieh</t>
  </si>
  <si>
    <t>Zeigt die Entwicklung der Anzahl Rinder auf</t>
  </si>
  <si>
    <t>In der Landwirtschaft gehören die Methanemissionen der Wiederkäuer, insb. des Rindviehs, zu den bestimmenden Treibhausgasemissionen. Gemäss Treibhausgasinventar (NIR 2022, S. 279) trägt der Rindviehbestand zu über 90% der Methanemissionen aus der Verdauung von Nutztieren bei (Cattle contribute over 90% to the overall emissions from 3A Enteric fermentation and the contribution of mature dairy cattle is almost 59%.)</t>
  </si>
  <si>
    <t>Beschäftigte, Landwirtschaftliche Betriebe, Landwirtschaftliche Nutzfläche (LN) und Nutztiere auf Klassifizierungsebene 1 nach institutionellen Gliederungen</t>
  </si>
  <si>
    <t>https://www.pxweb.bfs.admin.ch/pxweb/de/px-x-0702000000_104/-/px-x-0702000000_104.px/</t>
  </si>
  <si>
    <t xml:space="preserve">Keine Kontaktperson
</t>
  </si>
  <si>
    <t>BFS-Nr.: 	je-d-07.02.02.03.03</t>
  </si>
  <si>
    <t>Beobachtungseinheit: Tiere - Rinder</t>
  </si>
  <si>
    <t>Methan</t>
  </si>
  <si>
    <t>Grosse Sprünge müssten kritisch stimmen, langfristig ist eine Abnahme wahrscheinlicher als eine Zunahme</t>
  </si>
  <si>
    <t>Rindvieh [Millionen]</t>
  </si>
  <si>
    <t>Abgedeckte Güllelager</t>
  </si>
  <si>
    <t>Prozentualer Anteil der Kubikmeter Güllelager, die abgedeckt sind</t>
  </si>
  <si>
    <t xml:space="preserve">Güllelager sind für einen Grossteil der Methanemissionen der Hofdüngerbewirtschaftung verantwortlich (85% gemäss National Inventory Report für 2022). Durch die Abdeckung der Güllelager können die Methanemissionen aus den Güllelagern reduziert werden (gemäss Studie Thomas Kupper (HAFL, 2016) je nach Abdeckungsart bis zu 96%  pro abgedecktes Güllelager). In der LRV gibt es seit 2022 eine Verpflichtung zur Abdeckung der Güllelager. Die Abdeckung muss bis 2030 umgesetzt sein. </t>
  </si>
  <si>
    <t>Kanton Zürich</t>
  </si>
  <si>
    <t>Seraina Steinlin</t>
  </si>
  <si>
    <t>Dezember</t>
  </si>
  <si>
    <t>Als "abgedeckt" zählen: fest, Zelt, Folie, perforiert</t>
  </si>
  <si>
    <t>t N</t>
  </si>
  <si>
    <t>nein</t>
  </si>
  <si>
    <t>Neben den Emissionen aus der Verdauung und aus der Hofdüngerlagerung, sind die Lachgasemissionen aus der Bodenbewirtschafung eine wichtige Quelle von Treibhausgasen in der Landwirtschaft. Gemäss BAFU stammen etwa 60 % der landwirtschaftlichen Lachgasemissionen direkt aus den landwirtschaftlich genutzten Böden. Durch mikrobielle Umwandlung (Nitrifikation, Denitrifikation) entsteht im Oberboden aus Stickstoffverbindungen das klimaschädigende Treibhausgas Lachgas. Wichtige Quellen dafür sind die Ausbringung von Hofdüngern sowie mineralische Stickstoffdünger (NIR 2022, S. 313).</t>
  </si>
  <si>
    <t>Eine Abnahme der Ausbringung von Dünger wird mit einer Abnahme der damit verbundenen N2O-Emissionen einhergehen</t>
  </si>
  <si>
    <t>Lachgas</t>
  </si>
  <si>
    <t>Antriebsart bei Landwirtschaftsfahrzeugen - Fahrzeugbestand</t>
  </si>
  <si>
    <t>Misst den Anteil der alternativen Antrieben am Bestand der Landwirtschaftsfahrzeuge</t>
  </si>
  <si>
    <t>Bzgl. Kohlenstoffdioxid der bestimende Indikator in der Landwirtschaft. Verglichen mit den Methanemissionen wohl eher weniger relevant.</t>
  </si>
  <si>
    <t>Bundesamt für Statistik, Mobilität und Verkehr, Bestand der Landwirtschaftsfahrzeuge nach technischen Merkmalen und Emissionen, ab 2005</t>
  </si>
  <si>
    <t>px-x-1103020100_145</t>
  </si>
  <si>
    <t xml:space="preserve">Die Anzahl Landwirstchaftsfahrzeuge mit alternativen Antrieben sollen als Anteil am Gesamtbestand ausgewiesen werden. </t>
  </si>
  <si>
    <t>Produktion von Wärme aus erneuerbaren Energieträgern</t>
  </si>
  <si>
    <t>?</t>
  </si>
  <si>
    <t>MWh</t>
  </si>
  <si>
    <t>Produktion von Wärme aus erneuerbaren Energieträgern: Kehricht, Biomasse (einschliesslich Holz), Sonne, Wasser (umfasst Oberflächen- und Grundwasser), Geothermie (untiefe Bohrungen), Luft (umfasst Luft-Wärmepumpen), Abwasser</t>
  </si>
  <si>
    <t>Genutzte erneuerbare Wärme (klimanormierte Werte)</t>
  </si>
  <si>
    <t>Achtung beim Vergleich:
- hier Verbrauch und nicht Produktion
- klimakorrigiert</t>
  </si>
  <si>
    <t>Statistisches Amt Kanton Zürich; Produktion von Wärme und Strom aus erneuerbaren Energieträgern im Kanton Zürich ab 2010</t>
  </si>
  <si>
    <t>Bundesamt für Energie BFE</t>
  </si>
  <si>
    <t>https://www.web.statistik.zh.ch/ogd/datenkatalog/app/#/datasets/1681@awel-kanton-zuerich</t>
  </si>
  <si>
    <t>https://pubdb.bfe.admin.ch/de/publication/download/8787</t>
  </si>
  <si>
    <t>AWEL, Mirjam Baumann</t>
  </si>
  <si>
    <t>KTZH_00001681_00003140</t>
  </si>
  <si>
    <t>ogd38@bundesamt-fur-energie-bfe</t>
  </si>
  <si>
    <t>Aug. mit Zwei-Jahres-Lag</t>
  </si>
  <si>
    <t>Okt. Folgejahr</t>
  </si>
  <si>
    <t xml:space="preserve">Filter setzen auf "Energiesektor" = "Wärme" </t>
  </si>
  <si>
    <t>In Anhang E "Entwicklung der erneuerbaren Energien seit 1990" Zeile "Total Wärme"</t>
  </si>
  <si>
    <t>Summe der Energieträger "Kehricht", "Biomasse (einschliesslich Holz)", "Sonne", "Wasser", "Geothermie (untief)", "Luft", "Abwasser"</t>
  </si>
  <si>
    <t>Umrechnung in MWh</t>
  </si>
  <si>
    <t>Gut</t>
  </si>
  <si>
    <t>Unklar, ob Plausibilisierung beim AWEL erfolgt</t>
  </si>
  <si>
    <t>Durch das BFE plausibilisiert</t>
  </si>
  <si>
    <t>Zur Produktion von Wärme enthalten sind die Energieträger: Kehricht, Biomasse (einschliesslich Holz), Sonne, Wasser (umfasst Oberflächen- und Grundwasser), Geothermie (untiefe Bohrungen), Luft (umfasst Luft-Wärmepumpen) sowie Abwasser</t>
  </si>
  <si>
    <t>Erneuerbare Wärme [TWh]</t>
  </si>
  <si>
    <t>Produktion von Strom aus erneuerbaren Energieträgern</t>
  </si>
  <si>
    <t>Produktion von Strom aus erneuerbaren Energieträgern: Windkraft, Kehricht, Biomasse (einschliesslich Holz), Sonne, Wasser, Geothermie (tief)</t>
  </si>
  <si>
    <t>Gibt Hinweise auf den Fortschritt bei der Dekarbonisierung der Stromversorgung</t>
  </si>
  <si>
    <t>ohne Wasserkraft, WK 2021 39.5 TWh</t>
  </si>
  <si>
    <t xml:space="preserve">Filter setzen auf "Energiesektor" = "Strom" </t>
  </si>
  <si>
    <t>Summe der Energieträger "Windkraft", "Kehricht", "Biomasse (einschliesslich Holz)", "Sonne", "Wasser", "Geothermie (tief)"</t>
  </si>
  <si>
    <t>Zur Produktion von Strom zusätzlich enthalten ist der Energieträger 'Windkraft', während bei 'Geothermie' keine 'untiefen', sondern nur 'tiefe' Bohrungen zur Stromproduktion beitragen; die Energieträger 'Luft' und 'Abwasser' werden zur Stromproduktion nicht genutzt.</t>
  </si>
  <si>
    <t>Anteil erneuerbar erzeugter Strom an Gesamtverbrauch Strom</t>
  </si>
  <si>
    <t>Anteil erzeugter Strom mit fossilfreien Energieträgern (Umweltwärme, Holz, Elektrizität, Solarthermie, Fernwärme) am Gesamtverbrauch Strom.
Kombination aus EV2 und EV5</t>
  </si>
  <si>
    <t>Geschäftsbericht und KEF Kanton ZH -&gt; Indikator W20</t>
  </si>
  <si>
    <t>https://www.web.statistik.zh.ch/ogd/datenkatalog/app/#/datasets/1661@awel-kanton-zuerich
https://www.web.statistik.zh.ch/ogd/datenkatalog/app/#/datasets/1681@awel-kanton-zuerich</t>
  </si>
  <si>
    <t>Stromverbrauch im Kanton Zürich</t>
  </si>
  <si>
    <t>Stromverbrauch im Kanton Zürich basierend auf Daten der Eidgenössischen Elektrizitätskommission (ElCom)</t>
  </si>
  <si>
    <t>Stromverbrauch in der Schweiz basierend auf der Elektrizitätsbilanz der Schweiz</t>
  </si>
  <si>
    <t>Kann Hinweise für die Elektrifizierung der Stromversorgung geben</t>
  </si>
  <si>
    <t>Statistisches Amt Kanton Zürich; Wärme-, Strom- und Treibstoffverbrauch im Kanton Zürich ab 2010</t>
  </si>
  <si>
    <t>Schweizerische Elektrizitätsbilanz - Jahreswerte; Tab. 6b</t>
  </si>
  <si>
    <t>https://www.zh.ch/de/politik-staat/opendata.zhweb-noredirect.zhweb-cache.html?keywords=ogd#/datasets/1661@awel-kanton-zuerich</t>
  </si>
  <si>
    <t>https://pubdb.bfe.admin.ch/de/suche?keywords=399</t>
  </si>
  <si>
    <t>KTZH_00001661_00003118</t>
  </si>
  <si>
    <t>ogd32@bundesamt-fur-energie-bfe</t>
  </si>
  <si>
    <t>März des Folgejahrs</t>
  </si>
  <si>
    <t>Spalte "Endverbrauch"</t>
  </si>
  <si>
    <t>Durch das BFE sichergestellt</t>
  </si>
  <si>
    <t>Stromverbrauch [GWh]</t>
  </si>
  <si>
    <t>Verbrauchsmengen Fleisch</t>
  </si>
  <si>
    <t>kg pro jahr</t>
  </si>
  <si>
    <t>Entwicklung Fleischkonsum in der Schweiz bzw. im Kanton Zürich. Die Zahlen stammen aus der Haushaltserhebung des BFS und werden alle 2-3 Jahre nachgeführt.</t>
  </si>
  <si>
    <t>Im Bereich der Ernährung ist die Verminderung des Fleischkonsums eine wichtige Einflussgrösse für eine reduzierte THG-Bilanz.</t>
  </si>
  <si>
    <t>Bundesamt für Statistik, Haushaltsbudgeterhebung (HABE)</t>
  </si>
  <si>
    <t>Verbrauchsmengen nach Grossregion - 2006-2008, 2009-2011, 2012-2014, 2015-2017 | Tabelle | Bundesamt für Statistik (admin.ch)</t>
  </si>
  <si>
    <t xml:space="preserve">  T20.02.01.11.02</t>
  </si>
  <si>
    <t>drei bis vier Jahre</t>
  </si>
  <si>
    <t>Haushaltsgrösse</t>
  </si>
  <si>
    <r>
      <rPr>
        <sz val="9"/>
        <color rgb="FF000000"/>
        <rFont val="Arial Nova Cond"/>
      </rPr>
      <t xml:space="preserve">Verbrauchsmengen in Kilogramm (kg) oder Liter (lt) </t>
    </r>
    <r>
      <rPr>
        <b/>
        <sz val="9"/>
        <color rgb="FF000000"/>
        <rFont val="Arial Nova Cond"/>
      </rPr>
      <t>pro Monat pro Haushalt</t>
    </r>
    <r>
      <rPr>
        <sz val="9"/>
        <color rgb="FF000000"/>
        <rFont val="Arial Nova Cond"/>
      </rPr>
      <t xml:space="preserve"> (Mittelwert)
</t>
    </r>
  </si>
  <si>
    <t>Menge Fleisch (5112) * 12 / Anzahl Personen pro Haushalt (Mittelwert)
Berechnung für gesamte CH und Grossregion Zürich -&gt; Kanton Zürich</t>
  </si>
  <si>
    <t>gut, allerdings nur Subset des gesamten Fleischkonsums, da Haushaltsbudgeterhebung</t>
  </si>
  <si>
    <t>Anteil erneuerbares Kerosin an totalem Kerosin Flughafen Zürich</t>
  </si>
  <si>
    <t>BAZL</t>
  </si>
  <si>
    <t xml:space="preserve">- </t>
  </si>
  <si>
    <t>Theo Rindlisbacher, BAZL</t>
  </si>
  <si>
    <t>Treibhausgas-Fussabdruck Schweiz</t>
  </si>
  <si>
    <t>t/Person</t>
  </si>
  <si>
    <t xml:space="preserve">Treibhausgasemissionen, die durch den Konsum von Gütern und Dienstleistungen in der Schweiz verursacht werden </t>
  </si>
  <si>
    <t xml:space="preserve">Gibt Hinweise auf den Fortschritt bei der Dekarbonisierung im Konsum </t>
  </si>
  <si>
    <t xml:space="preserve">Bundesamt für Statistik; Treibhausgas-Fussabdruck pro Person - Treibhausgasemissionen, die durch den Konsum von Gütern und Dienstleistungen in der Schweiz verursacht werden </t>
  </si>
  <si>
    <t>https://www.bfs.admin.ch/bfs/de/home/statistiken/nachhaltige-entwicklung/monet-2030/alle-nach-themen/12-konsum-produktion/treibhausgas-fussabdruck.assetdetail.23567513.html</t>
  </si>
  <si>
    <t xml:space="preserve">	ind-d-21.02.30.1202.02.02</t>
  </si>
  <si>
    <t xml:space="preserve">	OPEN-BY-ASK</t>
  </si>
  <si>
    <t>XLSX</t>
  </si>
  <si>
    <t>November übernächstes Jahr</t>
  </si>
  <si>
    <t>Keine Auflösung auf die Kantone</t>
  </si>
  <si>
    <t>Treibhausgasfussabdruck pro Person [t CO₂eq]</t>
  </si>
  <si>
    <t>Corona</t>
  </si>
  <si>
    <t>Holzverbrauch Gebäude Kanton Zürich</t>
  </si>
  <si>
    <t>Norbert Winterberg</t>
  </si>
  <si>
    <t>m3</t>
  </si>
  <si>
    <t>Menge Holz, welches als Bau- und Werkstoff in  Gebäuden im Kanton Zürich verwendet wird</t>
  </si>
  <si>
    <t xml:space="preserve">Der zunehmende Einsatz von Holz als Baumaterial substitutiert andere Baumaterialien mit grösserem Treibhausgasfussabdruck. Zudem dient das Holz als temporäre CO2-Senke. </t>
  </si>
  <si>
    <t>noch keine
wird voraussichtlich ab Sommer 2023 von der Berner Fachhochschule Departement Architektur, Holz, Bau erhoben</t>
  </si>
  <si>
    <t>noch keine</t>
  </si>
  <si>
    <t>https://www.bfh.ch/de/forschung/referenzprojekte/holzendverbrauch-schweiz/</t>
  </si>
  <si>
    <t>regina.weber@bfh</t>
  </si>
  <si>
    <t>jährlich bis 2026</t>
  </si>
  <si>
    <t xml:space="preserve">jährlich </t>
  </si>
  <si>
    <t>Die Zeitreihe wird ab 2019 gestartet und die Laufzeit ist bis 2026 geplant</t>
  </si>
  <si>
    <t xml:space="preserve">CO2-Emissionen kantonale Gebäude </t>
  </si>
  <si>
    <t>kg/m2</t>
  </si>
  <si>
    <t>CO2-Emissionen in kg pro m2 (witterungsbereinigt) der kantonalen Gebäude im Mietermodell (Eigentum)</t>
  </si>
  <si>
    <t>sinkende CO2-Emissionen pro Flächeneinheit zeigen, dass die fossilen Heizungen für die kantonalen Gebäude abnehmen. Es werden die Gebäude im Mietermodell (Kernverwaltung, Mittel-/Berufsschulen, alle Fachhhochschulen) im Eigentum betrachtet. Bei diesen ist die Datenqualität relativ gut und der Regierungsrat und die Verwaltung können aktiv Einfluss auf die Entwicklung nehmen. Nicht enthalten sind damit die Uni (Delegationsmodell, ist aber schon viel auf Fernwärme umgestellt), die Spitäler (Baurechtsmodell), Finanzvermögen sowie angemietete Gebäude.</t>
  </si>
  <si>
    <t>Energiecontrolling via HBA und IMA</t>
  </si>
  <si>
    <t>Martin Schär (IMA) (Roger Lienert, IMA, Felix Schmid, HBA)</t>
  </si>
  <si>
    <t>xlsx, später ggf. OGD</t>
  </si>
  <si>
    <t>April</t>
  </si>
  <si>
    <t xml:space="preserve">Es wurde bewusst ein Indikator gewählt, der die CO2-Emissionen auf die Flächen bezieht, um damit das Flächenwachstum einzubeziehen. </t>
  </si>
  <si>
    <t xml:space="preserve">Treibhausgasemissionen Fahrzeugflotte </t>
  </si>
  <si>
    <t xml:space="preserve">g CO₂eq/km </t>
  </si>
  <si>
    <t>Der Indikator zeigt die durchschnittlichen Treibhausgasemissionen pro Kilometer der kantonalen  Fahrzeugflotte</t>
  </si>
  <si>
    <t xml:space="preserve">Der Indikator zeigt sehr direkt die Dekarbonsierung der kantonalen Fahrzeugflotte auf.  </t>
  </si>
  <si>
    <t>Monitoringbericht zur Emissionsminderung von Fahrzeugen bei der Beschaffung und dem Betrieb durch die kantonale Verwaltung. Jährliche Erhebung durch das AWEL</t>
  </si>
  <si>
    <t>G:\LKS\05_Klima_und_Mobilitaet\03_Projekte\Monitoring Umsetzung Klimastrategie 85P-1703\03 Modul B\Datengrundlagen Indikatoren</t>
  </si>
  <si>
    <t>Cuno Bieler, AWEL</t>
  </si>
  <si>
    <t xml:space="preserve"> -</t>
  </si>
  <si>
    <t>Mitte Jahr fürs Vorjahr</t>
  </si>
  <si>
    <t>Eine Zunahme der THG-Emissionen der Fahrzeugflotte müsste kritisch stimmen</t>
  </si>
  <si>
    <t>Alternative Antriebe bei Personenwagen der kantonalen Flotte</t>
  </si>
  <si>
    <t>zeigt den Anteil alternativener Antriebe an der kantonalen Flotte der Personenwagen</t>
  </si>
  <si>
    <t>KV3_data.csv</t>
  </si>
  <si>
    <t>Alternative Antriebe bei Lieferwagen der kantonalen Flotte</t>
  </si>
  <si>
    <t>zeigt den Anteil alternativener Antriebe an der kantonalen Flotte der Lieferwagen</t>
  </si>
  <si>
    <t>KV4_data.csv</t>
  </si>
  <si>
    <t xml:space="preserve">Alternative Antriebe bei schweren Nutzfahrzeugen der kantonalen Flotte			</t>
  </si>
  <si>
    <t>zeigt den Anteil alternativener Antriebe an der kantonalen Flotte der schweren Nutzfahrzeuge</t>
  </si>
  <si>
    <t>Anteil ÖV Fahrzeuge erneuerbar betrieben (Busse)</t>
  </si>
  <si>
    <t>ZVV</t>
  </si>
  <si>
    <t>Die ZVV-Dekarbonisierungsstrategie setzt sich die Halbierung der Treibhausgasemissionen bis 2035 bzw. keine Treibhausgasemissionen der Busflotte ab 2040 zum Ziel. Für die Schifffahrt wurde kein Ziel formuliert.</t>
  </si>
  <si>
    <t>Wichtiger Beitrag der öffentlichen Hand. Vorbildfunktion sollte wahrgenommen werden.</t>
  </si>
  <si>
    <t xml:space="preserve">ZVV
Geplant ist ein jährliches Umweltcontrolling in Form eines Berichts. Der Hauptfokus liegt auf den Fortschritt der Ersetzung der Dieselbusse, der Totalen CO2 Bilanz sowie der CO2 Bilanz der einzelnen Transportmittel (total und pro pkm). 		</t>
  </si>
  <si>
    <t>Marc Muggli</t>
  </si>
  <si>
    <t>STATUS</t>
  </si>
  <si>
    <t>DATASET_ID</t>
  </si>
  <si>
    <t>DATASET_NAME</t>
  </si>
  <si>
    <t>INDICATOR_NAME</t>
  </si>
  <si>
    <t>DOWNLOAD_FORMAT</t>
  </si>
  <si>
    <t>DATA_ORGANIZATION</t>
  </si>
  <si>
    <t>DATA_URL</t>
  </si>
  <si>
    <t>DATA_ID</t>
  </si>
  <si>
    <t>WHICH_DATA</t>
  </si>
  <si>
    <t>YEAR_COL</t>
  </si>
  <si>
    <t>YEAR_START</t>
  </si>
  <si>
    <t>GEBIET_COL</t>
  </si>
  <si>
    <t>GEBIET_ID</t>
  </si>
  <si>
    <t>GEBIET_NAME</t>
  </si>
  <si>
    <t>DIMENSION1_COL</t>
  </si>
  <si>
    <t>DIMENSION1_ID</t>
  </si>
  <si>
    <t>DIMENSION1_NAME</t>
  </si>
  <si>
    <t>DIMENSION2_COL</t>
  </si>
  <si>
    <t>DIMENSION2_ID</t>
  </si>
  <si>
    <t>DIMENSION2_NAME</t>
  </si>
  <si>
    <t>DIMENSION_UNIT</t>
  </si>
  <si>
    <t>DIMENSION_LABEL</t>
  </si>
  <si>
    <t>DIMENSION_AGGREGATION</t>
  </si>
  <si>
    <t>DATA_SOURCE</t>
  </si>
  <si>
    <t>DIAGRAMM</t>
  </si>
  <si>
    <t>COMPUTATION_DEF</t>
  </si>
  <si>
    <t>COMPUTATION</t>
  </si>
  <si>
    <t>UPDATE_DATE</t>
  </si>
  <si>
    <t>LAST_UPDATED</t>
  </si>
  <si>
    <t>MODIFY_NEXT</t>
  </si>
  <si>
    <t>DEPENDENCY</t>
  </si>
  <si>
    <t>Abfallmenge verbrannt in KVA</t>
  </si>
  <si>
    <t>Recycled Waste verbrannt in KVA</t>
  </si>
  <si>
    <t>zip</t>
  </si>
  <si>
    <t>swisstopo</t>
  </si>
  <si>
    <t>https://data.geo.admin.ch/ch.bfe.kehrichtverbrennungsanlagen/kehrichtverbrennungsanlagen/</t>
  </si>
  <si>
    <t>kehrichtverbrennungsanlagen_2056.csv.zip</t>
  </si>
  <si>
    <t>RecycledWaste.csv</t>
  </si>
  <si>
    <t>Schweiz, Zürich</t>
  </si>
  <si>
    <t>t/a</t>
  </si>
  <si>
    <t>Tonnen pro Jahr</t>
  </si>
  <si>
    <t>Bundesamt für Energie</t>
  </si>
  <si>
    <t>Punkt bzw Liniendiagramm</t>
  </si>
  <si>
    <t>total_zh, total_ch, per_capita</t>
  </si>
  <si>
    <t>openzh</t>
  </si>
  <si>
    <t>https://www.web.statistik.zh.ch/ogd/daten/ressourcen/</t>
  </si>
  <si>
    <t>KTZH_00001681_00003140.csv</t>
  </si>
  <si>
    <t>Energiesektor</t>
  </si>
  <si>
    <t>Wärme</t>
  </si>
  <si>
    <t>Megawattstunden (MWh)</t>
  </si>
  <si>
    <t>total_variable, per capita</t>
  </si>
  <si>
    <t>Strom</t>
  </si>
  <si>
    <t>Gesamtstromverbrauch nach Rohstoffquellen</t>
  </si>
  <si>
    <t>awel</t>
  </si>
  <si>
    <t>https://www.web.statistik.zh.ch/awel/decarb_monitoring/</t>
  </si>
  <si>
    <t>EV3_data.csv</t>
  </si>
  <si>
    <t>Zürich</t>
  </si>
  <si>
    <t>total, erneuerbar</t>
  </si>
  <si>
    <t>Säulen gestapelt (absolut), Säulen gestapelt (100%)</t>
  </si>
  <si>
    <t>total_variable=Strom[total], share=Strom[erneuerbar]/Strom[total]</t>
  </si>
  <si>
    <t>total_variable, share</t>
  </si>
  <si>
    <t>Heizsysteme in Gebäuden</t>
  </si>
  <si>
    <t>Energieträger der Heizsysteme in Gebäuden</t>
  </si>
  <si>
    <t>bfs</t>
  </si>
  <si>
    <t>px-x-0902010000_102</t>
  </si>
  <si>
    <t>Kanton</t>
  </si>
  <si>
    <t>Hauptenergiequelle der Heizung</t>
  </si>
  <si>
    <t>0,1,2,3,4,5,6,7,8,9,10,11,12,13,14,15,16,17,18,19,20,21,22,23</t>
  </si>
  <si>
    <t>Abwärme (innerhalb des Gebäudes),Heizöl,Gas,Elektrizität,Holz (generisch),Holz (Pellets),Holz (Schnitzel),Holz (Stückholz),Sonne (thermisch),Wärmepumpe (Wasser),Wärmepumpe (Luft),Wärmepumpe (Gas),Wärmepumpe (Fernwärme),Wärmepumpe (Erdwärme),Wärmepumpe (Erdwärmesonde),Wärmepumpe (Erdregister),Wärmepumpe (andere Quelle),Wärmepumpe (unbestimmte Quelle),Fernwärme (generisch),Fernwärme (Hochtemperatur),Fernwärme (Niedertemperatur),Andere,Keine,Unbestimmt</t>
  </si>
  <si>
    <t>Gebäude</t>
  </si>
  <si>
    <t>1: Heizöl;2: Gas;3: Elektrizität;4: Holz: [Holz (generisch),Holz (Pellets),Holz (Schnitzel),Holz (Stückholz)];5: Sonne: [Sonne (thermisch)];6: Wärmepumpe: [Wärmepumpe (Wasser),Wärmepumpe (Luft),Wärmepumpe (Gas),Wärmepumpe (Fernwärme),Wärmepumpe (Erdwärme),Wärmepumpe (Erdwärmesonde),Wärmepumpe (Erdregister),Wärmepumpe (andere Quelle),Wärmepumpe (unbestimmte Quelle)];7: Fernwärme: [Fernwärme (generisch),Fernwärme (Hochtemperatur),Fernwärme (Niedertemperatur)];8: Andere: [Abwärme (innerhalb des Gebäudes), Andere, Keine, Unbestimmt]</t>
  </si>
  <si>
    <t>Gebäude- und Wohnungsstatistik GWS, BFS</t>
  </si>
  <si>
    <t>total_variable=Hauptenergiequelle der Heizung[alle], share="fossil":Hauptenergiequelle der Heizung[1;2;7*0.1]/Hauptenergiequelle der Heizung[alle]</t>
  </si>
  <si>
    <t>Erneuerbare Wärme</t>
  </si>
  <si>
    <t>G2_data.csv</t>
  </si>
  <si>
    <t>Waerme</t>
  </si>
  <si>
    <t>total_variable=Waerme[total], share=Waerme[erneuerbar]/Waerme[total]</t>
  </si>
  <si>
    <t>Energiebedarf bei reinen Wohnbauten nach Bauperiode</t>
  </si>
  <si>
    <t>G3_data.csv</t>
  </si>
  <si>
    <t>Bedarfsjahr</t>
  </si>
  <si>
    <t>Energiebedarf</t>
  </si>
  <si>
    <t>kWh/m²</t>
  </si>
  <si>
    <t>Spezifischer Energiebedarf</t>
  </si>
  <si>
    <t>Säulen gruppiert pro Bauperiode nach Bedarfsjahr</t>
  </si>
  <si>
    <t>None</t>
  </si>
  <si>
    <t>Heizgradtage am Standort Zürich Fluntern</t>
  </si>
  <si>
    <t>stadt zürich</t>
  </si>
  <si>
    <t>https://www.stadt-zuerich.ch/content/dam/stzh/gud/Deutsch/UGZ/umwelt-energie/energie-in-zahlen/Heizgradtage/dokumente/</t>
  </si>
  <si>
    <t>HGT%20Z%c3%bcrich_Fluntern_Monats_Jahreswerte_Zeitreihe_seit_1990.xlsx</t>
  </si>
  <si>
    <t>Heizgradtage (Jan-Dez)</t>
  </si>
  <si>
    <t>Anzahl</t>
  </si>
  <si>
    <t>Heizgradtage Zürich SMA (Heizgrenze 12 °C, Raumtemperatur 20 °C)</t>
  </si>
  <si>
    <t>Stadt Zürich, Gesundheits- und Umweltdepartement</t>
  </si>
  <si>
    <t xml:space="preserve">Installierte Leistung fossil betriebener Anlagen grösser 1 MW gemäss Grossfeuerungsdatenbank			</t>
  </si>
  <si>
    <t>Feuerungsleistung Grossfeuerungen</t>
  </si>
  <si>
    <t>IG1_data.csv</t>
  </si>
  <si>
    <t>Brennstoff</t>
  </si>
  <si>
    <t>Erdgas, Heizöl</t>
  </si>
  <si>
    <t>Installierte Feuerungsleistung</t>
  </si>
  <si>
    <t>Säulen gestapelt</t>
  </si>
  <si>
    <t>Anteil fossilfreie Antriebe bei immatrikulierten industriellen Fahrzeugen und Baumaschinen (Sachentransportfahrzeugen)</t>
  </si>
  <si>
    <t>Treibstoff</t>
  </si>
  <si>
    <t>100, 200, 300, 400, 500, 550, 600, 9900</t>
  </si>
  <si>
    <t>Benzin,Diesel,Benzin-elektrisch: Hybrid,Diesel-elektrisch: Hybrid,Elektrisch,Wasserstoff,Gas (mono- und bivalent),Anderer</t>
  </si>
  <si>
    <t>Industriefahrzeuge</t>
  </si>
  <si>
    <t>[Antriebsart] -- 1: Benzin, Diesel; 2: "Hybrid" -&gt; [Benzin-elektrisch: Hybrid,Diesel-elektrisch: Hybrid]; 3: Gas [Gas (mono- und bivalent)], Anderer; 4: Wasserstoff; 5: Elektrisch</t>
  </si>
  <si>
    <t>Strassenfahrzeugbestand MFZ, Bundesamt für Strassen (ASTRA) - IVZ-Fahrzeuge</t>
  </si>
  <si>
    <t>total_variable=Treibstoffe[alle], share=Treibstoffe[Elektrisch;Wasserstoff]</t>
  </si>
  <si>
    <t>Durchschnittliche Treibhauswirkung (Global Warming Potential - GWP) der eingesetzten Kältemittel</t>
  </si>
  <si>
    <t>IG3_data.csv</t>
  </si>
  <si>
    <t>durchschnittliches_GWP</t>
  </si>
  <si>
    <t>CO₂-Äquivalente (CO₂e)</t>
  </si>
  <si>
    <t>Durchschnittliche Treibhauswirkung (Global Warming Potential - GWP)</t>
  </si>
  <si>
    <t>Treibhausgas-Fussabdruck</t>
  </si>
  <si>
    <t>Treibhausgasemissionen, die durch den Konsum von Gütern und Dienstleistungen in der Schweiz verursacht werden</t>
  </si>
  <si>
    <t>https://dam-api.bfs.admin.ch/hub/api/dam/assets/</t>
  </si>
  <si>
    <t>ind-d-21.02.30.1202.02.01</t>
  </si>
  <si>
    <t>data</t>
  </si>
  <si>
    <t>Mio. t CO₂-Äquivalente (CO₂e)</t>
  </si>
  <si>
    <t>Pro-Kopf-Emission von Treibhausgas</t>
  </si>
  <si>
    <t>Umweltgesamtrechnung, BFS</t>
  </si>
  <si>
    <t>per capita</t>
  </si>
  <si>
    <t>Verbrauchsmengen nach Grossregion - Fleisch</t>
  </si>
  <si>
    <t>Fleischkonsum (kg pro Kopf)</t>
  </si>
  <si>
    <t>cvs</t>
  </si>
  <si>
    <t>KG1_data.csv</t>
  </si>
  <si>
    <t>Region</t>
  </si>
  <si>
    <t>Konsum_Jahr</t>
  </si>
  <si>
    <t>5112: Fleisch</t>
  </si>
  <si>
    <t>kg</t>
  </si>
  <si>
    <t>Pro-Kopf-Konsum von Fleisch</t>
  </si>
  <si>
    <t>Haushaltsbudgeterhebung HABE (BFS)</t>
  </si>
  <si>
    <t>Vertanktes Kerosin nach Energieträger</t>
  </si>
  <si>
    <t>bazl</t>
  </si>
  <si>
    <t>KG2_data.csv</t>
  </si>
  <si>
    <t>total, SAF</t>
  </si>
  <si>
    <t>t</t>
  </si>
  <si>
    <t>Vertankte Menge Sustainable Aviation Fuel (SAF)</t>
  </si>
  <si>
    <t>Bundesamt für Zivilluftfahrt (BAZL)</t>
  </si>
  <si>
    <t>total_variable=Treibstoff[total], share=Treibstoff[SAF]/Treibstoff[total]</t>
  </si>
  <si>
    <t>CO2-Emissionen kantonaler Gebäude (Mietermodell) pro m2 (witterungsbereinigt)</t>
  </si>
  <si>
    <t>Kanton Zürich (HBA/IMA)</t>
  </si>
  <si>
    <t>KV1_data.csv</t>
  </si>
  <si>
    <t>Emissionen</t>
  </si>
  <si>
    <t>kg CO₂/m²</t>
  </si>
  <si>
    <t>CO₂-Emissionen in kg pro m²</t>
  </si>
  <si>
    <t>Hochbauamt des Kantons Zürich</t>
  </si>
  <si>
    <t>Stromerzeugung mit Photovoltaik auf kantonalen Gebäuden</t>
  </si>
  <si>
    <t>Erzeugter Strom mit Photovoltaik auf kantonalen Gebäuden (Mietermodell)</t>
  </si>
  <si>
    <t>KV2_data.csv</t>
  </si>
  <si>
    <t>erzeugter_Strom</t>
  </si>
  <si>
    <t>Eigentum, Contracting</t>
  </si>
  <si>
    <t xml:space="preserve">kWh </t>
  </si>
  <si>
    <t>Immobilienamt des Kantons Zürich</t>
  </si>
  <si>
    <t>Säulen gestapelt (absolut)</t>
  </si>
  <si>
    <t xml:space="preserve">Treibhausgasemissionen kantonale Fahrzeugflotte </t>
  </si>
  <si>
    <t xml:space="preserve">Treibhausgasemissionen der kantonalen Fahrzeugflotte </t>
  </si>
  <si>
    <t>Treibhausgasemissionen</t>
  </si>
  <si>
    <t>Personenwagen (M1),Lieferwagen (N1), Lastwagen (N2,N3)</t>
  </si>
  <si>
    <t>CO₂-Emissionen</t>
  </si>
  <si>
    <t>Kanton Zürich: Monitoringbericht Beschaffung kantonale Fahrzeugflotte</t>
  </si>
  <si>
    <t>Alternative Antriebe in der kantonalen Flotte bei neu beschafften Fahrzeugen</t>
  </si>
  <si>
    <t>Antriebstechnologie: Benzin,Diesel,Hybid,PlugIn-Hybrid,Gas,Elektro,Wasserstoff,Andere</t>
  </si>
  <si>
    <t>Fahrzeuge [Anz.], differenziert nach Fahrzeugstyp und Antriebstechnologien</t>
  </si>
  <si>
    <t>[Antriebstechnologie] -- 1: Benzin, Diesel; 2: Hybrid; 3: PlugIn-Hybrid; 4: Gas, Andere; 5: Wasserstoff; 6: Elektro</t>
  </si>
  <si>
    <t>total_variable=Antriebstechnologie[alle], share=Treibstoffe[Elektro, Wasserstoff]</t>
  </si>
  <si>
    <t>Nutztiere - Anzahl Rindvieh</t>
  </si>
  <si>
    <t>px-x-0702000000_104</t>
  </si>
  <si>
    <t>Beobachtungseinheit</t>
  </si>
  <si>
    <t>Tiere - Rinder</t>
  </si>
  <si>
    <t>Rinder [Anz.]</t>
  </si>
  <si>
    <t>Landwirtschaftliche Strukturerhebung STRU (BFS)</t>
  </si>
  <si>
    <t>per_capita</t>
  </si>
  <si>
    <t>Anteil abgedeckte Güllelager</t>
  </si>
  <si>
    <t>LF2_data.csv</t>
  </si>
  <si>
    <t>Anteil_abgedeckt</t>
  </si>
  <si>
    <t>Prozent</t>
  </si>
  <si>
    <t>Anteil fossilfreie Antriebe am Bestand der Traktoren und Maschinen</t>
  </si>
  <si>
    <t>Benzin,Diesel,Benzin-elektrisch: Hybrid,Diesel-elektrisch: Hybrid,Elektrisch,Gas (mono- und bivalent),Anderer</t>
  </si>
  <si>
    <t>Landwirtschaftsfahrzeuge [Anz.]</t>
  </si>
  <si>
    <t>[Antriebsart] -- 1: Benzin, Diesel; 2: "Hybrid" -&gt; [Benzin-elektrisch: Hybrid,Diesel-elektrisch: Hybrid]; 3: Gas [Gas (mono- und bivalent)], Anderer; 4: Elektrisch</t>
  </si>
  <si>
    <t>total_variable=Treibstoffe[alle], share=Treibstoffe[Elektrisch]</t>
  </si>
  <si>
    <t>Antriebsart bei Personenwagen - Fahrzeugbestand</t>
  </si>
  <si>
    <t>Antrieb bei Personenwagen im Fahrzeugbestand</t>
  </si>
  <si>
    <t>100,200,300,310,400,410,500,550,600,9900</t>
  </si>
  <si>
    <t>Benzin,Diesel,Benzin-elektrisch: Normal-Hybrid,Benzin-elektrisch: Plug-in-Hybrid,Diesel-elektrisch: Normal-Hybrid,Diesel-elektrisch: Plug-in-Hybrid,Elektrisch,Wasserstoff,Gas (mono- und bivalent),Anderer</t>
  </si>
  <si>
    <t>Bestand der Personenwagen</t>
  </si>
  <si>
    <t>Personenwagen</t>
  </si>
  <si>
    <t>[Antriebsart] -- 1: Benzin, Diesel; 2: "Hybrid" -&gt; [Benzin-elektrisch: Normal-Hybrid,Diesel-elektrisch: Normal-Hybrid]; 3: "PlugIn-Hybrid" -&gt;  [Benzin-elektrisch: Plug-in-Hybrid, Diesel-elektrisch: Plug-in-Hybrid]; 4: Gas [Gas (mono- und bivalent)], Anderer; 5: Wasserstoff; 6: Elektrisch</t>
  </si>
  <si>
    <t>total_variable=Treibstoffe[alle], share="Anteil Elektrofahrzeuge (ohne Hybrid)": Treibstoff[Elektrisch;Wasserstoff]/Treibstoff[alle]</t>
  </si>
  <si>
    <t>Antriebsart bei Gütertransportfahrzeugen - Fahrzeugbestand</t>
  </si>
  <si>
    <t>Antrieb im Güterverkehr im Fahrzeugbestand</t>
  </si>
  <si>
    <t>px-x-1103020100_135</t>
  </si>
  <si>
    <t>100,200,300,310,400,500,550,600,9900</t>
  </si>
  <si>
    <t>Benzin,Diesel,Benzin-elektrisch: Normal-Hybrid,Benzin-elektrisch: Plug-in-Hybrid,Diesel-elektrisch: Normal-Hybrid,Elektrisch,Wasserstoff,Gas (mono- und bivalent),Anderer</t>
  </si>
  <si>
    <t>Anzahl Gütertransportfahrzeuge [Anz.]</t>
  </si>
  <si>
    <t>[Antriebsart] -- 1: Benzin, Diesel; 2: "Hybrid" -&gt; [Benzin-elektrisch: Normal-Hybrid,Diesel-elektrisch: Normal-Hybrid]; 3: "PlugIn-Hybrid" -&gt;  [Benzin-elektrisch: Plug-in-Hybrid]; 4: Gas [Gas (mono- und bivalent)], Anderer; 5: Wasserstoff; 6: Elektrisch</t>
  </si>
  <si>
    <t>Antriebsart bei Personenwagen - Neuzulassungen</t>
  </si>
  <si>
    <t>Antrieb bei Personenwagen bei Neuzulassungen</t>
  </si>
  <si>
    <t>100,200,300,310,400,410,500,550,600,9900,9999</t>
  </si>
  <si>
    <t>Benzin, Diesel, Benzin-elektrisch: Normal-Hybrid, Benzin-elektrisch: Plug-in-Hybrid, Diesel-elektrisch: Normal-Hybrid, Diesel-elektrisch: Plug-in-Hybrid, Elektrisch, Wasserstoff, Gas (mono- und bivalent) , Anderer, Ohne Motor</t>
  </si>
  <si>
    <t>Fahrzeuggruppe / -art</t>
  </si>
  <si>
    <t>Anzahl Neuzulassungen PW [Anz.]</t>
  </si>
  <si>
    <t>Neue Inverkehrsetzungen von Strassenfahrzeugen (IVS), Bundesamt für Strassen (ASTRA) - IVZ-Fahrzeuge</t>
  </si>
  <si>
    <t>Antriebsart bei Gütertransportfahrzeugen - Neuzulassungen</t>
  </si>
  <si>
    <t>Antrieb im Güterverkehr bei Neuzulassungen</t>
  </si>
  <si>
    <t>Sachentransportfahrzeuge</t>
  </si>
  <si>
    <t>Anzahl Neuzulassungen Gütertransportfahrzeuge [Anz.]</t>
  </si>
  <si>
    <t>Durchschnittliche CO₂-Emissionen der Personenwagen</t>
  </si>
  <si>
    <t>bfe</t>
  </si>
  <si>
    <t>https://www.uvek-gis.admin.ch/BFE/ogd/21/</t>
  </si>
  <si>
    <t>data_t4.csv</t>
  </si>
  <si>
    <t>ZH, CH</t>
  </si>
  <si>
    <t>Emission</t>
  </si>
  <si>
    <t>g CO₂/km</t>
  </si>
  <si>
    <t>CO₂-Emissionen pro Kilometer</t>
  </si>
  <si>
    <t>Bundesamt für Energie (BFE)</t>
  </si>
  <si>
    <t>CH-Wert: Summe (CO2-Emi*Anzahl PW pro Kanton und Jahr) / Anzahl PW total -&gt; durchschnittliche CO2-Emissionen CH pro Jahr</t>
  </si>
  <si>
    <t>total_variable</t>
  </si>
  <si>
    <t>M5_2</t>
  </si>
  <si>
    <t>Anteile ÖV und MIV im Personenverkehr</t>
  </si>
  <si>
    <t>Bi-Modal Split [ÖV Anteil]</t>
  </si>
  <si>
    <t>afm</t>
  </si>
  <si>
    <t>https://www.web.statistik.zh.ch/ogd/data/</t>
  </si>
  <si>
    <t>2 - 3 Jahre</t>
  </si>
  <si>
    <t>BFS_NR</t>
  </si>
  <si>
    <t>INDIKATOR_VALUE</t>
  </si>
  <si>
    <t>Motorisierung</t>
  </si>
  <si>
    <t>Personenwagen, Bevölkerung</t>
  </si>
  <si>
    <t>Personenwagen pro 1000 Einwohner</t>
  </si>
  <si>
    <t>pro 1000 Einwohner</t>
  </si>
  <si>
    <t>Endenergieverbrauch fossiler Treibstoffe</t>
  </si>
  <si>
    <t>Gigawattstunden (GWh)</t>
  </si>
  <si>
    <t>Einwohner:innen</t>
  </si>
  <si>
    <t>Ständige Wohnbevölkerung</t>
  </si>
  <si>
    <t>px-x-0103010000_102</t>
  </si>
  <si>
    <t>8100,ZH</t>
  </si>
  <si>
    <t>Bevölkerungstyp</t>
  </si>
  <si>
    <t>Ständige und nichtständige Wohnbevölkerung</t>
  </si>
  <si>
    <t>Personen</t>
  </si>
  <si>
    <t>Statistik der Bevölkerung und der Haushalte STATPOP (BFS)</t>
  </si>
  <si>
    <t>Personenwagen - Neuzulassungen</t>
  </si>
  <si>
    <t>Anzahl Personenwagen - Neuzulassungen</t>
  </si>
  <si>
    <t>data_t1.csv</t>
  </si>
  <si>
    <t>Fossilfreier Anteil verbrannter Abfall</t>
  </si>
  <si>
    <t>A2_data.csv</t>
  </si>
  <si>
    <t>Anteil_fossilfrei</t>
  </si>
  <si>
    <t>Bundesamt für Umwelt (BAFU)</t>
  </si>
  <si>
    <t>Parameter</t>
  </si>
  <si>
    <t>Description</t>
  </si>
  <si>
    <t>ID gem. AWEL</t>
  </si>
  <si>
    <t>NAME gem. AWEL</t>
  </si>
  <si>
    <t>Hier kann dem Indikator ein kürzerer, prägnanterer Name gegeben werden, wie er an der Visualisierung verwendet werden kann</t>
  </si>
  <si>
    <t>DATA_FORMAT</t>
  </si>
  <si>
    <t>Dateiformat bei der Datenquelle, bspw. px, XLSX, CSV, CSV aus gezipptem Ordner</t>
  </si>
  <si>
    <t>Organisation, welche die Daten bereitstellt, bspw. BFS, openzh</t>
  </si>
  <si>
    <t>URL zu den Daten</t>
  </si>
  <si>
    <t>ID eines Datensets, einer Ressource o.ä., bspw. px-x-0103010000_102</t>
  </si>
  <si>
    <t>DATA_FILE</t>
  </si>
  <si>
    <t>Wird eine spezifische Datei verwendet?</t>
  </si>
  <si>
    <t>Name des Spalte, in der das Erfassungsjahr steht</t>
  </si>
  <si>
    <t>Jahr, in dem die Zeitreihe beginnt</t>
  </si>
  <si>
    <t>Name der Spalte, in der das Gebiet erfasst ist, bspw. bei BFS pxweb oftmals "Kanton"</t>
  </si>
  <si>
    <t>Frei lassen</t>
  </si>
  <si>
    <t xml:space="preserve">Namen der Gebiete, wie an der Quelle </t>
  </si>
  <si>
    <t>DIMENSION_COL</t>
  </si>
  <si>
    <t>Name der Spalte, in der die Variable erfasst ist, die importiert werden soll, bspw. Treibstoff für die Treibstofftypen Benzin, Diesel etc.</t>
  </si>
  <si>
    <t>DIMENSION_ID</t>
  </si>
  <si>
    <t>DIMENSION_NAME</t>
  </si>
  <si>
    <t>Name(n) der Ausprägungen der Variable, bspw. Benzin, Diesel etc.</t>
  </si>
  <si>
    <t>Einheit in Kurzform für die Dimension</t>
  </si>
  <si>
    <t>Einheit in Langform für die Dimension</t>
  </si>
  <si>
    <t>zusammenfassende Kategorien für die dargestellte Variable</t>
  </si>
  <si>
    <t>Angabe zur Datenquelle</t>
  </si>
  <si>
    <t>Art des Diagramms (Säulen, Balken, Linien...)</t>
  </si>
  <si>
    <t>Berechnungsgrundlagen</t>
  </si>
  <si>
    <t>Welche Berechnungen sollen gemacht werden. Bspw. Pro Einwohner, Anteil etc.</t>
  </si>
  <si>
    <t>Pro Kopf</t>
  </si>
  <si>
    <t>Zuständigkeiten</t>
  </si>
  <si>
    <t>Abkürzung</t>
  </si>
  <si>
    <t>Personalbedarf</t>
  </si>
  <si>
    <t xml:space="preserve"> Treibhausgase</t>
  </si>
  <si>
    <t>Priorität</t>
  </si>
  <si>
    <t>Wirkung Energieeffizienz</t>
  </si>
  <si>
    <t>Kompetenz</t>
  </si>
  <si>
    <t>Amt für Landschaft und Natur</t>
  </si>
  <si>
    <t>ALN</t>
  </si>
  <si>
    <t>tief</t>
  </si>
  <si>
    <t>hinderlich</t>
  </si>
  <si>
    <t>Stadtrat</t>
  </si>
  <si>
    <t>Hochbauamt</t>
  </si>
  <si>
    <t>HB</t>
  </si>
  <si>
    <t>bis 5%</t>
  </si>
  <si>
    <t xml:space="preserve">mittel </t>
  </si>
  <si>
    <t>neutral</t>
  </si>
  <si>
    <t>Gemeinderat</t>
  </si>
  <si>
    <t>Generlsekretariat</t>
  </si>
  <si>
    <t>GS</t>
  </si>
  <si>
    <t>5% bis 10 %</t>
  </si>
  <si>
    <t>hoch</t>
  </si>
  <si>
    <t>förderlich</t>
  </si>
  <si>
    <t>Verwaltungsrat EO</t>
  </si>
  <si>
    <t xml:space="preserve">Amt für Raumentwicklung </t>
  </si>
  <si>
    <t>AR</t>
  </si>
  <si>
    <t>10 % bis 25 %</t>
  </si>
  <si>
    <t>essenziell</t>
  </si>
  <si>
    <t>Verwaltung</t>
  </si>
  <si>
    <t>Immoblienamt</t>
  </si>
  <si>
    <t>IA</t>
  </si>
  <si>
    <t>25 % bis 50 %</t>
  </si>
  <si>
    <t>Schwefelhexafluorid</t>
  </si>
  <si>
    <t>Stadtrat (allenfalls Gemeinderat)</t>
  </si>
  <si>
    <t>Amt für Abfall, Wasser, Energie und Luft</t>
  </si>
  <si>
    <t>50 % bis 75 %</t>
  </si>
  <si>
    <t>Stickstoffritfluorid</t>
  </si>
  <si>
    <t>Urne</t>
  </si>
  <si>
    <t>Tiefbauamt</t>
  </si>
  <si>
    <t>TB</t>
  </si>
  <si>
    <t>mehr als 75 %</t>
  </si>
  <si>
    <t>abhängig von Grössenordnung (Stadtrat bis Urne)</t>
  </si>
  <si>
    <t>Amt für Mobilität</t>
  </si>
  <si>
    <t>AM</t>
  </si>
  <si>
    <t>abhängig von konkretem Projekt</t>
  </si>
  <si>
    <t>Energie Opfikon</t>
  </si>
  <si>
    <t>Zürcher Verkehsverbund</t>
  </si>
  <si>
    <t>Schulpflege</t>
  </si>
  <si>
    <t>Strassenverkehrsamt</t>
  </si>
  <si>
    <t>SVA</t>
  </si>
  <si>
    <t>abhängig von Grössenordnung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</si>
</sst>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quot;CHF&quot;\ #,##0.00;[Red]&quot;CHF&quot;\ \-#,##0.00"/>
    <numFmt numFmtId="165" formatCode="_ * #,##0.00_ ;_ * \-#,##0.00_ ;_ * &quot;-&quot;??_ ;_ @_ "/>
    <numFmt numFmtId="166" formatCode="_-* #,##0.00\ &quot;CHF&quot;_-;\-* #,##0.00\ &quot;CHF&quot;_-;_-* &quot;-&quot;??\ &quot;CHF&quot;_-;_-@_-"/>
    <numFmt numFmtId="167" formatCode="_-* #,##0\ &quot;CHF&quot;_-;\-* #,##0\ &quot;CHF&quot;_-;_-* &quot;-&quot;??\ &quot;CHF&quot;_-;_-@_-"/>
    <numFmt numFmtId="168" formatCode="0\ &quot;CHF&quot;"/>
    <numFmt numFmtId="169" formatCode="#,##0\ &quot;t CO2eq&quot;"/>
    <numFmt numFmtId="170" formatCode="#,##0&quot; CHF&quot;"/>
    <numFmt numFmtId="171" formatCode="0.0%"/>
    <numFmt numFmtId="172" formatCode="#,##0\ &quot;GW&quot;"/>
    <numFmt numFmtId="173" formatCode="#,##0&quot; GW&quot;"/>
    <numFmt numFmtId="174" formatCode="0&quot; &quot;%"/>
    <numFmt numFmtId="175" formatCode="_ * #,##0_ ;_ * \-#,##0_ ;_ * &quot;-&quot;??_ ;_ @_ "/>
    <numFmt numFmtId="176" formatCode="0.0&quot; &quot;%"/>
    <numFmt numFmtId="177" formatCode="#,##0.0,,,&quot; Mia. CHF&quot;"/>
    <numFmt numFmtId="178" formatCode="#,##0.0&quot; %&quot;"/>
    <numFmt numFmtId="179" formatCode="#,##0&quot; HGT&quot;"/>
  </numFmts>
  <fonts count="69">
    <font>
      <sz val="9"/>
      <color theme="1"/>
      <name val="Arial Nova Cond"/>
      <family val="2"/>
    </font>
    <font>
      <sz val="11"/>
      <color theme="1"/>
      <name val="Arial Nova Light"/>
      <family val="2"/>
      <scheme val="minor"/>
    </font>
    <font>
      <sz val="11"/>
      <color theme="1"/>
      <name val="Arial Nova Light"/>
      <family val="2"/>
      <scheme val="minor"/>
    </font>
    <font>
      <sz val="8"/>
      <name val="Arial Nova Light"/>
      <family val="2"/>
      <scheme val="minor"/>
    </font>
    <font>
      <sz val="11"/>
      <color theme="1"/>
      <name val="Arial Nova Light"/>
      <family val="2"/>
      <scheme val="minor"/>
    </font>
    <font>
      <b/>
      <sz val="18"/>
      <color theme="1"/>
      <name val="Arial Nova"/>
      <family val="2"/>
    </font>
    <font>
      <sz val="11"/>
      <color theme="1"/>
      <name val="Arial Nova"/>
      <family val="2"/>
    </font>
    <font>
      <b/>
      <sz val="12"/>
      <color theme="0"/>
      <name val="Arial Nova"/>
      <family val="2"/>
    </font>
    <font>
      <sz val="11"/>
      <name val="Arial Nova"/>
      <family val="2"/>
    </font>
    <font>
      <sz val="11"/>
      <color rgb="FFFF0000"/>
      <name val="Arial Nova"/>
      <family val="2"/>
    </font>
    <font>
      <sz val="10"/>
      <color theme="1"/>
      <name val="Arial Nova Light"/>
      <family val="2"/>
      <scheme val="minor"/>
    </font>
    <font>
      <sz val="10"/>
      <color theme="0"/>
      <name val="Arial Nova Light"/>
      <family val="2"/>
      <scheme val="minor"/>
    </font>
    <font>
      <sz val="10"/>
      <color theme="1"/>
      <name val="Arial"/>
      <family val="2"/>
    </font>
    <font>
      <sz val="10"/>
      <color theme="1"/>
      <name val="Arial Nova Cond"/>
      <family val="2"/>
    </font>
    <font>
      <sz val="10"/>
      <color theme="0"/>
      <name val="Arial Nova Cond"/>
      <family val="2"/>
    </font>
    <font>
      <sz val="10"/>
      <name val="Arial Nova Cond"/>
      <family val="2"/>
    </font>
    <font>
      <sz val="11"/>
      <color theme="1"/>
      <name val="Arial Nova Cond"/>
      <family val="2"/>
    </font>
    <font>
      <sz val="10"/>
      <color theme="0"/>
      <name val="Arial Nova"/>
      <family val="2"/>
      <scheme val="major"/>
    </font>
    <font>
      <sz val="16"/>
      <color theme="1"/>
      <name val="Arial Nova"/>
      <family val="2"/>
      <scheme val="major"/>
    </font>
    <font>
      <b/>
      <sz val="11"/>
      <name val="Arial Nova Light"/>
      <family val="2"/>
      <scheme val="minor"/>
    </font>
    <font>
      <b/>
      <sz val="9"/>
      <color rgb="FFFFFFFF"/>
      <name val="Arial Nova Light"/>
      <family val="2"/>
      <scheme val="minor"/>
    </font>
    <font>
      <sz val="10"/>
      <color theme="1"/>
      <name val="Arial Nova"/>
      <family val="2"/>
    </font>
    <font>
      <sz val="11"/>
      <color theme="0"/>
      <name val="Arial Nova Light"/>
      <family val="2"/>
      <scheme val="minor"/>
    </font>
    <font>
      <b/>
      <sz val="14"/>
      <color theme="0"/>
      <name val="Arial Nova Cond"/>
      <family val="2"/>
    </font>
    <font>
      <sz val="11"/>
      <color theme="0"/>
      <name val="Arial Nova Cond"/>
      <family val="2"/>
    </font>
    <font>
      <sz val="9"/>
      <name val="Arial Nova Cond"/>
      <family val="2"/>
    </font>
    <font>
      <sz val="14"/>
      <name val="Arial Nova Cond"/>
      <family val="2"/>
    </font>
    <font>
      <sz val="9"/>
      <color theme="1"/>
      <name val="Arial Nova Cond"/>
      <family val="2"/>
    </font>
    <font>
      <sz val="10"/>
      <color theme="7"/>
      <name val="Arial Nova Cond"/>
      <family val="2"/>
    </font>
    <font>
      <b/>
      <sz val="9"/>
      <color theme="0"/>
      <name val="Arial Nova Cond"/>
      <family val="2"/>
    </font>
    <font>
      <b/>
      <sz val="9"/>
      <color theme="1"/>
      <name val="Arial Nova Cond"/>
      <family val="2"/>
    </font>
    <font>
      <sz val="11"/>
      <color theme="1"/>
      <name val="Arial"/>
      <family val="2"/>
    </font>
    <font>
      <u/>
      <sz val="11"/>
      <color theme="10"/>
      <name val="Arial"/>
      <family val="2"/>
    </font>
    <font>
      <u/>
      <sz val="9"/>
      <color theme="10"/>
      <name val="Arial Nova Cond"/>
      <family val="2"/>
    </font>
    <font>
      <sz val="8"/>
      <name val="Arial Nova Cond"/>
      <family val="2"/>
    </font>
    <font>
      <sz val="12"/>
      <name val="Times New Roman"/>
      <family val="1"/>
    </font>
    <font>
      <b/>
      <sz val="11"/>
      <color rgb="FF000000"/>
      <name val="Arial"/>
      <family val="2"/>
    </font>
    <font>
      <sz val="11"/>
      <color rgb="FF000000"/>
      <name val="Arial"/>
      <family val="2"/>
    </font>
    <font>
      <i/>
      <sz val="11"/>
      <color rgb="FF000000"/>
      <name val="Arial"/>
      <family val="2"/>
    </font>
    <font>
      <sz val="9"/>
      <color rgb="FF000000"/>
      <name val="Arial"/>
      <family val="2"/>
    </font>
    <font>
      <sz val="9"/>
      <color rgb="FFFF0000"/>
      <name val="Arial Nova Cond"/>
      <family val="2"/>
    </font>
    <font>
      <sz val="18"/>
      <color theme="3"/>
      <name val="Arial Nova"/>
      <family val="2"/>
      <scheme val="major"/>
    </font>
    <font>
      <b/>
      <sz val="15"/>
      <color theme="3"/>
      <name val="Arial Nova Light"/>
      <family val="2"/>
      <scheme val="minor"/>
    </font>
    <font>
      <b/>
      <sz val="13"/>
      <color theme="3"/>
      <name val="Arial Nova Light"/>
      <family val="2"/>
      <scheme val="minor"/>
    </font>
    <font>
      <b/>
      <sz val="11"/>
      <color theme="3"/>
      <name val="Arial Nova Light"/>
      <family val="2"/>
      <scheme val="minor"/>
    </font>
    <font>
      <sz val="11"/>
      <color rgb="FF006100"/>
      <name val="Arial Nova Light"/>
      <family val="2"/>
      <scheme val="minor"/>
    </font>
    <font>
      <sz val="11"/>
      <color rgb="FF9C0006"/>
      <name val="Arial Nova Light"/>
      <family val="2"/>
      <scheme val="minor"/>
    </font>
    <font>
      <sz val="11"/>
      <color rgb="FF9C5700"/>
      <name val="Arial Nova Light"/>
      <family val="2"/>
      <scheme val="minor"/>
    </font>
    <font>
      <b/>
      <sz val="11"/>
      <color rgb="FF3F3F3F"/>
      <name val="Arial Nova Light"/>
      <family val="2"/>
      <scheme val="minor"/>
    </font>
    <font>
      <b/>
      <sz val="11"/>
      <color rgb="FFFA7D00"/>
      <name val="Arial Nova Light"/>
      <family val="2"/>
      <scheme val="minor"/>
    </font>
    <font>
      <sz val="11"/>
      <color rgb="FFFA7D00"/>
      <name val="Arial Nova Light"/>
      <family val="2"/>
      <scheme val="minor"/>
    </font>
    <font>
      <b/>
      <sz val="11"/>
      <color theme="0"/>
      <name val="Arial Nova Light"/>
      <family val="2"/>
      <scheme val="minor"/>
    </font>
    <font>
      <sz val="11"/>
      <color rgb="FFFF0000"/>
      <name val="Arial Nova Light"/>
      <family val="2"/>
      <scheme val="minor"/>
    </font>
    <font>
      <i/>
      <sz val="11"/>
      <color rgb="FF7F7F7F"/>
      <name val="Arial Nova Light"/>
      <family val="2"/>
      <scheme val="minor"/>
    </font>
    <font>
      <b/>
      <sz val="11"/>
      <color theme="1"/>
      <name val="Arial Nova Light"/>
      <family val="2"/>
      <scheme val="minor"/>
    </font>
    <font>
      <b/>
      <sz val="9"/>
      <color theme="0"/>
      <name val="Calibri"/>
      <family val="2"/>
    </font>
    <font>
      <sz val="11"/>
      <color rgb="FF3F3F76"/>
      <name val="Arial Nova Light"/>
      <family val="2"/>
      <scheme val="minor"/>
    </font>
    <font>
      <sz val="11"/>
      <color rgb="FF444444"/>
      <name val="Calibri"/>
      <family val="2"/>
      <charset val="1"/>
    </font>
    <font>
      <sz val="9"/>
      <color rgb="FF000000"/>
      <name val="Arial Nova Cond"/>
      <family val="2"/>
    </font>
    <font>
      <sz val="11"/>
      <color rgb="FF000000"/>
      <name val="Arial"/>
    </font>
    <font>
      <b/>
      <sz val="12"/>
      <color theme="0"/>
      <name val="Arial Nova Cond"/>
      <family val="2"/>
    </font>
    <font>
      <b/>
      <sz val="10"/>
      <color theme="0"/>
      <name val="Arial Nova Cond"/>
      <family val="2"/>
    </font>
    <font>
      <sz val="11"/>
      <color rgb="FF000000"/>
      <name val="Arial"/>
      <charset val="1"/>
    </font>
    <font>
      <sz val="11"/>
      <color theme="1"/>
      <name val="Arial"/>
    </font>
    <font>
      <sz val="10"/>
      <color rgb="FF444444"/>
      <name val="Calibri"/>
      <family val="2"/>
      <charset val="1"/>
    </font>
    <font>
      <sz val="12"/>
      <color rgb="FF000000"/>
      <name val="Arial"/>
      <family val="2"/>
    </font>
    <font>
      <sz val="11"/>
      <color rgb="FF000000"/>
      <name val="Calibri"/>
      <family val="2"/>
    </font>
    <font>
      <sz val="9"/>
      <color rgb="FF000000"/>
      <name val="Arial Nova Cond"/>
    </font>
    <font>
      <b/>
      <sz val="9"/>
      <color rgb="FF000000"/>
      <name val="Arial Nova Cond"/>
    </font>
  </fonts>
  <fills count="52">
    <fill>
      <patternFill patternType="none"/>
    </fill>
    <fill>
      <patternFill patternType="gray125"/>
    </fill>
    <fill>
      <patternFill patternType="solid">
        <fgColor theme="4"/>
      </patternFill>
    </fill>
    <fill>
      <patternFill patternType="solid">
        <fgColor theme="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5"/>
        <bgColor indexed="64"/>
      </patternFill>
    </fill>
    <fill>
      <patternFill patternType="solid">
        <fgColor theme="6" tint="0.79998168889431442"/>
        <bgColor indexed="64"/>
      </patternFill>
    </fill>
    <fill>
      <patternFill patternType="solid">
        <fgColor theme="4"/>
        <bgColor indexed="64"/>
      </patternFill>
    </fill>
    <fill>
      <patternFill patternType="solid">
        <fgColor rgb="FFBCD6E2"/>
        <bgColor indexed="64"/>
      </patternFill>
    </fill>
    <fill>
      <patternFill patternType="solid">
        <fgColor rgb="FFE4EEF4"/>
        <bgColor indexed="64"/>
      </patternFill>
    </fill>
    <fill>
      <patternFill patternType="solid">
        <fgColor rgb="FF000000"/>
        <bgColor indexed="64"/>
      </patternFill>
    </fill>
    <fill>
      <patternFill patternType="solid">
        <fgColor theme="7"/>
        <bgColor indexed="64"/>
      </patternFill>
    </fill>
    <fill>
      <patternFill patternType="solid">
        <fgColor theme="0"/>
        <bgColor indexed="64"/>
      </patternFill>
    </fill>
    <fill>
      <patternFill patternType="solid">
        <fgColor theme="2" tint="0.59999389629810485"/>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3"/>
        <bgColor indexed="64"/>
      </patternFill>
    </fill>
    <fill>
      <patternFill patternType="solid">
        <fgColor theme="9"/>
        <bgColor indexed="64"/>
      </patternFill>
    </fill>
    <fill>
      <patternFill patternType="solid">
        <fgColor theme="1" tint="0.249977111117893"/>
        <bgColor indexed="64"/>
      </patternFill>
    </fill>
    <fill>
      <patternFill patternType="solid">
        <fgColor theme="0" tint="-0.34998626667073579"/>
        <bgColor indexed="64"/>
      </patternFill>
    </fill>
    <fill>
      <patternFill patternType="solid">
        <fgColor theme="4" tint="-0.24994659260841701"/>
        <bgColor indexed="64"/>
      </patternFill>
    </fill>
    <fill>
      <patternFill patternType="solid">
        <fgColor theme="3" tint="-0.49998474074526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39997558519241921"/>
        <bgColor indexed="65"/>
      </patternFill>
    </fill>
    <fill>
      <patternFill patternType="solid">
        <fgColor theme="7"/>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CC99"/>
      </patternFill>
    </fill>
    <fill>
      <patternFill patternType="solid">
        <fgColor rgb="FFFFFF00"/>
        <bgColor indexed="64"/>
      </patternFill>
    </fill>
    <fill>
      <patternFill patternType="solid">
        <fgColor rgb="FFFFFFFF"/>
        <bgColor indexed="64"/>
      </patternFill>
    </fill>
  </fills>
  <borders count="34">
    <border>
      <left/>
      <right/>
      <top/>
      <bottom/>
      <diagonal/>
    </border>
    <border>
      <left/>
      <right style="thin">
        <color theme="0"/>
      </right>
      <top/>
      <bottom style="thin">
        <color theme="0"/>
      </bottom>
      <diagonal/>
    </border>
    <border>
      <left style="thin">
        <color theme="0"/>
      </left>
      <right style="thin">
        <color theme="0"/>
      </right>
      <top/>
      <bottom style="thin">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style="thin">
        <color theme="0"/>
      </bottom>
      <diagonal/>
    </border>
    <border>
      <left/>
      <right style="thin">
        <color theme="0"/>
      </right>
      <top style="thin">
        <color theme="0"/>
      </top>
      <bottom/>
      <diagonal/>
    </border>
    <border>
      <left style="thin">
        <color theme="0"/>
      </left>
      <right/>
      <top style="thin">
        <color theme="0"/>
      </top>
      <bottom style="thin">
        <color theme="0"/>
      </bottom>
      <diagonal/>
    </border>
    <border>
      <left style="thin">
        <color theme="0"/>
      </left>
      <right style="thin">
        <color theme="0"/>
      </right>
      <top style="thin">
        <color theme="0"/>
      </top>
      <bottom/>
      <diagonal/>
    </border>
    <border>
      <left style="thin">
        <color theme="0"/>
      </left>
      <right/>
      <top style="thin">
        <color theme="0"/>
      </top>
      <bottom/>
      <diagonal/>
    </border>
    <border>
      <left/>
      <right/>
      <top style="thick">
        <color theme="0"/>
      </top>
      <bottom style="thick">
        <color theme="0"/>
      </bottom>
      <diagonal/>
    </border>
    <border>
      <left/>
      <right style="thin">
        <color theme="0"/>
      </right>
      <top style="thick">
        <color theme="0"/>
      </top>
      <bottom/>
      <diagonal/>
    </border>
    <border>
      <left/>
      <right/>
      <top style="thick">
        <color theme="0"/>
      </top>
      <bottom/>
      <diagonal/>
    </border>
    <border>
      <left style="thick">
        <color theme="0"/>
      </left>
      <right style="thick">
        <color theme="0"/>
      </right>
      <top style="thick">
        <color theme="0"/>
      </top>
      <bottom style="thick">
        <color theme="0"/>
      </bottom>
      <diagonal/>
    </border>
    <border>
      <left style="thick">
        <color theme="0"/>
      </left>
      <right/>
      <top style="thick">
        <color theme="0"/>
      </top>
      <bottom style="thick">
        <color theme="0"/>
      </bottom>
      <diagonal/>
    </border>
    <border>
      <left style="thin">
        <color theme="0"/>
      </left>
      <right/>
      <top/>
      <bottom/>
      <diagonal/>
    </border>
    <border>
      <left style="thin">
        <color theme="0"/>
      </left>
      <right/>
      <top style="thick">
        <color theme="0"/>
      </top>
      <bottom/>
      <diagonal/>
    </border>
    <border>
      <left/>
      <right style="thick">
        <color theme="0"/>
      </right>
      <top style="thick">
        <color theme="0"/>
      </top>
      <bottom/>
      <diagonal/>
    </border>
    <border>
      <left/>
      <right style="thick">
        <color theme="0"/>
      </right>
      <top style="thin">
        <color theme="0"/>
      </top>
      <bottom style="thin">
        <color theme="0"/>
      </bottom>
      <diagonal/>
    </border>
    <border>
      <left/>
      <right style="thick">
        <color theme="0"/>
      </right>
      <top/>
      <bottom/>
      <diagonal/>
    </border>
    <border>
      <left/>
      <right/>
      <top style="thin">
        <color theme="0"/>
      </top>
      <bottom/>
      <diagonal/>
    </border>
    <border>
      <left style="thick">
        <color theme="0" tint="-4.9989318521683403E-2"/>
      </left>
      <right style="thick">
        <color theme="0" tint="-4.9989318521683403E-2"/>
      </right>
      <top style="thick">
        <color theme="0" tint="-4.9989318521683403E-2"/>
      </top>
      <bottom style="thick">
        <color theme="0" tint="-4.9989318521683403E-2"/>
      </bottom>
      <diagonal/>
    </border>
    <border>
      <left style="thick">
        <color theme="0" tint="-4.9989318521683403E-2"/>
      </left>
      <right/>
      <top style="thick">
        <color theme="0" tint="-4.9989318521683403E-2"/>
      </top>
      <bottom style="thick">
        <color theme="0" tint="-4.9989318521683403E-2"/>
      </bottom>
      <diagonal/>
    </border>
    <border>
      <left/>
      <right style="thick">
        <color theme="0" tint="-4.9989318521683403E-2"/>
      </right>
      <top style="thick">
        <color theme="0" tint="-4.9989318521683403E-2"/>
      </top>
      <bottom style="thick">
        <color theme="0" tint="-4.9989318521683403E-2"/>
      </bottom>
      <diagonal/>
    </border>
    <border>
      <left/>
      <right/>
      <top style="thick">
        <color theme="0" tint="-4.9989318521683403E-2"/>
      </top>
      <bottom style="thick">
        <color theme="0" tint="-4.9989318521683403E-2"/>
      </bottom>
      <diagonal/>
    </border>
    <border>
      <left/>
      <right/>
      <top/>
      <bottom style="medium">
        <color auto="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70">
    <xf numFmtId="0" fontId="0" fillId="0" borderId="0"/>
    <xf numFmtId="0" fontId="29" fillId="3" borderId="20" applyNumberFormat="0" applyProtection="0">
      <alignment vertical="center"/>
    </xf>
    <xf numFmtId="0" fontId="27" fillId="4" borderId="20" applyNumberFormat="0" applyAlignment="0" applyProtection="0"/>
    <xf numFmtId="0" fontId="17" fillId="2" borderId="12" applyNumberFormat="0" applyAlignment="0" applyProtection="0"/>
    <xf numFmtId="0" fontId="27" fillId="0" borderId="0">
      <alignment vertical="top" wrapText="1"/>
    </xf>
    <xf numFmtId="0" fontId="11" fillId="6" borderId="12" applyNumberFormat="0" applyAlignment="0" applyProtection="0"/>
    <xf numFmtId="0" fontId="12" fillId="5" borderId="0" applyNumberFormat="0" applyBorder="0" applyAlignment="0" applyProtection="0"/>
    <xf numFmtId="0" fontId="4" fillId="7" borderId="12" applyNumberFormat="0" applyAlignment="0" applyProtection="0"/>
    <xf numFmtId="0" fontId="13" fillId="0" borderId="0" applyNumberFormat="0" applyFill="0" applyBorder="0" applyAlignment="0" applyProtection="0"/>
    <xf numFmtId="0" fontId="15" fillId="0" borderId="0" applyNumberFormat="0" applyFill="0" applyBorder="0" applyAlignment="0" applyProtection="0"/>
    <xf numFmtId="9" fontId="10" fillId="0" borderId="0" applyFont="0" applyFill="0" applyBorder="0" applyAlignment="0" applyProtection="0"/>
    <xf numFmtId="0" fontId="18" fillId="0" borderId="0" applyNumberFormat="0" applyFill="0" applyBorder="0" applyAlignment="0" applyProtection="0"/>
    <xf numFmtId="0" fontId="10" fillId="0" borderId="0">
      <alignment vertical="center"/>
    </xf>
    <xf numFmtId="0" fontId="19" fillId="0" borderId="0" applyNumberFormat="0" applyFill="0" applyBorder="0" applyAlignment="0" applyProtection="0"/>
    <xf numFmtId="166" fontId="10" fillId="0" borderId="0" applyFont="0" applyFill="0" applyBorder="0" applyAlignment="0" applyProtection="0"/>
    <xf numFmtId="0" fontId="11" fillId="12" borderId="0" applyNumberFormat="0" applyBorder="0" applyAlignment="0" applyProtection="0"/>
    <xf numFmtId="0" fontId="11" fillId="8" borderId="0" applyNumberFormat="0" applyBorder="0" applyAlignment="0" applyProtection="0"/>
    <xf numFmtId="0" fontId="2" fillId="0" borderId="0"/>
    <xf numFmtId="0" fontId="22" fillId="2" borderId="0" applyNumberFormat="0" applyBorder="0" applyAlignment="0" applyProtection="0"/>
    <xf numFmtId="0" fontId="29" fillId="18" borderId="0" applyNumberFormat="0" applyAlignment="0" applyProtection="0"/>
    <xf numFmtId="165" fontId="10" fillId="0" borderId="0" applyFont="0" applyFill="0" applyBorder="0" applyAlignment="0" applyProtection="0"/>
    <xf numFmtId="0" fontId="14" fillId="16" borderId="20" applyFont="0" applyAlignment="0">
      <alignment vertical="top" wrapText="1" shrinkToFit="1"/>
    </xf>
    <xf numFmtId="0" fontId="29" fillId="17" borderId="20">
      <alignment vertical="top" wrapText="1" shrinkToFit="1"/>
    </xf>
    <xf numFmtId="0" fontId="27" fillId="14" borderId="20">
      <alignment vertical="top" wrapText="1" shrinkToFit="1"/>
    </xf>
    <xf numFmtId="0" fontId="31" fillId="0" borderId="0"/>
    <xf numFmtId="0" fontId="32" fillId="0" borderId="0" applyNumberFormat="0" applyFill="0" applyBorder="0" applyAlignment="0" applyProtection="0"/>
    <xf numFmtId="0" fontId="32" fillId="0" borderId="0" applyNumberFormat="0" applyFill="0" applyBorder="0" applyAlignment="0" applyProtection="0"/>
    <xf numFmtId="0" fontId="35" fillId="0" borderId="0"/>
    <xf numFmtId="0" fontId="41" fillId="0" borderId="0" applyNumberFormat="0" applyFill="0" applyBorder="0" applyAlignment="0" applyProtection="0"/>
    <xf numFmtId="0" fontId="42" fillId="0" borderId="25" applyNumberFormat="0" applyFill="0" applyAlignment="0" applyProtection="0"/>
    <xf numFmtId="0" fontId="43" fillId="0" borderId="26" applyNumberFormat="0" applyFill="0" applyAlignment="0" applyProtection="0"/>
    <xf numFmtId="0" fontId="44" fillId="0" borderId="27" applyNumberFormat="0" applyFill="0" applyAlignment="0" applyProtection="0"/>
    <xf numFmtId="0" fontId="44" fillId="0" borderId="0" applyNumberFormat="0" applyFill="0" applyBorder="0" applyAlignment="0" applyProtection="0"/>
    <xf numFmtId="0" fontId="45" fillId="23" borderId="0" applyNumberFormat="0" applyBorder="0" applyAlignment="0" applyProtection="0"/>
    <xf numFmtId="0" fontId="46" fillId="24" borderId="0" applyNumberFormat="0" applyBorder="0" applyAlignment="0" applyProtection="0"/>
    <xf numFmtId="0" fontId="47" fillId="25" borderId="0" applyNumberFormat="0" applyBorder="0" applyAlignment="0" applyProtection="0"/>
    <xf numFmtId="0" fontId="48" fillId="26" borderId="28" applyNumberFormat="0" applyAlignment="0" applyProtection="0"/>
    <xf numFmtId="0" fontId="49" fillId="26" borderId="29" applyNumberFormat="0" applyAlignment="0" applyProtection="0"/>
    <xf numFmtId="0" fontId="50" fillId="0" borderId="30" applyNumberFormat="0" applyFill="0" applyAlignment="0" applyProtection="0"/>
    <xf numFmtId="0" fontId="51" fillId="27" borderId="31" applyNumberFormat="0" applyAlignment="0" applyProtection="0"/>
    <xf numFmtId="0" fontId="52" fillId="0" borderId="0" applyNumberFormat="0" applyFill="0" applyBorder="0" applyAlignment="0" applyProtection="0"/>
    <xf numFmtId="0" fontId="53" fillId="0" borderId="0" applyNumberFormat="0" applyFill="0" applyBorder="0" applyAlignment="0" applyProtection="0"/>
    <xf numFmtId="0" fontId="54" fillId="0" borderId="33" applyNumberFormat="0" applyFill="0" applyAlignment="0" applyProtection="0"/>
    <xf numFmtId="0" fontId="1"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4" borderId="0" applyNumberFormat="0" applyBorder="0" applyAlignment="0" applyProtection="0"/>
    <xf numFmtId="0" fontId="22"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22" fillId="38" borderId="0" applyNumberFormat="0" applyBorder="0" applyAlignment="0" applyProtection="0"/>
    <xf numFmtId="0" fontId="1" fillId="5"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22" fillId="41"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22" fillId="45"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0" borderId="0"/>
    <xf numFmtId="0" fontId="56" fillId="49" borderId="29" applyNumberFormat="0" applyAlignment="0" applyProtection="0"/>
    <xf numFmtId="0" fontId="1" fillId="28" borderId="32" applyNumberFormat="0" applyFont="0" applyAlignment="0" applyProtection="0"/>
    <xf numFmtId="0" fontId="22" fillId="3" borderId="0" applyNumberFormat="0" applyBorder="0" applyAlignment="0" applyProtection="0"/>
    <xf numFmtId="0" fontId="1" fillId="4" borderId="0" applyNumberFormat="0" applyBorder="0" applyAlignment="0" applyProtection="0"/>
    <xf numFmtId="0" fontId="33" fillId="0" borderId="0" applyNumberFormat="0" applyFill="0" applyBorder="0" applyAlignment="0" applyProtection="0"/>
  </cellStyleXfs>
  <cellXfs count="249">
    <xf numFmtId="0" fontId="0" fillId="0" borderId="0" xfId="0"/>
    <xf numFmtId="0" fontId="5" fillId="0" borderId="1" xfId="0" applyFont="1" applyBorder="1"/>
    <xf numFmtId="0" fontId="6" fillId="0" borderId="2" xfId="0" applyFont="1" applyBorder="1" applyAlignment="1">
      <alignment vertical="top" wrapText="1"/>
    </xf>
    <xf numFmtId="0" fontId="6" fillId="0" borderId="4" xfId="0" applyFont="1" applyBorder="1" applyAlignment="1">
      <alignment horizontal="center" vertical="top" wrapText="1"/>
    </xf>
    <xf numFmtId="0" fontId="6" fillId="0" borderId="6" xfId="0" applyFont="1" applyBorder="1" applyAlignment="1">
      <alignment horizontal="center"/>
    </xf>
    <xf numFmtId="0" fontId="6" fillId="0" borderId="3" xfId="0" applyFont="1" applyBorder="1" applyAlignment="1">
      <alignment vertical="top" wrapText="1"/>
    </xf>
    <xf numFmtId="0" fontId="6" fillId="0" borderId="4" xfId="0" applyFont="1" applyBorder="1" applyAlignment="1">
      <alignment vertical="top" wrapText="1"/>
    </xf>
    <xf numFmtId="0" fontId="6" fillId="0" borderId="7" xfId="0" applyFont="1" applyBorder="1" applyAlignment="1">
      <alignment horizontal="center" vertical="top" wrapText="1"/>
    </xf>
    <xf numFmtId="0" fontId="6" fillId="0" borderId="5" xfId="0" applyFont="1" applyBorder="1" applyAlignment="1">
      <alignment vertical="top" wrapText="1"/>
    </xf>
    <xf numFmtId="0" fontId="9" fillId="0" borderId="5" xfId="0" applyFont="1" applyBorder="1" applyAlignment="1">
      <alignment vertical="top"/>
    </xf>
    <xf numFmtId="0" fontId="9" fillId="0" borderId="7" xfId="0" applyFont="1" applyBorder="1" applyAlignment="1">
      <alignment vertical="top" wrapText="1"/>
    </xf>
    <xf numFmtId="49" fontId="6" fillId="0" borderId="8" xfId="0" applyNumberFormat="1" applyFont="1" applyBorder="1" applyAlignment="1">
      <alignment horizontal="center" vertical="top"/>
    </xf>
    <xf numFmtId="2" fontId="9" fillId="0" borderId="5" xfId="0" applyNumberFormat="1" applyFont="1" applyBorder="1" applyAlignment="1">
      <alignment vertical="top"/>
    </xf>
    <xf numFmtId="2" fontId="6" fillId="0" borderId="5" xfId="0" applyNumberFormat="1" applyFont="1" applyBorder="1" applyAlignment="1">
      <alignment vertical="top"/>
    </xf>
    <xf numFmtId="0" fontId="6" fillId="0" borderId="5" xfId="0" applyFont="1" applyBorder="1" applyAlignment="1">
      <alignment vertical="top"/>
    </xf>
    <xf numFmtId="49" fontId="6" fillId="0" borderId="8" xfId="0" applyNumberFormat="1" applyFont="1" applyBorder="1" applyAlignment="1">
      <alignment horizontal="center" vertical="top" wrapText="1"/>
    </xf>
    <xf numFmtId="0" fontId="6" fillId="0" borderId="3" xfId="0" applyFont="1" applyBorder="1" applyAlignment="1">
      <alignment vertical="top"/>
    </xf>
    <xf numFmtId="0" fontId="6" fillId="0" borderId="0" xfId="0" applyFont="1" applyAlignment="1">
      <alignment vertical="top" wrapText="1"/>
    </xf>
    <xf numFmtId="0" fontId="15" fillId="10" borderId="3" xfId="0" applyFont="1" applyFill="1" applyBorder="1" applyAlignment="1">
      <alignment horizontal="center" vertical="top"/>
    </xf>
    <xf numFmtId="0" fontId="13" fillId="0" borderId="0" xfId="0" applyFont="1"/>
    <xf numFmtId="0" fontId="13" fillId="10" borderId="17" xfId="8" applyFill="1" applyBorder="1" applyAlignment="1">
      <alignment vertical="top"/>
    </xf>
    <xf numFmtId="0" fontId="9" fillId="0" borderId="4" xfId="0" applyFont="1" applyBorder="1" applyAlignment="1">
      <alignment vertical="top" wrapText="1"/>
    </xf>
    <xf numFmtId="0" fontId="10" fillId="0" borderId="0" xfId="12" applyAlignment="1">
      <alignment vertical="center" wrapText="1"/>
    </xf>
    <xf numFmtId="0" fontId="10" fillId="0" borderId="0" xfId="12">
      <alignment vertical="center"/>
    </xf>
    <xf numFmtId="0" fontId="27" fillId="0" borderId="0" xfId="4">
      <alignment vertical="top" wrapText="1"/>
    </xf>
    <xf numFmtId="0" fontId="20" fillId="11" borderId="0" xfId="12" applyFont="1" applyFill="1" applyAlignment="1">
      <alignment horizontal="center" vertical="center" textRotation="90"/>
    </xf>
    <xf numFmtId="167" fontId="20" fillId="11" borderId="0" xfId="14" applyNumberFormat="1" applyFont="1" applyFill="1" applyAlignment="1">
      <alignment horizontal="center" vertical="center" textRotation="90"/>
    </xf>
    <xf numFmtId="0" fontId="20" fillId="11" borderId="0" xfId="15" applyFont="1" applyFill="1" applyAlignment="1">
      <alignment horizontal="center" vertical="center" textRotation="90"/>
    </xf>
    <xf numFmtId="9" fontId="20" fillId="11" borderId="0" xfId="10" applyFont="1" applyFill="1" applyAlignment="1">
      <alignment horizontal="center" vertical="center" textRotation="90"/>
    </xf>
    <xf numFmtId="169" fontId="27" fillId="0" borderId="0" xfId="4" applyNumberFormat="1">
      <alignment vertical="top" wrapText="1"/>
    </xf>
    <xf numFmtId="49" fontId="27" fillId="0" borderId="0" xfId="4" applyNumberFormat="1" applyAlignment="1">
      <alignment vertical="center" wrapText="1"/>
    </xf>
    <xf numFmtId="0" fontId="0" fillId="0" borderId="0" xfId="0" applyAlignment="1">
      <alignment vertical="top"/>
    </xf>
    <xf numFmtId="0" fontId="0" fillId="0" borderId="0" xfId="0" applyAlignment="1">
      <alignment vertical="top" wrapText="1"/>
    </xf>
    <xf numFmtId="168" fontId="0" fillId="0" borderId="0" xfId="0" applyNumberFormat="1" applyAlignment="1">
      <alignment vertical="top" wrapText="1"/>
    </xf>
    <xf numFmtId="9" fontId="0" fillId="0" borderId="0" xfId="0" applyNumberFormat="1" applyAlignment="1">
      <alignment vertical="top" wrapText="1"/>
    </xf>
    <xf numFmtId="49" fontId="0" fillId="0" borderId="0" xfId="0" applyNumberFormat="1" applyAlignment="1">
      <alignment vertical="center" wrapText="1"/>
    </xf>
    <xf numFmtId="170" fontId="27" fillId="0" borderId="0" xfId="4" applyNumberFormat="1">
      <alignment vertical="top" wrapText="1"/>
    </xf>
    <xf numFmtId="170" fontId="0" fillId="0" borderId="0" xfId="0" applyNumberFormat="1" applyAlignment="1">
      <alignment vertical="top" wrapText="1"/>
    </xf>
    <xf numFmtId="9" fontId="10" fillId="0" borderId="0" xfId="10" applyAlignment="1">
      <alignment vertical="top" wrapText="1"/>
    </xf>
    <xf numFmtId="171" fontId="10" fillId="0" borderId="0" xfId="10" applyNumberFormat="1" applyAlignment="1">
      <alignment vertical="top" wrapText="1"/>
    </xf>
    <xf numFmtId="171" fontId="0" fillId="0" borderId="0" xfId="10" applyNumberFormat="1" applyFont="1" applyFill="1" applyAlignment="1">
      <alignment vertical="top" wrapText="1"/>
    </xf>
    <xf numFmtId="9" fontId="0" fillId="0" borderId="0" xfId="10" applyFont="1" applyAlignment="1">
      <alignment vertical="top" wrapText="1"/>
    </xf>
    <xf numFmtId="0" fontId="13" fillId="0" borderId="0" xfId="8" applyAlignment="1">
      <alignment vertical="center" wrapText="1"/>
    </xf>
    <xf numFmtId="0" fontId="13" fillId="0" borderId="0" xfId="8" applyFill="1" applyAlignment="1">
      <alignment vertical="center" wrapText="1"/>
    </xf>
    <xf numFmtId="0" fontId="6" fillId="0" borderId="0" xfId="0" applyFont="1" applyAlignment="1">
      <alignment vertical="top"/>
    </xf>
    <xf numFmtId="0" fontId="9" fillId="0" borderId="0" xfId="0" applyFont="1" applyAlignment="1">
      <alignment vertical="top" wrapText="1"/>
    </xf>
    <xf numFmtId="0" fontId="6" fillId="0" borderId="0" xfId="0" applyFont="1" applyAlignment="1">
      <alignment horizontal="center" vertical="top" wrapText="1"/>
    </xf>
    <xf numFmtId="49" fontId="6" fillId="0" borderId="0" xfId="0" applyNumberFormat="1" applyFont="1" applyAlignment="1">
      <alignment horizontal="center" vertical="top"/>
    </xf>
    <xf numFmtId="3" fontId="0" fillId="0" borderId="0" xfId="0" applyNumberFormat="1" applyAlignment="1">
      <alignment vertical="top" wrapText="1"/>
    </xf>
    <xf numFmtId="0" fontId="13" fillId="0" borderId="0" xfId="8" applyNumberFormat="1" applyFill="1" applyAlignment="1">
      <alignment vertical="center" wrapText="1"/>
    </xf>
    <xf numFmtId="2" fontId="15" fillId="10" borderId="3" xfId="0" applyNumberFormat="1" applyFont="1" applyFill="1" applyBorder="1" applyAlignment="1">
      <alignment vertical="top"/>
    </xf>
    <xf numFmtId="0" fontId="7" fillId="8" borderId="0" xfId="0" applyFont="1" applyFill="1" applyAlignment="1">
      <alignment horizontal="left" vertical="center" wrapText="1"/>
    </xf>
    <xf numFmtId="0" fontId="6" fillId="0" borderId="2" xfId="0" applyFont="1" applyBorder="1" applyAlignment="1">
      <alignment horizontal="center" vertical="center" wrapText="1"/>
    </xf>
    <xf numFmtId="0" fontId="6" fillId="0" borderId="0" xfId="0" applyFont="1" applyAlignment="1">
      <alignment vertical="center" wrapText="1"/>
    </xf>
    <xf numFmtId="0" fontId="0" fillId="0" borderId="0" xfId="0" applyAlignment="1">
      <alignment vertical="center"/>
    </xf>
    <xf numFmtId="0" fontId="21" fillId="0" borderId="0" xfId="0" quotePrefix="1" applyFont="1" applyAlignment="1">
      <alignment vertical="top" wrapText="1"/>
    </xf>
    <xf numFmtId="0" fontId="13" fillId="0" borderId="0" xfId="4" applyFont="1" applyAlignment="1">
      <alignment vertical="top"/>
    </xf>
    <xf numFmtId="0" fontId="13" fillId="0" borderId="0" xfId="4" applyFont="1">
      <alignment vertical="top" wrapText="1"/>
    </xf>
    <xf numFmtId="174" fontId="14" fillId="0" borderId="0" xfId="10" applyNumberFormat="1" applyFont="1" applyAlignment="1">
      <alignment vertical="top"/>
    </xf>
    <xf numFmtId="0" fontId="13" fillId="0" borderId="0" xfId="4" applyFont="1" applyAlignment="1">
      <alignment vertical="top" wrapText="1" shrinkToFit="1"/>
    </xf>
    <xf numFmtId="0" fontId="15" fillId="0" borderId="0" xfId="0" applyFont="1"/>
    <xf numFmtId="0" fontId="15" fillId="0" borderId="0" xfId="4" applyFont="1" applyAlignment="1">
      <alignment vertical="top" wrapText="1" shrinkToFit="1"/>
    </xf>
    <xf numFmtId="0" fontId="15" fillId="0" borderId="0" xfId="4" applyFont="1">
      <alignment vertical="top" wrapText="1"/>
    </xf>
    <xf numFmtId="173" fontId="25" fillId="0" borderId="0" xfId="17" applyNumberFormat="1" applyFont="1"/>
    <xf numFmtId="0" fontId="15" fillId="0" borderId="0" xfId="4" applyFont="1" applyAlignment="1">
      <alignment vertical="top"/>
    </xf>
    <xf numFmtId="0" fontId="25" fillId="0" borderId="0" xfId="17" applyFont="1" applyAlignment="1">
      <alignment horizontal="center" vertical="center"/>
    </xf>
    <xf numFmtId="172" fontId="25" fillId="0" borderId="0" xfId="17" applyNumberFormat="1" applyFont="1" applyAlignment="1">
      <alignment horizontal="center" vertical="center"/>
    </xf>
    <xf numFmtId="0" fontId="25" fillId="0" borderId="0" xfId="4" applyFont="1" applyAlignment="1">
      <alignment horizontal="right" vertical="top" wrapText="1"/>
    </xf>
    <xf numFmtId="0" fontId="25" fillId="0" borderId="0" xfId="4" applyFont="1">
      <alignment vertical="top" wrapText="1"/>
    </xf>
    <xf numFmtId="0" fontId="26" fillId="0" borderId="0" xfId="4" applyFont="1">
      <alignment vertical="top" wrapText="1"/>
    </xf>
    <xf numFmtId="0" fontId="15" fillId="0" borderId="12" xfId="3" applyFont="1" applyFill="1" applyAlignment="1">
      <alignment horizontal="center" vertical="center"/>
    </xf>
    <xf numFmtId="0" fontId="29" fillId="18" borderId="0" xfId="19" applyAlignment="1">
      <alignment horizontal="center" vertical="center" wrapText="1"/>
    </xf>
    <xf numFmtId="0" fontId="27" fillId="9" borderId="10" xfId="0" applyFont="1" applyFill="1" applyBorder="1" applyAlignment="1">
      <alignment horizontal="center" vertical="center" wrapText="1"/>
    </xf>
    <xf numFmtId="175" fontId="25" fillId="0" borderId="0" xfId="20" applyNumberFormat="1" applyFont="1" applyAlignment="1">
      <alignment horizontal="center" vertical="center"/>
    </xf>
    <xf numFmtId="175" fontId="25" fillId="0" borderId="0" xfId="20" applyNumberFormat="1" applyFont="1" applyAlignment="1">
      <alignment horizontal="center" vertical="center" wrapText="1"/>
    </xf>
    <xf numFmtId="171" fontId="25" fillId="0" borderId="0" xfId="10" applyNumberFormat="1" applyFont="1" applyAlignment="1">
      <alignment horizontal="center" vertical="center"/>
    </xf>
    <xf numFmtId="171" fontId="25" fillId="0" borderId="0" xfId="10" applyNumberFormat="1" applyFont="1" applyAlignment="1">
      <alignment horizontal="center" vertical="center" wrapText="1"/>
    </xf>
    <xf numFmtId="0" fontId="13" fillId="13" borderId="0" xfId="0" applyFont="1" applyFill="1"/>
    <xf numFmtId="0" fontId="13" fillId="13" borderId="0" xfId="4" applyFont="1" applyFill="1" applyAlignment="1">
      <alignment vertical="top" wrapText="1" shrinkToFit="1"/>
    </xf>
    <xf numFmtId="0" fontId="29" fillId="3" borderId="20" xfId="1" applyAlignment="1">
      <alignment vertical="top" wrapText="1" shrinkToFit="1"/>
    </xf>
    <xf numFmtId="0" fontId="27" fillId="4" borderId="20" xfId="2" applyAlignment="1">
      <alignment vertical="top" wrapText="1" shrinkToFit="1"/>
    </xf>
    <xf numFmtId="0" fontId="27" fillId="4" borderId="20" xfId="2" applyAlignment="1">
      <alignment horizontal="left" vertical="top" wrapText="1" shrinkToFit="1"/>
    </xf>
    <xf numFmtId="164" fontId="27" fillId="4" borderId="20" xfId="2" applyNumberFormat="1" applyAlignment="1">
      <alignment horizontal="left" vertical="top" wrapText="1" shrinkToFit="1"/>
    </xf>
    <xf numFmtId="0" fontId="27" fillId="4" borderId="20" xfId="2" quotePrefix="1" applyAlignment="1">
      <alignment vertical="top" wrapText="1" shrinkToFit="1"/>
    </xf>
    <xf numFmtId="49" fontId="27" fillId="4" borderId="20" xfId="2" applyNumberFormat="1" applyAlignment="1">
      <alignment horizontal="left" vertical="top" wrapText="1" shrinkToFit="1"/>
    </xf>
    <xf numFmtId="0" fontId="27" fillId="4" borderId="20" xfId="2" applyAlignment="1">
      <alignment horizontal="left" vertical="center" wrapText="1" shrinkToFit="1"/>
    </xf>
    <xf numFmtId="0" fontId="14" fillId="16" borderId="20" xfId="21" applyFont="1" applyAlignment="1">
      <alignment vertical="top" wrapText="1" shrinkToFit="1"/>
    </xf>
    <xf numFmtId="0" fontId="27" fillId="16" borderId="20" xfId="21" applyFont="1" applyAlignment="1">
      <alignment horizontal="left" vertical="top" wrapText="1" shrinkToFit="1"/>
    </xf>
    <xf numFmtId="0" fontId="13" fillId="16" borderId="20" xfId="21" applyFont="1" applyAlignment="1">
      <alignment vertical="top"/>
    </xf>
    <xf numFmtId="0" fontId="13" fillId="16" borderId="20" xfId="21" applyFont="1" applyAlignment="1">
      <alignment vertical="top" wrapText="1"/>
    </xf>
    <xf numFmtId="0" fontId="29" fillId="17" borderId="20" xfId="22">
      <alignment vertical="top" wrapText="1" shrinkToFit="1"/>
    </xf>
    <xf numFmtId="0" fontId="27" fillId="14" borderId="20" xfId="23">
      <alignment vertical="top" wrapText="1" shrinkToFit="1"/>
    </xf>
    <xf numFmtId="0" fontId="27" fillId="14" borderId="20" xfId="23" applyAlignment="1">
      <alignment horizontal="left" vertical="top" wrapText="1" shrinkToFit="1"/>
    </xf>
    <xf numFmtId="0" fontId="14" fillId="13" borderId="0" xfId="0" applyFont="1" applyFill="1"/>
    <xf numFmtId="0" fontId="14" fillId="0" borderId="0" xfId="4" applyFont="1" applyAlignment="1">
      <alignment vertical="top"/>
    </xf>
    <xf numFmtId="0" fontId="0" fillId="0" borderId="0" xfId="0" applyAlignment="1">
      <alignment horizontal="center"/>
    </xf>
    <xf numFmtId="0" fontId="8" fillId="0" borderId="0" xfId="0" applyFont="1" applyAlignment="1">
      <alignment vertical="center" wrapText="1"/>
    </xf>
    <xf numFmtId="0" fontId="16" fillId="0" borderId="0" xfId="0" applyFont="1" applyAlignment="1">
      <alignment vertical="top" wrapText="1"/>
    </xf>
    <xf numFmtId="3" fontId="15" fillId="10" borderId="3" xfId="0" applyNumberFormat="1" applyFont="1" applyFill="1" applyBorder="1" applyAlignment="1">
      <alignment horizontal="center" vertical="top"/>
    </xf>
    <xf numFmtId="176" fontId="15" fillId="10" borderId="3" xfId="10" applyNumberFormat="1" applyFont="1" applyFill="1" applyBorder="1" applyAlignment="1">
      <alignment horizontal="center" vertical="top"/>
    </xf>
    <xf numFmtId="164" fontId="27" fillId="14" borderId="20" xfId="23" applyNumberFormat="1">
      <alignment vertical="top" wrapText="1" shrinkToFit="1"/>
    </xf>
    <xf numFmtId="175" fontId="25" fillId="0" borderId="0" xfId="20" applyNumberFormat="1" applyFont="1" applyFill="1" applyAlignment="1">
      <alignment horizontal="center" vertical="center" wrapText="1"/>
    </xf>
    <xf numFmtId="0" fontId="0" fillId="4" borderId="20" xfId="2" applyFont="1" applyAlignment="1">
      <alignment vertical="top" wrapText="1" shrinkToFit="1"/>
    </xf>
    <xf numFmtId="10" fontId="0" fillId="0" borderId="0" xfId="10" applyNumberFormat="1" applyFont="1" applyAlignment="1">
      <alignment horizontal="center"/>
    </xf>
    <xf numFmtId="171" fontId="0" fillId="0" borderId="0" xfId="0" applyNumberFormat="1"/>
    <xf numFmtId="49" fontId="27" fillId="4" borderId="21" xfId="2" applyNumberFormat="1" applyBorder="1" applyAlignment="1">
      <alignment vertical="top" wrapText="1" shrinkToFit="1"/>
    </xf>
    <xf numFmtId="49" fontId="27" fillId="4" borderId="22" xfId="2" applyNumberFormat="1" applyBorder="1" applyAlignment="1">
      <alignment vertical="top" wrapText="1" shrinkToFit="1"/>
    </xf>
    <xf numFmtId="0" fontId="27" fillId="14" borderId="21" xfId="23" applyBorder="1">
      <alignment vertical="top" wrapText="1" shrinkToFit="1"/>
    </xf>
    <xf numFmtId="0" fontId="0" fillId="14" borderId="20" xfId="23" applyFont="1">
      <alignment vertical="top" wrapText="1" shrinkToFit="1"/>
    </xf>
    <xf numFmtId="0" fontId="0" fillId="14" borderId="20" xfId="23" applyFont="1" applyAlignment="1">
      <alignment horizontal="left" vertical="top" wrapText="1" shrinkToFit="1"/>
    </xf>
    <xf numFmtId="0" fontId="33" fillId="0" borderId="0" xfId="8" applyFont="1" applyAlignment="1">
      <alignment vertical="top"/>
    </xf>
    <xf numFmtId="171" fontId="13" fillId="0" borderId="0" xfId="4" applyNumberFormat="1" applyFont="1" applyAlignment="1">
      <alignment vertical="top"/>
    </xf>
    <xf numFmtId="0" fontId="29" fillId="18" borderId="0" xfId="19" applyAlignment="1">
      <alignment vertical="top" wrapText="1"/>
    </xf>
    <xf numFmtId="0" fontId="27" fillId="20" borderId="10" xfId="0" applyFont="1" applyFill="1" applyBorder="1" applyAlignment="1">
      <alignment horizontal="center" vertical="center" wrapText="1"/>
    </xf>
    <xf numFmtId="2" fontId="15" fillId="15" borderId="3" xfId="0" applyNumberFormat="1" applyFont="1" applyFill="1" applyBorder="1" applyAlignment="1">
      <alignment vertical="top"/>
    </xf>
    <xf numFmtId="0" fontId="13" fillId="15" borderId="17" xfId="8" applyFill="1" applyBorder="1" applyAlignment="1">
      <alignment vertical="top"/>
    </xf>
    <xf numFmtId="0" fontId="15" fillId="15" borderId="3" xfId="0" applyFont="1" applyFill="1" applyBorder="1" applyAlignment="1">
      <alignment horizontal="center" vertical="top"/>
    </xf>
    <xf numFmtId="3" fontId="15" fillId="15" borderId="3" xfId="0" applyNumberFormat="1" applyFont="1" applyFill="1" applyBorder="1" applyAlignment="1">
      <alignment horizontal="center" vertical="top"/>
    </xf>
    <xf numFmtId="176" fontId="15" fillId="15" borderId="3" xfId="10" applyNumberFormat="1" applyFont="1" applyFill="1" applyBorder="1" applyAlignment="1">
      <alignment horizontal="center" vertical="top"/>
    </xf>
    <xf numFmtId="0" fontId="29" fillId="16" borderId="20" xfId="21" applyFont="1">
      <alignment vertical="top" wrapText="1" shrinkToFit="1"/>
    </xf>
    <xf numFmtId="0" fontId="27" fillId="16" borderId="20" xfId="21" applyFont="1">
      <alignment vertical="top" wrapText="1" shrinkToFit="1"/>
    </xf>
    <xf numFmtId="175" fontId="25" fillId="0" borderId="0" xfId="20" applyNumberFormat="1" applyFont="1" applyBorder="1" applyAlignment="1">
      <alignment horizontal="center" vertical="center"/>
    </xf>
    <xf numFmtId="9" fontId="25" fillId="0" borderId="0" xfId="10" applyFont="1" applyBorder="1" applyAlignment="1">
      <alignment horizontal="center" vertical="center"/>
    </xf>
    <xf numFmtId="0" fontId="30" fillId="0" borderId="24" xfId="0" applyFont="1" applyBorder="1" applyAlignment="1">
      <alignment horizontal="center" vertical="center" wrapText="1"/>
    </xf>
    <xf numFmtId="0" fontId="0" fillId="0" borderId="0" xfId="0" applyAlignment="1">
      <alignment horizontal="center" vertical="center"/>
    </xf>
    <xf numFmtId="0" fontId="24" fillId="21" borderId="0" xfId="18" applyFont="1" applyFill="1" applyAlignment="1">
      <alignment vertical="top"/>
    </xf>
    <xf numFmtId="0" fontId="24" fillId="22" borderId="0" xfId="18" applyFont="1" applyFill="1" applyAlignment="1">
      <alignment vertical="top"/>
    </xf>
    <xf numFmtId="0" fontId="0" fillId="4" borderId="20" xfId="2" applyFont="1" applyAlignment="1">
      <alignment horizontal="left" vertical="top" wrapText="1" shrinkToFit="1"/>
    </xf>
    <xf numFmtId="164" fontId="0" fillId="4" borderId="20" xfId="2" applyNumberFormat="1" applyFont="1" applyAlignment="1">
      <alignment horizontal="left" vertical="top" wrapText="1" shrinkToFit="1"/>
    </xf>
    <xf numFmtId="164" fontId="0" fillId="14" borderId="20" xfId="23" applyNumberFormat="1" applyFont="1">
      <alignment vertical="top" wrapText="1" shrinkToFit="1"/>
    </xf>
    <xf numFmtId="0" fontId="29" fillId="16" borderId="20" xfId="21" applyFont="1" applyAlignment="1">
      <alignment vertical="top" wrapText="1" shrinkToFit="1"/>
    </xf>
    <xf numFmtId="0" fontId="0" fillId="16" borderId="20" xfId="21" applyFont="1" applyAlignment="1">
      <alignment vertical="top" wrapText="1" shrinkToFit="1"/>
    </xf>
    <xf numFmtId="0" fontId="0" fillId="16" borderId="20" xfId="21" applyFont="1" applyAlignment="1">
      <alignment horizontal="left" vertical="top" wrapText="1" shrinkToFit="1"/>
    </xf>
    <xf numFmtId="49" fontId="0" fillId="4" borderId="21" xfId="2" applyNumberFormat="1" applyFont="1" applyBorder="1" applyAlignment="1">
      <alignment vertical="top" wrapText="1" shrinkToFit="1"/>
    </xf>
    <xf numFmtId="49" fontId="0" fillId="4" borderId="22" xfId="2" applyNumberFormat="1" applyFont="1" applyBorder="1" applyAlignment="1">
      <alignment vertical="top" wrapText="1" shrinkToFit="1"/>
    </xf>
    <xf numFmtId="0" fontId="0" fillId="14" borderId="21" xfId="23" applyFont="1" applyBorder="1">
      <alignment vertical="top" wrapText="1" shrinkToFit="1"/>
    </xf>
    <xf numFmtId="49" fontId="0" fillId="4" borderId="20" xfId="2" applyNumberFormat="1" applyFont="1" applyAlignment="1">
      <alignment horizontal="left" vertical="top" wrapText="1" shrinkToFit="1"/>
    </xf>
    <xf numFmtId="0" fontId="0" fillId="4" borderId="20" xfId="2" applyFont="1" applyAlignment="1">
      <alignment horizontal="left" vertical="center" wrapText="1" shrinkToFit="1"/>
    </xf>
    <xf numFmtId="177" fontId="25" fillId="0" borderId="0" xfId="20" applyNumberFormat="1" applyFont="1" applyAlignment="1">
      <alignment horizontal="center" vertical="center"/>
    </xf>
    <xf numFmtId="177" fontId="25" fillId="0" borderId="0" xfId="20" applyNumberFormat="1" applyFont="1" applyAlignment="1">
      <alignment horizontal="center" vertical="center" wrapText="1"/>
    </xf>
    <xf numFmtId="177" fontId="0" fillId="0" borderId="0" xfId="0" applyNumberFormat="1"/>
    <xf numFmtId="178" fontId="25" fillId="0" borderId="0" xfId="20" applyNumberFormat="1" applyFont="1" applyBorder="1" applyAlignment="1">
      <alignment horizontal="center" vertical="center"/>
    </xf>
    <xf numFmtId="171" fontId="25" fillId="0" borderId="0" xfId="10" applyNumberFormat="1" applyFont="1" applyBorder="1" applyAlignment="1">
      <alignment horizontal="center" vertical="center"/>
    </xf>
    <xf numFmtId="10" fontId="25" fillId="0" borderId="0" xfId="10" applyNumberFormat="1" applyFont="1" applyBorder="1" applyAlignment="1">
      <alignment horizontal="center" vertical="center"/>
    </xf>
    <xf numFmtId="3" fontId="25" fillId="0" borderId="0" xfId="17" applyNumberFormat="1" applyFont="1" applyAlignment="1">
      <alignment horizontal="center" vertical="center"/>
    </xf>
    <xf numFmtId="3" fontId="0" fillId="0" borderId="0" xfId="0" applyNumberFormat="1" applyAlignment="1">
      <alignment horizontal="center"/>
    </xf>
    <xf numFmtId="0" fontId="36" fillId="0" borderId="0" xfId="0" applyFont="1"/>
    <xf numFmtId="0" fontId="37" fillId="0" borderId="0" xfId="0" applyFont="1"/>
    <xf numFmtId="0" fontId="38" fillId="0" borderId="0" xfId="0" applyFont="1"/>
    <xf numFmtId="0" fontId="37" fillId="0" borderId="0" xfId="0" applyFont="1" applyAlignment="1">
      <alignment wrapText="1"/>
    </xf>
    <xf numFmtId="0" fontId="39" fillId="0" borderId="0" xfId="0" applyFont="1"/>
    <xf numFmtId="0" fontId="0" fillId="4" borderId="20" xfId="2" quotePrefix="1" applyFont="1" applyAlignment="1">
      <alignment vertical="top" wrapText="1" shrinkToFit="1"/>
    </xf>
    <xf numFmtId="171" fontId="40" fillId="0" borderId="0" xfId="10" applyNumberFormat="1" applyFont="1" applyAlignment="1">
      <alignment horizontal="center" vertical="center"/>
    </xf>
    <xf numFmtId="179" fontId="25" fillId="0" borderId="0" xfId="20" applyNumberFormat="1" applyFont="1" applyBorder="1" applyAlignment="1">
      <alignment horizontal="center" vertical="center"/>
    </xf>
    <xf numFmtId="0" fontId="59" fillId="0" borderId="0" xfId="0" applyFont="1"/>
    <xf numFmtId="1" fontId="25" fillId="0" borderId="0" xfId="20" applyNumberFormat="1" applyFont="1" applyAlignment="1">
      <alignment horizontal="center" vertical="center"/>
    </xf>
    <xf numFmtId="0" fontId="62" fillId="0" borderId="0" xfId="0" applyFont="1"/>
    <xf numFmtId="0" fontId="63" fillId="0" borderId="0" xfId="0" applyFont="1"/>
    <xf numFmtId="9" fontId="25" fillId="0" borderId="0" xfId="20" applyNumberFormat="1" applyFont="1" applyAlignment="1">
      <alignment horizontal="center" vertical="center"/>
    </xf>
    <xf numFmtId="10" fontId="25" fillId="0" borderId="0" xfId="17" applyNumberFormat="1" applyFont="1" applyAlignment="1">
      <alignment horizontal="center" vertical="center"/>
    </xf>
    <xf numFmtId="49" fontId="37" fillId="0" borderId="0" xfId="0" applyNumberFormat="1" applyFont="1"/>
    <xf numFmtId="0" fontId="57" fillId="0" borderId="0" xfId="0" quotePrefix="1" applyFont="1"/>
    <xf numFmtId="0" fontId="64" fillId="0" borderId="0" xfId="0" quotePrefix="1" applyFont="1" applyAlignment="1">
      <alignment horizontal="center" vertical="center"/>
    </xf>
    <xf numFmtId="1" fontId="25" fillId="0" borderId="0" xfId="17" applyNumberFormat="1" applyFont="1" applyAlignment="1">
      <alignment horizontal="center" vertical="center"/>
    </xf>
    <xf numFmtId="0" fontId="65" fillId="0" borderId="0" xfId="0" applyFont="1"/>
    <xf numFmtId="175" fontId="25" fillId="0" borderId="0" xfId="20" applyNumberFormat="1" applyFont="1" applyFill="1" applyBorder="1" applyAlignment="1">
      <alignment horizontal="center" vertical="center" wrapText="1"/>
    </xf>
    <xf numFmtId="171" fontId="25" fillId="0" borderId="0" xfId="10" applyNumberFormat="1" applyFont="1" applyBorder="1" applyAlignment="1">
      <alignment horizontal="center" vertical="center" wrapText="1"/>
    </xf>
    <xf numFmtId="0" fontId="66" fillId="0" borderId="0" xfId="0" applyFont="1"/>
    <xf numFmtId="49" fontId="59" fillId="0" borderId="0" xfId="0" applyNumberFormat="1" applyFont="1"/>
    <xf numFmtId="0" fontId="23" fillId="2" borderId="13" xfId="3" applyFont="1" applyBorder="1" applyAlignment="1">
      <alignment horizontal="left" vertical="center" wrapText="1" shrinkToFit="1"/>
    </xf>
    <xf numFmtId="0" fontId="23" fillId="2" borderId="9" xfId="3" applyFont="1" applyBorder="1" applyAlignment="1">
      <alignment horizontal="left" vertical="center" wrapText="1" shrinkToFit="1"/>
    </xf>
    <xf numFmtId="0" fontId="59" fillId="0" borderId="0" xfId="0" applyFont="1" applyAlignment="1">
      <alignment vertical="top"/>
    </xf>
    <xf numFmtId="0" fontId="37" fillId="50" borderId="0" xfId="0" applyFont="1" applyFill="1"/>
    <xf numFmtId="0" fontId="37" fillId="51" borderId="0" xfId="0" applyFont="1" applyFill="1"/>
    <xf numFmtId="49" fontId="0" fillId="4" borderId="21" xfId="2" quotePrefix="1" applyNumberFormat="1" applyFont="1" applyBorder="1" applyAlignment="1">
      <alignment vertical="top" wrapText="1" shrinkToFit="1"/>
    </xf>
    <xf numFmtId="0" fontId="33" fillId="0" borderId="0" xfId="69"/>
    <xf numFmtId="49" fontId="27" fillId="4" borderId="20" xfId="2" quotePrefix="1" applyNumberFormat="1" applyAlignment="1">
      <alignment horizontal="left" vertical="top" wrapText="1" shrinkToFit="1"/>
    </xf>
    <xf numFmtId="49" fontId="27" fillId="4" borderId="21" xfId="2" quotePrefix="1" applyNumberFormat="1" applyBorder="1" applyAlignment="1">
      <alignment vertical="top" wrapText="1" shrinkToFit="1"/>
    </xf>
    <xf numFmtId="0" fontId="16" fillId="9" borderId="11" xfId="0" applyFont="1" applyFill="1" applyBorder="1" applyAlignment="1">
      <alignment horizontal="left" vertical="center" wrapText="1"/>
    </xf>
    <xf numFmtId="0" fontId="16" fillId="9" borderId="16" xfId="0" applyFont="1" applyFill="1" applyBorder="1" applyAlignment="1">
      <alignment horizontal="left" vertical="center" wrapText="1"/>
    </xf>
    <xf numFmtId="0" fontId="7" fillId="8" borderId="14" xfId="0" applyFont="1" applyFill="1" applyBorder="1" applyAlignment="1">
      <alignment horizontal="left" vertical="center" wrapText="1"/>
    </xf>
    <xf numFmtId="0" fontId="7" fillId="8" borderId="0" xfId="0" applyFont="1" applyFill="1" applyAlignment="1">
      <alignment horizontal="left" vertical="center" wrapText="1"/>
    </xf>
    <xf numFmtId="0" fontId="8" fillId="0" borderId="19" xfId="0" applyFont="1" applyBorder="1" applyAlignment="1">
      <alignment vertical="center" wrapText="1"/>
    </xf>
    <xf numFmtId="0" fontId="8" fillId="0" borderId="5" xfId="0" applyFont="1" applyBorder="1" applyAlignment="1">
      <alignment vertical="center" wrapText="1"/>
    </xf>
    <xf numFmtId="0" fontId="16" fillId="9" borderId="15" xfId="0" applyFont="1" applyFill="1" applyBorder="1" applyAlignment="1">
      <alignment horizontal="left" vertical="center" wrapText="1"/>
    </xf>
    <xf numFmtId="0" fontId="16" fillId="9" borderId="0" xfId="0" applyFont="1" applyFill="1" applyAlignment="1">
      <alignment horizontal="left" vertical="center" wrapText="1"/>
    </xf>
    <xf numFmtId="0" fontId="16" fillId="9" borderId="18" xfId="0" applyFont="1" applyFill="1" applyBorder="1" applyAlignment="1">
      <alignment horizontal="left" vertical="center" wrapText="1"/>
    </xf>
    <xf numFmtId="0" fontId="16" fillId="20" borderId="0" xfId="0" applyFont="1" applyFill="1" applyAlignment="1">
      <alignment horizontal="left" vertical="center" wrapText="1"/>
    </xf>
    <xf numFmtId="0" fontId="16" fillId="20" borderId="18" xfId="0" applyFont="1" applyFill="1" applyBorder="1" applyAlignment="1">
      <alignment horizontal="left" vertical="center" wrapText="1"/>
    </xf>
    <xf numFmtId="0" fontId="7" fillId="19" borderId="14" xfId="0" applyFont="1" applyFill="1" applyBorder="1" applyAlignment="1">
      <alignment horizontal="left" vertical="center" wrapText="1"/>
    </xf>
    <xf numFmtId="0" fontId="7" fillId="19" borderId="0" xfId="0" applyFont="1" applyFill="1" applyAlignment="1">
      <alignment horizontal="left" vertical="center" wrapText="1"/>
    </xf>
    <xf numFmtId="0" fontId="23" fillId="2" borderId="13" xfId="3" applyFont="1" applyBorder="1" applyAlignment="1">
      <alignment horizontal="left" vertical="center" wrapText="1" shrinkToFit="1"/>
    </xf>
    <xf numFmtId="0" fontId="23" fillId="2" borderId="9" xfId="3" applyFont="1" applyBorder="1" applyAlignment="1">
      <alignment horizontal="left" vertical="center" wrapText="1" shrinkToFit="1"/>
    </xf>
    <xf numFmtId="0" fontId="28" fillId="15" borderId="0" xfId="8" applyFont="1" applyFill="1" applyAlignment="1">
      <alignment vertical="center" wrapText="1"/>
    </xf>
    <xf numFmtId="0" fontId="27" fillId="4" borderId="20" xfId="2" applyAlignment="1">
      <alignment horizontal="left" vertical="top" wrapText="1" shrinkToFit="1"/>
    </xf>
    <xf numFmtId="0" fontId="13" fillId="16" borderId="20" xfId="21" applyFont="1" applyAlignment="1">
      <alignment vertical="top" wrapText="1"/>
    </xf>
    <xf numFmtId="49" fontId="27" fillId="4" borderId="20" xfId="2" applyNumberFormat="1" applyAlignment="1">
      <alignment vertical="top" wrapText="1" shrinkToFit="1"/>
    </xf>
    <xf numFmtId="0" fontId="27" fillId="4" borderId="21" xfId="2" applyBorder="1" applyAlignment="1">
      <alignment horizontal="left" vertical="top" wrapText="1" shrinkToFit="1"/>
    </xf>
    <xf numFmtId="0" fontId="27" fillId="4" borderId="23" xfId="2" applyBorder="1" applyAlignment="1">
      <alignment horizontal="left" vertical="top" wrapText="1" shrinkToFit="1"/>
    </xf>
    <xf numFmtId="0" fontId="27" fillId="4" borderId="22" xfId="2" applyBorder="1" applyAlignment="1">
      <alignment horizontal="left" vertical="top" wrapText="1" shrinkToFit="1"/>
    </xf>
    <xf numFmtId="0" fontId="27" fillId="14" borderId="21" xfId="23" applyBorder="1" applyAlignment="1">
      <alignment horizontal="left" vertical="top" wrapText="1" shrinkToFit="1"/>
    </xf>
    <xf numFmtId="0" fontId="27" fillId="14" borderId="23" xfId="23" applyBorder="1" applyAlignment="1">
      <alignment horizontal="left" vertical="top" wrapText="1" shrinkToFit="1"/>
    </xf>
    <xf numFmtId="0" fontId="27" fillId="14" borderId="22" xfId="23" applyBorder="1" applyAlignment="1">
      <alignment horizontal="left" vertical="top" wrapText="1" shrinkToFit="1"/>
    </xf>
    <xf numFmtId="49" fontId="27" fillId="4" borderId="21" xfId="2" applyNumberFormat="1" applyBorder="1" applyAlignment="1">
      <alignment vertical="top" wrapText="1" shrinkToFit="1"/>
    </xf>
    <xf numFmtId="49" fontId="27" fillId="4" borderId="23" xfId="2" applyNumberFormat="1" applyBorder="1" applyAlignment="1">
      <alignment vertical="top" wrapText="1" shrinkToFit="1"/>
    </xf>
    <xf numFmtId="49" fontId="27" fillId="4" borderId="22" xfId="2" applyNumberFormat="1" applyBorder="1" applyAlignment="1">
      <alignment vertical="top" wrapText="1" shrinkToFit="1"/>
    </xf>
    <xf numFmtId="0" fontId="23" fillId="12" borderId="0" xfId="15" applyFont="1" applyAlignment="1"/>
    <xf numFmtId="49" fontId="27" fillId="4" borderId="20" xfId="2" applyNumberFormat="1" applyAlignment="1">
      <alignment horizontal="left" vertical="top" wrapText="1" shrinkToFit="1"/>
    </xf>
    <xf numFmtId="0" fontId="0" fillId="4" borderId="20" xfId="2" applyFont="1" applyAlignment="1">
      <alignment horizontal="left" vertical="top" wrapText="1" shrinkToFit="1"/>
    </xf>
    <xf numFmtId="49" fontId="13" fillId="4" borderId="20" xfId="8" applyNumberFormat="1" applyFill="1" applyBorder="1" applyAlignment="1">
      <alignment vertical="top" wrapText="1" shrinkToFit="1"/>
    </xf>
    <xf numFmtId="0" fontId="0" fillId="4" borderId="21" xfId="2" applyFont="1" applyBorder="1" applyAlignment="1">
      <alignment horizontal="left" vertical="top" wrapText="1" shrinkToFit="1"/>
    </xf>
    <xf numFmtId="49" fontId="0" fillId="4" borderId="20" xfId="2" applyNumberFormat="1" applyFont="1" applyAlignment="1">
      <alignment horizontal="left" vertical="top" wrapText="1" shrinkToFit="1"/>
    </xf>
    <xf numFmtId="0" fontId="0" fillId="50" borderId="21" xfId="2" applyFont="1" applyFill="1" applyBorder="1" applyAlignment="1">
      <alignment horizontal="left" vertical="top" wrapText="1" shrinkToFit="1"/>
    </xf>
    <xf numFmtId="0" fontId="27" fillId="50" borderId="23" xfId="2" applyFill="1" applyBorder="1" applyAlignment="1">
      <alignment horizontal="left" vertical="top" wrapText="1" shrinkToFit="1"/>
    </xf>
    <xf numFmtId="0" fontId="27" fillId="50" borderId="22" xfId="2" applyFill="1" applyBorder="1" applyAlignment="1">
      <alignment horizontal="left" vertical="top" wrapText="1" shrinkToFit="1"/>
    </xf>
    <xf numFmtId="0" fontId="60" fillId="2" borderId="13" xfId="3" applyFont="1" applyBorder="1" applyAlignment="1">
      <alignment horizontal="left" vertical="center" wrapText="1" shrinkToFit="1"/>
    </xf>
    <xf numFmtId="0" fontId="60" fillId="2" borderId="9" xfId="3" applyFont="1" applyBorder="1" applyAlignment="1">
      <alignment horizontal="left" vertical="center" wrapText="1" shrinkToFit="1"/>
    </xf>
    <xf numFmtId="49" fontId="33" fillId="4" borderId="20" xfId="69" applyNumberFormat="1" applyFill="1" applyBorder="1" applyAlignment="1">
      <alignment vertical="top" wrapText="1" shrinkToFit="1"/>
    </xf>
    <xf numFmtId="0" fontId="61" fillId="2" borderId="13" xfId="3" applyFont="1" applyBorder="1" applyAlignment="1">
      <alignment horizontal="left" vertical="center" wrapText="1" shrinkToFit="1"/>
    </xf>
    <xf numFmtId="0" fontId="61" fillId="2" borderId="9" xfId="3" applyFont="1" applyBorder="1" applyAlignment="1">
      <alignment horizontal="left" vertical="center" wrapText="1" shrinkToFit="1"/>
    </xf>
    <xf numFmtId="0" fontId="0" fillId="14" borderId="21" xfId="23" applyFont="1" applyBorder="1" applyAlignment="1">
      <alignment horizontal="left" vertical="top" wrapText="1" shrinkToFit="1"/>
    </xf>
    <xf numFmtId="49" fontId="0" fillId="4" borderId="20" xfId="2" applyNumberFormat="1" applyFont="1" applyAlignment="1">
      <alignment vertical="top" wrapText="1" shrinkToFit="1"/>
    </xf>
    <xf numFmtId="0" fontId="13" fillId="14" borderId="20" xfId="8" applyFill="1" applyBorder="1" applyAlignment="1">
      <alignment vertical="top" wrapText="1" shrinkToFit="1"/>
    </xf>
    <xf numFmtId="49" fontId="33" fillId="4" borderId="20" xfId="8" applyNumberFormat="1" applyFont="1" applyFill="1" applyBorder="1" applyAlignment="1">
      <alignment vertical="top" wrapText="1" shrinkToFit="1"/>
    </xf>
    <xf numFmtId="0" fontId="25" fillId="4" borderId="20" xfId="2" applyFont="1" applyAlignment="1">
      <alignment horizontal="left" vertical="top" wrapText="1" shrinkToFit="1"/>
    </xf>
    <xf numFmtId="49" fontId="33" fillId="4" borderId="21" xfId="69" applyNumberFormat="1" applyFill="1" applyBorder="1" applyAlignment="1">
      <alignment vertical="top" wrapText="1" shrinkToFit="1"/>
    </xf>
    <xf numFmtId="49" fontId="33" fillId="4" borderId="23" xfId="69" applyNumberFormat="1" applyFill="1" applyBorder="1" applyAlignment="1">
      <alignment vertical="top" wrapText="1" shrinkToFit="1"/>
    </xf>
    <xf numFmtId="49" fontId="33" fillId="4" borderId="22" xfId="69" applyNumberFormat="1" applyFill="1" applyBorder="1" applyAlignment="1">
      <alignment vertical="top" wrapText="1" shrinkToFit="1"/>
    </xf>
    <xf numFmtId="0" fontId="67" fillId="4" borderId="21" xfId="2" applyFont="1" applyBorder="1" applyAlignment="1">
      <alignment horizontal="left" vertical="top" wrapText="1" shrinkToFit="1"/>
    </xf>
    <xf numFmtId="0" fontId="0" fillId="4" borderId="23" xfId="2" applyFont="1" applyBorder="1" applyAlignment="1">
      <alignment horizontal="left" vertical="top" wrapText="1" shrinkToFit="1"/>
    </xf>
    <xf numFmtId="0" fontId="0" fillId="4" borderId="22" xfId="2" applyFont="1" applyBorder="1" applyAlignment="1">
      <alignment horizontal="left" vertical="top" wrapText="1" shrinkToFit="1"/>
    </xf>
    <xf numFmtId="0" fontId="0" fillId="14" borderId="23" xfId="23" applyFont="1" applyBorder="1" applyAlignment="1">
      <alignment horizontal="left" vertical="top" wrapText="1" shrinkToFit="1"/>
    </xf>
    <xf numFmtId="0" fontId="0" fillId="14" borderId="22" xfId="23" applyFont="1" applyBorder="1" applyAlignment="1">
      <alignment horizontal="left" vertical="top" wrapText="1" shrinkToFit="1"/>
    </xf>
    <xf numFmtId="49" fontId="0" fillId="4" borderId="21" xfId="2" applyNumberFormat="1" applyFont="1" applyBorder="1" applyAlignment="1">
      <alignment vertical="top" wrapText="1" shrinkToFit="1"/>
    </xf>
    <xf numFmtId="49" fontId="0" fillId="4" borderId="23" xfId="2" applyNumberFormat="1" applyFont="1" applyBorder="1" applyAlignment="1">
      <alignment vertical="top" wrapText="1" shrinkToFit="1"/>
    </xf>
    <xf numFmtId="49" fontId="0" fillId="4" borderId="22" xfId="2" applyNumberFormat="1" applyFont="1" applyBorder="1" applyAlignment="1">
      <alignment vertical="top" wrapText="1" shrinkToFit="1"/>
    </xf>
    <xf numFmtId="0" fontId="57" fillId="2" borderId="13" xfId="3" applyFont="1" applyBorder="1" applyAlignment="1">
      <alignment horizontal="left" vertical="center" wrapText="1" shrinkToFit="1"/>
    </xf>
    <xf numFmtId="0" fontId="58" fillId="4" borderId="20" xfId="2" applyFont="1" applyAlignment="1">
      <alignment horizontal="left" vertical="top" wrapText="1" shrinkToFit="1"/>
    </xf>
    <xf numFmtId="0" fontId="27" fillId="14" borderId="20" xfId="23" applyAlignment="1">
      <alignment vertical="top" wrapText="1" shrinkToFit="1"/>
    </xf>
    <xf numFmtId="49" fontId="27" fillId="14" borderId="21" xfId="23" applyNumberFormat="1" applyBorder="1" applyAlignment="1">
      <alignment vertical="top" wrapText="1" shrinkToFit="1"/>
    </xf>
    <xf numFmtId="0" fontId="27" fillId="14" borderId="23" xfId="23" applyBorder="1" applyAlignment="1">
      <alignment vertical="top" wrapText="1" shrinkToFit="1"/>
    </xf>
    <xf numFmtId="0" fontId="27" fillId="14" borderId="22" xfId="23" applyBorder="1" applyAlignment="1">
      <alignment vertical="top" wrapText="1" shrinkToFit="1"/>
    </xf>
    <xf numFmtId="0" fontId="13" fillId="0" borderId="0" xfId="4" applyFont="1" applyAlignment="1">
      <alignment vertical="top" wrapText="1"/>
    </xf>
    <xf numFmtId="0" fontId="0" fillId="14" borderId="20" xfId="23" applyFont="1" applyAlignment="1">
      <alignment vertical="top" wrapText="1" shrinkToFit="1"/>
    </xf>
    <xf numFmtId="49" fontId="0" fillId="14" borderId="21" xfId="23" applyNumberFormat="1" applyFont="1" applyBorder="1" applyAlignment="1">
      <alignment vertical="top" wrapText="1" shrinkToFit="1"/>
    </xf>
    <xf numFmtId="0" fontId="0" fillId="14" borderId="23" xfId="23" applyFont="1" applyBorder="1" applyAlignment="1">
      <alignment vertical="top" wrapText="1" shrinkToFit="1"/>
    </xf>
    <xf numFmtId="0" fontId="0" fillId="14" borderId="22" xfId="23" applyFont="1" applyBorder="1" applyAlignment="1">
      <alignment vertical="top" wrapText="1" shrinkToFit="1"/>
    </xf>
    <xf numFmtId="0" fontId="0" fillId="0" borderId="0" xfId="0" applyAlignment="1"/>
    <xf numFmtId="0" fontId="27" fillId="14" borderId="20" xfId="23" quotePrefix="1" applyAlignment="1">
      <alignment vertical="top" wrapText="1" shrinkToFit="1"/>
    </xf>
  </cellXfs>
  <cellStyles count="70">
    <cellStyle name="20 % - Akzent1" xfId="43" builtinId="30" customBuiltin="1"/>
    <cellStyle name="20 % - Akzent1 2" xfId="7" xr:uid="{237E05DC-31AF-4DB5-BA8E-6765972B936A}"/>
    <cellStyle name="20 % - Akzent2" xfId="46" builtinId="34" customBuiltin="1"/>
    <cellStyle name="20 % - Akzent3" xfId="50" builtinId="38" customBuiltin="1"/>
    <cellStyle name="20 % - Akzent4" xfId="53" builtinId="42" customBuiltin="1"/>
    <cellStyle name="20 % - Akzent4 2" xfId="6" xr:uid="{7AAE6DB7-B151-4ADE-8B27-8C8947952220}"/>
    <cellStyle name="20 % - Akzent5" xfId="57" builtinId="46" customBuiltin="1"/>
    <cellStyle name="20 % - Akzent6" xfId="61" builtinId="50" customBuiltin="1"/>
    <cellStyle name="40 % - Akzent1" xfId="44" builtinId="31" customBuiltin="1"/>
    <cellStyle name="40 % - Akzent2" xfId="47" builtinId="35" customBuiltin="1"/>
    <cellStyle name="40 % - Akzent3" xfId="2" builtinId="39" customBuiltin="1"/>
    <cellStyle name="40 % - Akzent3 2" xfId="68" xr:uid="{E8F62118-E491-4BAD-B086-0E8554E05987}"/>
    <cellStyle name="40 % - Akzent4" xfId="54" builtinId="43" customBuiltin="1"/>
    <cellStyle name="40 % - Akzent5" xfId="58" builtinId="47" customBuiltin="1"/>
    <cellStyle name="40 % - Akzent6" xfId="62" builtinId="51" customBuiltin="1"/>
    <cellStyle name="60 % - Akzent1" xfId="45" builtinId="32" customBuiltin="1"/>
    <cellStyle name="60 % - Akzent1 2" xfId="5" xr:uid="{5B053D86-00CE-4CB3-8574-0CD981AF7DC3}"/>
    <cellStyle name="60 % - Akzent2" xfId="48" builtinId="36" customBuiltin="1"/>
    <cellStyle name="60 % - Akzent3" xfId="51" builtinId="40" customBuiltin="1"/>
    <cellStyle name="60 % - Akzent4" xfId="55" builtinId="44" customBuiltin="1"/>
    <cellStyle name="60 % - Akzent5" xfId="59" builtinId="48" customBuiltin="1"/>
    <cellStyle name="60 % - Akzent6" xfId="63" builtinId="52" customBuiltin="1"/>
    <cellStyle name="Akzent Gelb" xfId="22" xr:uid="{7C85B657-3FA2-4DAC-BC3D-7674206365D6}"/>
    <cellStyle name="Akzent1" xfId="18" builtinId="29" customBuiltin="1"/>
    <cellStyle name="Akzent1 2" xfId="3" xr:uid="{98BAD0D6-9641-45C0-9D5D-0FB3066524D8}"/>
    <cellStyle name="Akzent2" xfId="1" builtinId="33" customBuiltin="1"/>
    <cellStyle name="Akzent2 2" xfId="67" xr:uid="{15546312-4E4C-4D39-94A7-04A83614A49E}"/>
    <cellStyle name="Akzent3" xfId="49" builtinId="37" customBuiltin="1"/>
    <cellStyle name="Akzent4" xfId="52" builtinId="41" customBuiltin="1"/>
    <cellStyle name="Akzent5" xfId="56" builtinId="45" customBuiltin="1"/>
    <cellStyle name="Akzent6" xfId="60" builtinId="49" customBuiltin="1"/>
    <cellStyle name="Ausgabe" xfId="36" builtinId="21" customBuiltin="1"/>
    <cellStyle name="Berechnung" xfId="37" builtinId="22" customBuiltin="1"/>
    <cellStyle name="Besuchter Hyperlink" xfId="9" builtinId="9" customBuiltin="1"/>
    <cellStyle name="Eingabe" xfId="19" builtinId="20" customBuiltin="1"/>
    <cellStyle name="Eingabe 2" xfId="65" xr:uid="{CEC86789-43D1-4E98-8CAB-CD7534AAD59E}"/>
    <cellStyle name="Ergebnis" xfId="42" builtinId="25" customBuiltin="1"/>
    <cellStyle name="Erklärender Text" xfId="41" builtinId="53" customBuiltin="1"/>
    <cellStyle name="Gelb hell" xfId="23" xr:uid="{0BD7074C-48C0-41B7-BB4B-948EBBAFEAED}"/>
    <cellStyle name="grau" xfId="21" xr:uid="{7D7EFA6C-A2E9-47D7-82EC-44E033A7BA24}"/>
    <cellStyle name="Gut" xfId="33" builtinId="26" customBuiltin="1"/>
    <cellStyle name="Gut 2" xfId="16" xr:uid="{6CA7DC01-22F3-48D4-B844-A24D9E226087}"/>
    <cellStyle name="Hyperlink" xfId="69" xr:uid="{00000000-000B-0000-0000-000008000000}"/>
    <cellStyle name="Komma" xfId="20" builtinId="3"/>
    <cellStyle name="Lien hypertexte 2" xfId="26" xr:uid="{B2724B03-0677-4CA3-BAF3-EFDFAD2F616A}"/>
    <cellStyle name="Link" xfId="8" builtinId="8" customBuiltin="1"/>
    <cellStyle name="Link 2" xfId="25" xr:uid="{B6516C4C-A607-4396-B3B5-62E2E95BC1BB}"/>
    <cellStyle name="Neutral" xfId="35" builtinId="28" customBuiltin="1"/>
    <cellStyle name="Normal_Gewichtung Übergang EVE-LIK (V.2)" xfId="27" xr:uid="{3E99874F-344B-41BD-B36D-FB45E4494856}"/>
    <cellStyle name="Notiz 2" xfId="66" xr:uid="{BCF22A3F-3474-47AA-9B2B-CE4A708DEDAC}"/>
    <cellStyle name="Prozent" xfId="10" builtinId="5"/>
    <cellStyle name="Schlecht" xfId="34" builtinId="27" customBuiltin="1"/>
    <cellStyle name="Schlecht 2" xfId="15" xr:uid="{600092D1-54E4-42FB-92A2-46D2BEF6D6AE}"/>
    <cellStyle name="Standard" xfId="0" builtinId="0" customBuiltin="1"/>
    <cellStyle name="Standard 2" xfId="4" xr:uid="{4ECDFFAA-650A-402E-BCB0-8442CD07F0E0}"/>
    <cellStyle name="Standard 2 2" xfId="12" xr:uid="{FA26800D-DAF7-4241-B10C-93A4DF954E0B}"/>
    <cellStyle name="Standard 3" xfId="24" xr:uid="{3C3CAEAD-FFE8-4D83-BCA0-BAB2C3DEA659}"/>
    <cellStyle name="Standard 4" xfId="64" xr:uid="{667ACD1B-55BD-4978-ABD6-D99D2F910B0C}"/>
    <cellStyle name="Standard 4 2" xfId="17" xr:uid="{BBFD2D89-CDAE-4A32-B5A6-62361E802253}"/>
    <cellStyle name="Überschrift" xfId="28" builtinId="15" customBuiltin="1"/>
    <cellStyle name="Überschrift 1" xfId="29" builtinId="16" customBuiltin="1"/>
    <cellStyle name="Überschrift 2" xfId="30" builtinId="17" customBuiltin="1"/>
    <cellStyle name="Überschrift 3" xfId="31" builtinId="18" customBuiltin="1"/>
    <cellStyle name="Überschrift 4" xfId="32" builtinId="19" customBuiltin="1"/>
    <cellStyle name="Überschrift 4 2" xfId="13" xr:uid="{1EA5EEC4-B852-433D-8AE8-CF6F273B76C9}"/>
    <cellStyle name="Überschrift 5" xfId="11" xr:uid="{8CA662FD-FC64-4AF3-BF97-A1B8CD021275}"/>
    <cellStyle name="Verknüpfte Zelle" xfId="38" builtinId="24" customBuiltin="1"/>
    <cellStyle name="Währung 2" xfId="14" xr:uid="{0D271DBC-C299-48CE-8A06-4DCB6345FB16}"/>
    <cellStyle name="Warnender Text" xfId="40" builtinId="11" customBuiltin="1"/>
    <cellStyle name="Zelle überprüfen" xfId="39" builtinId="23" customBuiltin="1"/>
  </cellStyles>
  <dxfs count="1138">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6" tint="0.79998168889431442"/>
      </font>
    </dxf>
    <dxf>
      <font>
        <color theme="0" tint="-0.24994659260841701"/>
      </font>
    </dxf>
    <dxf>
      <font>
        <color theme="0" tint="-0.24994659260841701"/>
      </font>
    </dxf>
    <dxf>
      <font>
        <color theme="0" tint="-0.24994659260841701"/>
      </font>
    </dxf>
    <dxf>
      <font>
        <color theme="6" tint="0.79998168889431442"/>
      </font>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0" tint="-0.24994659260841701"/>
      </font>
    </dxf>
    <dxf>
      <font>
        <color theme="6" tint="0.79998168889431442"/>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6" tint="0.79998168889431442"/>
      </font>
    </dxf>
    <dxf>
      <font>
        <color theme="0" tint="-0.24994659260841701"/>
      </font>
    </dxf>
    <dxf>
      <font>
        <color theme="0" tint="-0.24994659260841701"/>
      </font>
    </dxf>
    <dxf>
      <font>
        <color theme="0" tint="-0.24994659260841701"/>
      </font>
    </dxf>
    <dxf>
      <font>
        <color theme="6" tint="0.79998168889431442"/>
      </font>
    </dxf>
    <dxf>
      <font>
        <color theme="0" tint="-0.24994659260841701"/>
      </font>
    </dxf>
    <dxf>
      <font>
        <color theme="6" tint="0.79998168889431442"/>
      </font>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0" tint="-0.24994659260841701"/>
      </font>
    </dxf>
    <dxf>
      <font>
        <color theme="0" tint="-0.24994659260841701"/>
      </font>
    </dxf>
    <dxf>
      <font>
        <color theme="6" tint="0.79998168889431442"/>
      </font>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0" tint="-0.24994659260841701"/>
      </font>
    </dxf>
    <dxf>
      <font>
        <color theme="6" tint="0.79998168889431442"/>
      </font>
    </dxf>
    <dxf>
      <font>
        <color theme="6" tint="0.79998168889431442"/>
      </font>
    </dxf>
    <dxf>
      <font>
        <color theme="6" tint="0.79998168889431442"/>
      </font>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0" tint="-0.24994659260841701"/>
      </font>
    </dxf>
    <dxf>
      <font>
        <color theme="6" tint="0.79998168889431442"/>
      </font>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0" tint="-0.24994659260841701"/>
      </font>
    </dxf>
    <dxf>
      <font>
        <color theme="0" tint="-0.24994659260841701"/>
      </font>
    </dxf>
    <dxf>
      <font>
        <color theme="6" tint="0.79998168889431442"/>
      </font>
    </dxf>
    <dxf>
      <font>
        <color theme="6" tint="0.79998168889431442"/>
      </font>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0" tint="-0.24994659260841701"/>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6" tint="0.79998168889431442"/>
      </font>
    </dxf>
    <dxf>
      <font>
        <color theme="0" tint="-0.24994659260841701"/>
      </font>
    </dxf>
    <dxf>
      <font>
        <color theme="0" tint="-0.24994659260841701"/>
      </font>
    </dxf>
    <dxf>
      <font>
        <color theme="0" tint="-0.24994659260841701"/>
      </font>
    </dxf>
    <dxf>
      <font>
        <color theme="6" tint="0.79998168889431442"/>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0" tint="-0.24994659260841701"/>
      </font>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color theme="6" tint="0.79998168889431442"/>
      </font>
    </dxf>
    <dxf>
      <font>
        <color theme="6" tint="0.79998168889431442"/>
      </font>
    </dxf>
    <dxf>
      <font>
        <color theme="0" tint="-0.24994659260841701"/>
      </font>
    </dxf>
    <dxf>
      <font>
        <color theme="0" tint="-0.24994659260841701"/>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0" tint="-0.24994659260841701"/>
      </font>
    </dxf>
    <dxf>
      <font>
        <color theme="6" tint="0.79998168889431442"/>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6" tint="0.79998168889431442"/>
      </font>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6" tint="0.79998168889431442"/>
      </font>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4" formatCode="0.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color theme="6" tint="0.79998168889431442"/>
      </font>
    </dxf>
    <dxf>
      <font>
        <color theme="6" tint="0.79998168889431442"/>
      </font>
    </dxf>
    <dxf>
      <font>
        <color theme="0" tint="-0.24994659260841701"/>
      </font>
    </dxf>
    <dxf>
      <font>
        <color theme="0" tint="-0.24994659260841701"/>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7" formatCode="#,##0.0,,,&quot; Mia. CHF&quo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7" formatCode="#,##0.0,,,&quot; Mia. CHF&quo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7" formatCode="#,##0.0,,,&quot; Mia. CHF&quot;"/>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0" tint="-0.24994659260841701"/>
      </font>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color theme="6" tint="0.79998168889431442"/>
      </font>
    </dxf>
    <dxf>
      <font>
        <color theme="6" tint="0.79998168889431442"/>
      </font>
    </dxf>
    <dxf>
      <font>
        <color theme="0" tint="-0.24994659260841701"/>
      </font>
    </dxf>
    <dxf>
      <font>
        <color theme="0" tint="-0.24994659260841701"/>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0" tint="-0.24994659260841701"/>
      </font>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color theme="6" tint="0.79998168889431442"/>
      </font>
    </dxf>
    <dxf>
      <font>
        <color theme="6" tint="0.79998168889431442"/>
      </font>
    </dxf>
    <dxf>
      <font>
        <color theme="0" tint="-0.24994659260841701"/>
      </font>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7"/>
      </font>
    </dxf>
    <dxf>
      <font>
        <color theme="3"/>
      </font>
    </dxf>
    <dxf>
      <font>
        <b/>
        <i val="0"/>
        <color rgb="FFC7DEE7"/>
      </font>
      <numFmt numFmtId="180" formatCode=";;;\ @\ *."/>
    </dxf>
    <dxf>
      <numFmt numFmtId="170" formatCode="#,##0&quot; CHF&quot;"/>
      <alignment horizontal="general" vertical="top" textRotation="0" wrapText="1" indent="0" justifyLastLine="0" shrinkToFit="0" readingOrder="0"/>
    </dxf>
    <dxf>
      <numFmt numFmtId="13" formatCode="0%"/>
      <alignment horizontal="general" vertical="top" textRotation="0" wrapText="1" indent="0" justifyLastLine="0" shrinkToFit="0" readingOrder="0"/>
    </dxf>
    <dxf>
      <numFmt numFmtId="170" formatCode="#,##0&quot; CHF&quot;"/>
      <alignment horizontal="general" vertical="top" textRotation="0" wrapText="1" indent="0" justifyLastLine="0" shrinkToFit="0" readingOrder="0"/>
    </dxf>
    <dxf>
      <numFmt numFmtId="13" formatCode="0%"/>
      <alignment horizontal="general" vertical="top" textRotation="0" wrapText="1" indent="0" justifyLastLine="0" shrinkToFit="0" readingOrder="0"/>
    </dxf>
    <dxf>
      <numFmt numFmtId="170" formatCode="#,##0&quot; CHF&quot;"/>
      <alignment horizontal="general" vertical="top" textRotation="0" wrapText="1" indent="0" justifyLastLine="0" shrinkToFit="0" readingOrder="0"/>
    </dxf>
    <dxf>
      <numFmt numFmtId="168" formatCode="0\ &quot;CHF&quot;"/>
      <alignment horizontal="general" vertical="top" textRotation="0" wrapText="1" indent="0" justifyLastLine="0" shrinkToFit="0" readingOrder="0"/>
    </dxf>
    <dxf>
      <numFmt numFmtId="170" formatCode="#,##0&quot; CHF&quot;"/>
      <alignment horizontal="general" vertical="top" textRotation="0" wrapText="1" indent="0" justifyLastLine="0" shrinkToFit="0" readingOrder="0"/>
    </dxf>
    <dxf>
      <numFmt numFmtId="168" formatCode="0\ &quot;CHF&quot;"/>
      <alignment horizontal="general" vertical="top" textRotation="0" wrapText="1" indent="0" justifyLastLine="0" shrinkToFit="0" readingOrder="0"/>
    </dxf>
    <dxf>
      <numFmt numFmtId="3" formatCode="#,##0"/>
      <alignment horizontal="general" vertical="top" textRotation="0" wrapText="1" indent="0" justifyLastLine="0" shrinkToFit="0" readingOrder="0"/>
    </dxf>
    <dxf>
      <numFmt numFmtId="168" formatCode="0\ &quot;CHF&quot;"/>
      <alignment horizontal="general" vertical="top" textRotation="0" wrapText="1" indent="0" justifyLastLine="0" shrinkToFit="0" readingOrder="0"/>
    </dxf>
    <dxf>
      <numFmt numFmtId="0" formatCode="General"/>
      <alignment horizontal="general" vertical="top" textRotation="0" wrapText="1" indent="0" justifyLastLine="0" shrinkToFit="0" readingOrder="0"/>
    </dxf>
    <dxf>
      <numFmt numFmtId="168" formatCode="0\ &quot;CHF&quot;"/>
      <alignment horizontal="general" vertical="top" textRotation="0" wrapText="1" indent="0" justifyLastLine="0" shrinkToFit="0" readingOrder="0"/>
    </dxf>
    <dxf>
      <numFmt numFmtId="0" formatCode="General"/>
      <alignment horizontal="general" vertical="top" textRotation="0" wrapText="1" indent="0" justifyLastLine="0" shrinkToFit="0" readingOrder="0"/>
    </dxf>
    <dxf>
      <alignment horizontal="general" vertical="top" textRotation="0" wrapText="1" indent="0" justifyLastLine="0" shrinkToFit="0" readingOrder="0"/>
    </dxf>
    <dxf>
      <numFmt numFmtId="0" formatCode="General"/>
      <alignment horizontal="general" vertical="top" textRotation="0" wrapText="1" indent="0" justifyLastLine="0" shrinkToFit="0" readingOrder="0"/>
    </dxf>
    <dxf>
      <alignment horizontal="general" vertical="top" textRotation="0" wrapText="1" indent="0" justifyLastLine="0" shrinkToFit="0" readingOrder="0"/>
    </dxf>
    <dxf>
      <numFmt numFmtId="0" formatCode="General"/>
      <alignment horizontal="general" vertical="top" textRotation="0" wrapText="1" indent="0" justifyLastLine="0" shrinkToFit="0" readingOrder="0"/>
    </dxf>
    <dxf>
      <alignment horizontal="general" vertical="top" textRotation="0" wrapText="1" indent="0" justifyLastLine="0" shrinkToFit="0" readingOrder="0"/>
    </dxf>
    <dxf>
      <numFmt numFmtId="0" formatCode="General"/>
      <alignment horizontal="general" vertical="center" textRotation="0" wrapText="1" indent="0" justifyLastLine="0" shrinkToFit="0" readingOrder="0"/>
    </dxf>
    <dxf>
      <alignment horizontal="general" vertical="top" textRotation="0" wrapText="1" indent="0" justifyLastLine="0" shrinkToFit="0" readingOrder="0"/>
    </dxf>
    <dxf>
      <numFmt numFmtId="30" formatCode="@"/>
      <alignment horizontal="general" vertical="center" textRotation="0" wrapText="1" indent="0" justifyLastLine="0" shrinkToFit="0" readingOrder="0"/>
    </dxf>
    <dxf>
      <alignment horizontal="general" vertical="top" textRotation="0" wrapText="0" indent="0" justifyLastLine="0" shrinkToFit="0" readingOrder="0"/>
    </dxf>
    <dxf>
      <alignment vertical="top" textRotation="0" justifyLastLine="0" shrinkToFit="0" readingOrder="0"/>
    </dxf>
    <dxf>
      <font>
        <b/>
        <i val="0"/>
        <strike val="0"/>
        <condense val="0"/>
        <extend val="0"/>
        <outline val="0"/>
        <shadow val="0"/>
        <u val="none"/>
        <vertAlign val="baseline"/>
        <sz val="9"/>
        <color rgb="FFFFFFFF"/>
        <name val="Arial Nova Light"/>
        <scheme val="minor"/>
      </font>
      <fill>
        <patternFill patternType="solid">
          <fgColor indexed="64"/>
          <bgColor rgb="FF000000"/>
        </patternFill>
      </fill>
      <alignment horizontal="general" vertical="center" textRotation="90" wrapText="0" indent="0" justifyLastLine="0" shrinkToFit="0" readingOrder="0"/>
    </dxf>
    <dxf>
      <fill>
        <patternFill>
          <bgColor theme="8"/>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D7E6EE"/>
      <color rgb="FFEF796A"/>
      <color rgb="FFC7DEE7"/>
      <color rgb="FFD6EDBD"/>
      <color rgb="FFAFDC7E"/>
      <color rgb="FFBCD6E2"/>
      <color rgb="FFE4EEF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externalLink" Target="externalLinks/externalLink8.xml"/><Relationship Id="rId68" Type="http://schemas.openxmlformats.org/officeDocument/2006/relationships/externalLink" Target="externalLinks/externalLink13.xml"/><Relationship Id="rId84" Type="http://schemas.openxmlformats.org/officeDocument/2006/relationships/externalLink" Target="externalLinks/externalLink29.xml"/><Relationship Id="rId89" Type="http://schemas.openxmlformats.org/officeDocument/2006/relationships/externalLink" Target="externalLinks/externalLink34.xml"/><Relationship Id="rId16" Type="http://schemas.openxmlformats.org/officeDocument/2006/relationships/worksheet" Target="worksheets/sheet16.xml"/><Relationship Id="rId107" Type="http://schemas.microsoft.com/office/2017/10/relationships/person" Target="persons/person.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externalLink" Target="externalLinks/externalLink3.xml"/><Relationship Id="rId74" Type="http://schemas.openxmlformats.org/officeDocument/2006/relationships/externalLink" Target="externalLinks/externalLink19.xml"/><Relationship Id="rId79" Type="http://schemas.openxmlformats.org/officeDocument/2006/relationships/externalLink" Target="externalLinks/externalLink24.xml"/><Relationship Id="rId102" Type="http://schemas.openxmlformats.org/officeDocument/2006/relationships/externalLink" Target="externalLinks/externalLink47.xml"/><Relationship Id="rId5" Type="http://schemas.openxmlformats.org/officeDocument/2006/relationships/worksheet" Target="worksheets/sheet5.xml"/><Relationship Id="rId90" Type="http://schemas.openxmlformats.org/officeDocument/2006/relationships/externalLink" Target="externalLinks/externalLink35.xml"/><Relationship Id="rId95" Type="http://schemas.openxmlformats.org/officeDocument/2006/relationships/externalLink" Target="externalLinks/externalLink40.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externalLink" Target="externalLinks/externalLink9.xml"/><Relationship Id="rId69" Type="http://schemas.openxmlformats.org/officeDocument/2006/relationships/externalLink" Target="externalLinks/externalLink14.xml"/><Relationship Id="rId80" Type="http://schemas.openxmlformats.org/officeDocument/2006/relationships/externalLink" Target="externalLinks/externalLink25.xml"/><Relationship Id="rId85" Type="http://schemas.openxmlformats.org/officeDocument/2006/relationships/externalLink" Target="externalLinks/externalLink30.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externalLink" Target="externalLinks/externalLink4.xml"/><Relationship Id="rId103" Type="http://schemas.openxmlformats.org/officeDocument/2006/relationships/theme" Target="theme/theme1.xml"/><Relationship Id="rId108" Type="http://schemas.openxmlformats.org/officeDocument/2006/relationships/calcChain" Target="calcChain.xml"/><Relationship Id="rId54" Type="http://schemas.openxmlformats.org/officeDocument/2006/relationships/worksheet" Target="worksheets/sheet54.xml"/><Relationship Id="rId70" Type="http://schemas.openxmlformats.org/officeDocument/2006/relationships/externalLink" Target="externalLinks/externalLink15.xml"/><Relationship Id="rId75" Type="http://schemas.openxmlformats.org/officeDocument/2006/relationships/externalLink" Target="externalLinks/externalLink20.xml"/><Relationship Id="rId91" Type="http://schemas.openxmlformats.org/officeDocument/2006/relationships/externalLink" Target="externalLinks/externalLink36.xml"/><Relationship Id="rId96" Type="http://schemas.openxmlformats.org/officeDocument/2006/relationships/externalLink" Target="externalLinks/externalLink4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externalLink" Target="externalLinks/externalLink2.xml"/><Relationship Id="rId106" Type="http://schemas.openxmlformats.org/officeDocument/2006/relationships/sheetMetadata" Target="metadata.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externalLink" Target="externalLinks/externalLink5.xml"/><Relationship Id="rId65" Type="http://schemas.openxmlformats.org/officeDocument/2006/relationships/externalLink" Target="externalLinks/externalLink10.xml"/><Relationship Id="rId73" Type="http://schemas.openxmlformats.org/officeDocument/2006/relationships/externalLink" Target="externalLinks/externalLink18.xml"/><Relationship Id="rId78" Type="http://schemas.openxmlformats.org/officeDocument/2006/relationships/externalLink" Target="externalLinks/externalLink23.xml"/><Relationship Id="rId81" Type="http://schemas.openxmlformats.org/officeDocument/2006/relationships/externalLink" Target="externalLinks/externalLink26.xml"/><Relationship Id="rId86" Type="http://schemas.openxmlformats.org/officeDocument/2006/relationships/externalLink" Target="externalLinks/externalLink31.xml"/><Relationship Id="rId94" Type="http://schemas.openxmlformats.org/officeDocument/2006/relationships/externalLink" Target="externalLinks/externalLink39.xml"/><Relationship Id="rId99" Type="http://schemas.openxmlformats.org/officeDocument/2006/relationships/externalLink" Target="externalLinks/externalLink44.xml"/><Relationship Id="rId101" Type="http://schemas.openxmlformats.org/officeDocument/2006/relationships/externalLink" Target="externalLinks/externalLink46.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customXml" Target="../customXml/item1.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externalLink" Target="externalLinks/externalLink21.xml"/><Relationship Id="rId97" Type="http://schemas.openxmlformats.org/officeDocument/2006/relationships/externalLink" Target="externalLinks/externalLink42.xml"/><Relationship Id="rId104" Type="http://schemas.openxmlformats.org/officeDocument/2006/relationships/styles" Target="styles.xml"/><Relationship Id="rId7" Type="http://schemas.openxmlformats.org/officeDocument/2006/relationships/worksheet" Target="worksheets/sheet7.xml"/><Relationship Id="rId71" Type="http://schemas.openxmlformats.org/officeDocument/2006/relationships/externalLink" Target="externalLinks/externalLink16.xml"/><Relationship Id="rId92" Type="http://schemas.openxmlformats.org/officeDocument/2006/relationships/externalLink" Target="externalLinks/externalLink37.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externalLink" Target="externalLinks/externalLink11.xml"/><Relationship Id="rId87" Type="http://schemas.openxmlformats.org/officeDocument/2006/relationships/externalLink" Target="externalLinks/externalLink32.xml"/><Relationship Id="rId110" Type="http://schemas.openxmlformats.org/officeDocument/2006/relationships/customXml" Target="../customXml/item2.xml"/><Relationship Id="rId61" Type="http://schemas.openxmlformats.org/officeDocument/2006/relationships/externalLink" Target="externalLinks/externalLink6.xml"/><Relationship Id="rId82" Type="http://schemas.openxmlformats.org/officeDocument/2006/relationships/externalLink" Target="externalLinks/externalLink27.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externalLink" Target="externalLinks/externalLink1.xml"/><Relationship Id="rId77" Type="http://schemas.openxmlformats.org/officeDocument/2006/relationships/externalLink" Target="externalLinks/externalLink22.xml"/><Relationship Id="rId100" Type="http://schemas.openxmlformats.org/officeDocument/2006/relationships/externalLink" Target="externalLinks/externalLink45.xml"/><Relationship Id="rId105"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externalLink" Target="externalLinks/externalLink17.xml"/><Relationship Id="rId93" Type="http://schemas.openxmlformats.org/officeDocument/2006/relationships/externalLink" Target="externalLinks/externalLink38.xml"/><Relationship Id="rId98" Type="http://schemas.openxmlformats.org/officeDocument/2006/relationships/externalLink" Target="externalLinks/externalLink43.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externalLink" Target="externalLinks/externalLink12.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externalLink" Target="externalLinks/externalLink7.xml"/><Relationship Id="rId83" Type="http://schemas.openxmlformats.org/officeDocument/2006/relationships/externalLink" Target="externalLinks/externalLink28.xml"/><Relationship Id="rId88" Type="http://schemas.openxmlformats.org/officeDocument/2006/relationships/externalLink" Target="externalLinks/externalLink33.xml"/><Relationship Id="rId111" Type="http://schemas.openxmlformats.org/officeDocument/2006/relationships/customXml" Target="../customXml/item3.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9.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11.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12.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14.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15.xml"/><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17.xml"/><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chartUserShapes" Target="../drawings/drawing18.xml"/><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chartUserShapes" Target="../drawings/drawing20.xml"/><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3" Type="http://schemas.openxmlformats.org/officeDocument/2006/relationships/chartUserShapes" Target="../drawings/drawing21.xml"/><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3" Type="http://schemas.openxmlformats.org/officeDocument/2006/relationships/chartUserShapes" Target="../drawings/drawing23.xml"/><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3" Type="http://schemas.openxmlformats.org/officeDocument/2006/relationships/chartUserShapes" Target="../drawings/drawing24.xml"/><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3" Type="http://schemas.openxmlformats.org/officeDocument/2006/relationships/chartUserShapes" Target="../drawings/drawing26.xml"/><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3" Type="http://schemas.openxmlformats.org/officeDocument/2006/relationships/chartUserShapes" Target="../drawings/drawing27.xml"/><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3" Type="http://schemas.openxmlformats.org/officeDocument/2006/relationships/chartUserShapes" Target="../drawings/drawing29.xml"/><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3" Type="http://schemas.openxmlformats.org/officeDocument/2006/relationships/chartUserShapes" Target="../drawings/drawing30.xml"/><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3" Type="http://schemas.openxmlformats.org/officeDocument/2006/relationships/chartUserShapes" Target="../drawings/drawing32.xml"/><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3" Type="http://schemas.openxmlformats.org/officeDocument/2006/relationships/chartUserShapes" Target="../drawings/drawing33.xml"/><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3" Type="http://schemas.openxmlformats.org/officeDocument/2006/relationships/chartUserShapes" Target="../drawings/drawing35.xml"/><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3" Type="http://schemas.openxmlformats.org/officeDocument/2006/relationships/chartUserShapes" Target="../drawings/drawing36.xml"/><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3" Type="http://schemas.openxmlformats.org/officeDocument/2006/relationships/chartUserShapes" Target="../drawings/drawing38.xml"/><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3" Type="http://schemas.openxmlformats.org/officeDocument/2006/relationships/chartUserShapes" Target="../drawings/drawing39.xml"/><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3" Type="http://schemas.openxmlformats.org/officeDocument/2006/relationships/chartUserShapes" Target="../drawings/drawing41.xml"/><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3" Type="http://schemas.openxmlformats.org/officeDocument/2006/relationships/chartUserShapes" Target="../drawings/drawing42.xml"/><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3" Type="http://schemas.openxmlformats.org/officeDocument/2006/relationships/chartUserShapes" Target="../drawings/drawing44.xml"/><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3" Type="http://schemas.openxmlformats.org/officeDocument/2006/relationships/chartUserShapes" Target="../drawings/drawing45.xml"/><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3" Type="http://schemas.openxmlformats.org/officeDocument/2006/relationships/chartUserShapes" Target="../drawings/drawing47.xml"/><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3" Type="http://schemas.openxmlformats.org/officeDocument/2006/relationships/chartUserShapes" Target="../drawings/drawing48.xml"/><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3" Type="http://schemas.openxmlformats.org/officeDocument/2006/relationships/chartUserShapes" Target="../drawings/drawing50.xml"/><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3" Type="http://schemas.openxmlformats.org/officeDocument/2006/relationships/chartUserShapes" Target="../drawings/drawing51.xml"/><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3" Type="http://schemas.openxmlformats.org/officeDocument/2006/relationships/chartUserShapes" Target="../drawings/drawing53.xml"/><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3" Type="http://schemas.openxmlformats.org/officeDocument/2006/relationships/chartUserShapes" Target="../drawings/drawing54.xml"/><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3" Type="http://schemas.openxmlformats.org/officeDocument/2006/relationships/chartUserShapes" Target="../drawings/drawing56.xml"/><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3" Type="http://schemas.openxmlformats.org/officeDocument/2006/relationships/chartUserShapes" Target="../drawings/drawing57.xml"/><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3" Type="http://schemas.openxmlformats.org/officeDocument/2006/relationships/chartUserShapes" Target="../drawings/drawing59.xml"/><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3" Type="http://schemas.openxmlformats.org/officeDocument/2006/relationships/chartUserShapes" Target="../drawings/drawing60.xml"/><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3" Type="http://schemas.openxmlformats.org/officeDocument/2006/relationships/chartUserShapes" Target="../drawings/drawing62.xml"/><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3" Type="http://schemas.openxmlformats.org/officeDocument/2006/relationships/chartUserShapes" Target="../drawings/drawing63.xml"/><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3" Type="http://schemas.openxmlformats.org/officeDocument/2006/relationships/chartUserShapes" Target="../drawings/drawing65.xml"/><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3" Type="http://schemas.openxmlformats.org/officeDocument/2006/relationships/chartUserShapes" Target="../drawings/drawing66.xml"/><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3" Type="http://schemas.openxmlformats.org/officeDocument/2006/relationships/chartUserShapes" Target="../drawings/drawing68.xml"/><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3" Type="http://schemas.openxmlformats.org/officeDocument/2006/relationships/chartUserShapes" Target="../drawings/drawing69.xml"/><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3" Type="http://schemas.openxmlformats.org/officeDocument/2006/relationships/chartUserShapes" Target="../drawings/drawing71.xml"/><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3" Type="http://schemas.openxmlformats.org/officeDocument/2006/relationships/chartUserShapes" Target="../drawings/drawing72.xml"/><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3" Type="http://schemas.openxmlformats.org/officeDocument/2006/relationships/chartUserShapes" Target="../drawings/drawing74.xml"/><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3" Type="http://schemas.openxmlformats.org/officeDocument/2006/relationships/chartUserShapes" Target="../drawings/drawing75.xml"/><Relationship Id="rId2" Type="http://schemas.microsoft.com/office/2011/relationships/chartColorStyle" Target="colors50.xml"/><Relationship Id="rId1" Type="http://schemas.microsoft.com/office/2011/relationships/chartStyle" Target="style50.xml"/></Relationships>
</file>

<file path=xl/charts/_rels/chart51.xml.rels><?xml version="1.0" encoding="UTF-8" standalone="yes"?>
<Relationships xmlns="http://schemas.openxmlformats.org/package/2006/relationships"><Relationship Id="rId3" Type="http://schemas.openxmlformats.org/officeDocument/2006/relationships/chartUserShapes" Target="../drawings/drawing77.xml"/><Relationship Id="rId2" Type="http://schemas.microsoft.com/office/2011/relationships/chartColorStyle" Target="colors51.xml"/><Relationship Id="rId1" Type="http://schemas.microsoft.com/office/2011/relationships/chartStyle" Target="style51.xml"/></Relationships>
</file>

<file path=xl/charts/_rels/chart52.xml.rels><?xml version="1.0" encoding="UTF-8" standalone="yes"?>
<Relationships xmlns="http://schemas.openxmlformats.org/package/2006/relationships"><Relationship Id="rId3" Type="http://schemas.openxmlformats.org/officeDocument/2006/relationships/chartUserShapes" Target="../drawings/drawing78.xml"/><Relationship Id="rId2" Type="http://schemas.microsoft.com/office/2011/relationships/chartColorStyle" Target="colors52.xml"/><Relationship Id="rId1" Type="http://schemas.microsoft.com/office/2011/relationships/chartStyle" Target="style52.xml"/></Relationships>
</file>

<file path=xl/charts/_rels/chart53.xml.rels><?xml version="1.0" encoding="UTF-8" standalone="yes"?>
<Relationships xmlns="http://schemas.openxmlformats.org/package/2006/relationships"><Relationship Id="rId3" Type="http://schemas.openxmlformats.org/officeDocument/2006/relationships/chartUserShapes" Target="../drawings/drawing80.xml"/><Relationship Id="rId2" Type="http://schemas.microsoft.com/office/2011/relationships/chartColorStyle" Target="colors53.xml"/><Relationship Id="rId1" Type="http://schemas.microsoft.com/office/2011/relationships/chartStyle" Target="style53.xml"/></Relationships>
</file>

<file path=xl/charts/_rels/chart54.xml.rels><?xml version="1.0" encoding="UTF-8" standalone="yes"?>
<Relationships xmlns="http://schemas.openxmlformats.org/package/2006/relationships"><Relationship Id="rId3" Type="http://schemas.openxmlformats.org/officeDocument/2006/relationships/chartUserShapes" Target="../drawings/drawing81.xml"/><Relationship Id="rId2" Type="http://schemas.microsoft.com/office/2011/relationships/chartColorStyle" Target="colors54.xml"/><Relationship Id="rId1" Type="http://schemas.microsoft.com/office/2011/relationships/chartStyle" Target="style54.xml"/></Relationships>
</file>

<file path=xl/charts/_rels/chart55.xml.rels><?xml version="1.0" encoding="UTF-8" standalone="yes"?>
<Relationships xmlns="http://schemas.openxmlformats.org/package/2006/relationships"><Relationship Id="rId3" Type="http://schemas.openxmlformats.org/officeDocument/2006/relationships/chartUserShapes" Target="../drawings/drawing83.xml"/><Relationship Id="rId2" Type="http://schemas.microsoft.com/office/2011/relationships/chartColorStyle" Target="colors55.xml"/><Relationship Id="rId1" Type="http://schemas.microsoft.com/office/2011/relationships/chartStyle" Target="style55.xml"/></Relationships>
</file>

<file path=xl/charts/_rels/chart56.xml.rels><?xml version="1.0" encoding="UTF-8" standalone="yes"?>
<Relationships xmlns="http://schemas.openxmlformats.org/package/2006/relationships"><Relationship Id="rId3" Type="http://schemas.openxmlformats.org/officeDocument/2006/relationships/chartUserShapes" Target="../drawings/drawing84.xml"/><Relationship Id="rId2" Type="http://schemas.microsoft.com/office/2011/relationships/chartColorStyle" Target="colors56.xml"/><Relationship Id="rId1" Type="http://schemas.microsoft.com/office/2011/relationships/chartStyle" Target="style56.xml"/></Relationships>
</file>

<file path=xl/charts/_rels/chart57.xml.rels><?xml version="1.0" encoding="UTF-8" standalone="yes"?>
<Relationships xmlns="http://schemas.openxmlformats.org/package/2006/relationships"><Relationship Id="rId3" Type="http://schemas.openxmlformats.org/officeDocument/2006/relationships/chartUserShapes" Target="../drawings/drawing86.xml"/><Relationship Id="rId2" Type="http://schemas.microsoft.com/office/2011/relationships/chartColorStyle" Target="colors57.xml"/><Relationship Id="rId1" Type="http://schemas.microsoft.com/office/2011/relationships/chartStyle" Target="style57.xml"/></Relationships>
</file>

<file path=xl/charts/_rels/chart58.xml.rels><?xml version="1.0" encoding="UTF-8" standalone="yes"?>
<Relationships xmlns="http://schemas.openxmlformats.org/package/2006/relationships"><Relationship Id="rId3" Type="http://schemas.openxmlformats.org/officeDocument/2006/relationships/chartUserShapes" Target="../drawings/drawing87.xml"/><Relationship Id="rId2" Type="http://schemas.microsoft.com/office/2011/relationships/chartColorStyle" Target="colors58.xml"/><Relationship Id="rId1" Type="http://schemas.microsoft.com/office/2011/relationships/chartStyle" Target="style58.xml"/></Relationships>
</file>

<file path=xl/charts/_rels/chart59.xml.rels><?xml version="1.0" encoding="UTF-8" standalone="yes"?>
<Relationships xmlns="http://schemas.openxmlformats.org/package/2006/relationships"><Relationship Id="rId3" Type="http://schemas.openxmlformats.org/officeDocument/2006/relationships/chartUserShapes" Target="../drawings/drawing89.xml"/><Relationship Id="rId2" Type="http://schemas.microsoft.com/office/2011/relationships/chartColorStyle" Target="colors59.xml"/><Relationship Id="rId1" Type="http://schemas.microsoft.com/office/2011/relationships/chartStyle" Target="style59.xml"/></Relationships>
</file>

<file path=xl/charts/_rels/chart60.xml.rels><?xml version="1.0" encoding="UTF-8" standalone="yes"?>
<Relationships xmlns="http://schemas.openxmlformats.org/package/2006/relationships"><Relationship Id="rId3" Type="http://schemas.openxmlformats.org/officeDocument/2006/relationships/chartUserShapes" Target="../drawings/drawing90.xml"/><Relationship Id="rId2" Type="http://schemas.microsoft.com/office/2011/relationships/chartColorStyle" Target="colors60.xml"/><Relationship Id="rId1" Type="http://schemas.microsoft.com/office/2011/relationships/chartStyle" Target="style60.xml"/></Relationships>
</file>

<file path=xl/charts/_rels/chart61.xml.rels><?xml version="1.0" encoding="UTF-8" standalone="yes"?>
<Relationships xmlns="http://schemas.openxmlformats.org/package/2006/relationships"><Relationship Id="rId3" Type="http://schemas.openxmlformats.org/officeDocument/2006/relationships/chartUserShapes" Target="../drawings/drawing92.xml"/><Relationship Id="rId2" Type="http://schemas.microsoft.com/office/2011/relationships/chartColorStyle" Target="colors61.xml"/><Relationship Id="rId1" Type="http://schemas.microsoft.com/office/2011/relationships/chartStyle" Target="style61.xml"/></Relationships>
</file>

<file path=xl/charts/_rels/chart62.xml.rels><?xml version="1.0" encoding="UTF-8" standalone="yes"?>
<Relationships xmlns="http://schemas.openxmlformats.org/package/2006/relationships"><Relationship Id="rId3" Type="http://schemas.openxmlformats.org/officeDocument/2006/relationships/chartUserShapes" Target="../drawings/drawing93.xml"/><Relationship Id="rId2" Type="http://schemas.microsoft.com/office/2011/relationships/chartColorStyle" Target="colors62.xml"/><Relationship Id="rId1" Type="http://schemas.microsoft.com/office/2011/relationships/chartStyle" Target="style62.xml"/></Relationships>
</file>

<file path=xl/charts/_rels/chart63.xml.rels><?xml version="1.0" encoding="UTF-8" standalone="yes"?>
<Relationships xmlns="http://schemas.openxmlformats.org/package/2006/relationships"><Relationship Id="rId3" Type="http://schemas.openxmlformats.org/officeDocument/2006/relationships/chartUserShapes" Target="../drawings/drawing95.xml"/><Relationship Id="rId2" Type="http://schemas.microsoft.com/office/2011/relationships/chartColorStyle" Target="colors63.xml"/><Relationship Id="rId1" Type="http://schemas.microsoft.com/office/2011/relationships/chartStyle" Target="style63.xml"/></Relationships>
</file>

<file path=xl/charts/_rels/chart64.xml.rels><?xml version="1.0" encoding="UTF-8" standalone="yes"?>
<Relationships xmlns="http://schemas.openxmlformats.org/package/2006/relationships"><Relationship Id="rId3" Type="http://schemas.openxmlformats.org/officeDocument/2006/relationships/chartUserShapes" Target="../drawings/drawing96.xml"/><Relationship Id="rId2" Type="http://schemas.microsoft.com/office/2011/relationships/chartColorStyle" Target="colors64.xml"/><Relationship Id="rId1" Type="http://schemas.microsoft.com/office/2011/relationships/chartStyle" Target="style64.xml"/></Relationships>
</file>

<file path=xl/charts/_rels/chart65.xml.rels><?xml version="1.0" encoding="UTF-8" standalone="yes"?>
<Relationships xmlns="http://schemas.openxmlformats.org/package/2006/relationships"><Relationship Id="rId3" Type="http://schemas.openxmlformats.org/officeDocument/2006/relationships/chartUserShapes" Target="../drawings/drawing98.xml"/><Relationship Id="rId2" Type="http://schemas.microsoft.com/office/2011/relationships/chartColorStyle" Target="colors65.xml"/><Relationship Id="rId1" Type="http://schemas.microsoft.com/office/2011/relationships/chartStyle" Target="style65.xml"/></Relationships>
</file>

<file path=xl/charts/_rels/chart66.xml.rels><?xml version="1.0" encoding="UTF-8" standalone="yes"?>
<Relationships xmlns="http://schemas.openxmlformats.org/package/2006/relationships"><Relationship Id="rId3" Type="http://schemas.openxmlformats.org/officeDocument/2006/relationships/chartUserShapes" Target="../drawings/drawing99.xml"/><Relationship Id="rId2" Type="http://schemas.microsoft.com/office/2011/relationships/chartColorStyle" Target="colors66.xml"/><Relationship Id="rId1" Type="http://schemas.microsoft.com/office/2011/relationships/chartStyle" Target="style66.xml"/></Relationships>
</file>

<file path=xl/charts/_rels/chart67.xml.rels><?xml version="1.0" encoding="UTF-8" standalone="yes"?>
<Relationships xmlns="http://schemas.openxmlformats.org/package/2006/relationships"><Relationship Id="rId3" Type="http://schemas.openxmlformats.org/officeDocument/2006/relationships/chartUserShapes" Target="../drawings/drawing101.xml"/><Relationship Id="rId2" Type="http://schemas.microsoft.com/office/2011/relationships/chartColorStyle" Target="colors67.xml"/><Relationship Id="rId1" Type="http://schemas.microsoft.com/office/2011/relationships/chartStyle" Target="style67.xml"/></Relationships>
</file>

<file path=xl/charts/_rels/chart68.xml.rels><?xml version="1.0" encoding="UTF-8" standalone="yes"?>
<Relationships xmlns="http://schemas.openxmlformats.org/package/2006/relationships"><Relationship Id="rId3" Type="http://schemas.openxmlformats.org/officeDocument/2006/relationships/chartUserShapes" Target="../drawings/drawing102.xml"/><Relationship Id="rId2" Type="http://schemas.microsoft.com/office/2011/relationships/chartColorStyle" Target="colors68.xml"/><Relationship Id="rId1" Type="http://schemas.microsoft.com/office/2011/relationships/chartStyle" Target="style68.xml"/></Relationships>
</file>

<file path=xl/charts/_rels/chart69.xml.rels><?xml version="1.0" encoding="UTF-8" standalone="yes"?>
<Relationships xmlns="http://schemas.openxmlformats.org/package/2006/relationships"><Relationship Id="rId3" Type="http://schemas.openxmlformats.org/officeDocument/2006/relationships/chartUserShapes" Target="../drawings/drawing104.xml"/><Relationship Id="rId2" Type="http://schemas.microsoft.com/office/2011/relationships/chartColorStyle" Target="colors69.xml"/><Relationship Id="rId1" Type="http://schemas.microsoft.com/office/2011/relationships/chartStyle" Target="style69.xml"/></Relationships>
</file>

<file path=xl/charts/_rels/chart70.xml.rels><?xml version="1.0" encoding="UTF-8" standalone="yes"?>
<Relationships xmlns="http://schemas.openxmlformats.org/package/2006/relationships"><Relationship Id="rId3" Type="http://schemas.openxmlformats.org/officeDocument/2006/relationships/chartUserShapes" Target="../drawings/drawing105.xml"/><Relationship Id="rId2" Type="http://schemas.microsoft.com/office/2011/relationships/chartColorStyle" Target="colors70.xml"/><Relationship Id="rId1" Type="http://schemas.microsoft.com/office/2011/relationships/chartStyle" Target="style70.xml"/></Relationships>
</file>

<file path=xl/charts/_rels/chart71.xml.rels><?xml version="1.0" encoding="UTF-8" standalone="yes"?>
<Relationships xmlns="http://schemas.openxmlformats.org/package/2006/relationships"><Relationship Id="rId3" Type="http://schemas.openxmlformats.org/officeDocument/2006/relationships/chartUserShapes" Target="../drawings/drawing107.xml"/><Relationship Id="rId2" Type="http://schemas.microsoft.com/office/2011/relationships/chartColorStyle" Target="colors71.xml"/><Relationship Id="rId1" Type="http://schemas.microsoft.com/office/2011/relationships/chartStyle" Target="style71.xml"/></Relationships>
</file>

<file path=xl/charts/_rels/chart72.xml.rels><?xml version="1.0" encoding="UTF-8" standalone="yes"?>
<Relationships xmlns="http://schemas.openxmlformats.org/package/2006/relationships"><Relationship Id="rId3" Type="http://schemas.openxmlformats.org/officeDocument/2006/relationships/chartUserShapes" Target="../drawings/drawing108.xml"/><Relationship Id="rId2" Type="http://schemas.microsoft.com/office/2011/relationships/chartColorStyle" Target="colors72.xml"/><Relationship Id="rId1" Type="http://schemas.microsoft.com/office/2011/relationships/chartStyle" Target="style72.xml"/></Relationships>
</file>

<file path=xl/charts/_rels/chart73.xml.rels><?xml version="1.0" encoding="UTF-8" standalone="yes"?>
<Relationships xmlns="http://schemas.openxmlformats.org/package/2006/relationships"><Relationship Id="rId3" Type="http://schemas.openxmlformats.org/officeDocument/2006/relationships/chartUserShapes" Target="../drawings/drawing110.xml"/><Relationship Id="rId2" Type="http://schemas.microsoft.com/office/2011/relationships/chartColorStyle" Target="colors73.xml"/><Relationship Id="rId1" Type="http://schemas.microsoft.com/office/2011/relationships/chartStyle" Target="style73.xml"/></Relationships>
</file>

<file path=xl/charts/_rels/chart74.xml.rels><?xml version="1.0" encoding="UTF-8" standalone="yes"?>
<Relationships xmlns="http://schemas.openxmlformats.org/package/2006/relationships"><Relationship Id="rId3" Type="http://schemas.openxmlformats.org/officeDocument/2006/relationships/chartUserShapes" Target="../drawings/drawing111.xml"/><Relationship Id="rId2" Type="http://schemas.microsoft.com/office/2011/relationships/chartColorStyle" Target="colors74.xml"/><Relationship Id="rId1" Type="http://schemas.microsoft.com/office/2011/relationships/chartStyle" Target="style74.xml"/></Relationships>
</file>

<file path=xl/charts/_rels/chart75.xml.rels><?xml version="1.0" encoding="UTF-8" standalone="yes"?>
<Relationships xmlns="http://schemas.openxmlformats.org/package/2006/relationships"><Relationship Id="rId3" Type="http://schemas.openxmlformats.org/officeDocument/2006/relationships/chartUserShapes" Target="../drawings/drawing113.xml"/><Relationship Id="rId2" Type="http://schemas.microsoft.com/office/2011/relationships/chartColorStyle" Target="colors75.xml"/><Relationship Id="rId1" Type="http://schemas.microsoft.com/office/2011/relationships/chartStyle" Target="style75.xml"/></Relationships>
</file>

<file path=xl/charts/_rels/chart76.xml.rels><?xml version="1.0" encoding="UTF-8" standalone="yes"?>
<Relationships xmlns="http://schemas.openxmlformats.org/package/2006/relationships"><Relationship Id="rId3" Type="http://schemas.openxmlformats.org/officeDocument/2006/relationships/chartUserShapes" Target="../drawings/drawing114.xml"/><Relationship Id="rId2" Type="http://schemas.microsoft.com/office/2011/relationships/chartColorStyle" Target="colors76.xml"/><Relationship Id="rId1" Type="http://schemas.microsoft.com/office/2011/relationships/chartStyle" Target="style76.xml"/></Relationships>
</file>

<file path=xl/charts/_rels/chart77.xml.rels><?xml version="1.0" encoding="UTF-8" standalone="yes"?>
<Relationships xmlns="http://schemas.openxmlformats.org/package/2006/relationships"><Relationship Id="rId3" Type="http://schemas.openxmlformats.org/officeDocument/2006/relationships/chartUserShapes" Target="../drawings/drawing116.xml"/><Relationship Id="rId2" Type="http://schemas.microsoft.com/office/2011/relationships/chartColorStyle" Target="colors77.xml"/><Relationship Id="rId1" Type="http://schemas.microsoft.com/office/2011/relationships/chartStyle" Target="style77.xml"/></Relationships>
</file>

<file path=xl/charts/_rels/chart78.xml.rels><?xml version="1.0" encoding="UTF-8" standalone="yes"?>
<Relationships xmlns="http://schemas.openxmlformats.org/package/2006/relationships"><Relationship Id="rId3" Type="http://schemas.openxmlformats.org/officeDocument/2006/relationships/chartUserShapes" Target="../drawings/drawing117.xml"/><Relationship Id="rId2" Type="http://schemas.microsoft.com/office/2011/relationships/chartColorStyle" Target="colors78.xml"/><Relationship Id="rId1" Type="http://schemas.microsoft.com/office/2011/relationships/chartStyle" Target="style78.xml"/></Relationships>
</file>

<file path=xl/charts/_rels/chart79.xml.rels><?xml version="1.0" encoding="UTF-8" standalone="yes"?>
<Relationships xmlns="http://schemas.openxmlformats.org/package/2006/relationships"><Relationship Id="rId3" Type="http://schemas.openxmlformats.org/officeDocument/2006/relationships/chartUserShapes" Target="../drawings/drawing119.xml"/><Relationship Id="rId2" Type="http://schemas.microsoft.com/office/2011/relationships/chartColorStyle" Target="colors79.xml"/><Relationship Id="rId1" Type="http://schemas.microsoft.com/office/2011/relationships/chartStyle" Target="style79.xml"/></Relationships>
</file>

<file path=xl/charts/_rels/chart80.xml.rels><?xml version="1.0" encoding="UTF-8" standalone="yes"?>
<Relationships xmlns="http://schemas.openxmlformats.org/package/2006/relationships"><Relationship Id="rId3" Type="http://schemas.openxmlformats.org/officeDocument/2006/relationships/chartUserShapes" Target="../drawings/drawing120.xml"/><Relationship Id="rId2" Type="http://schemas.microsoft.com/office/2011/relationships/chartColorStyle" Target="colors80.xml"/><Relationship Id="rId1" Type="http://schemas.microsoft.com/office/2011/relationships/chartStyle" Target="style80.xml"/></Relationships>
</file>

<file path=xl/charts/_rels/chart81.xml.rels><?xml version="1.0" encoding="UTF-8" standalone="yes"?>
<Relationships xmlns="http://schemas.openxmlformats.org/package/2006/relationships"><Relationship Id="rId3" Type="http://schemas.openxmlformats.org/officeDocument/2006/relationships/chartUserShapes" Target="../drawings/drawing122.xml"/><Relationship Id="rId2" Type="http://schemas.microsoft.com/office/2011/relationships/chartColorStyle" Target="colors81.xml"/><Relationship Id="rId1" Type="http://schemas.microsoft.com/office/2011/relationships/chartStyle" Target="style81.xml"/></Relationships>
</file>

<file path=xl/charts/_rels/chart82.xml.rels><?xml version="1.0" encoding="UTF-8" standalone="yes"?>
<Relationships xmlns="http://schemas.openxmlformats.org/package/2006/relationships"><Relationship Id="rId3" Type="http://schemas.openxmlformats.org/officeDocument/2006/relationships/chartUserShapes" Target="../drawings/drawing123.xml"/><Relationship Id="rId2" Type="http://schemas.microsoft.com/office/2011/relationships/chartColorStyle" Target="colors82.xml"/><Relationship Id="rId1" Type="http://schemas.microsoft.com/office/2011/relationships/chartStyle" Target="style82.xml"/></Relationships>
</file>

<file path=xl/charts/_rels/chart83.xml.rels><?xml version="1.0" encoding="UTF-8" standalone="yes"?>
<Relationships xmlns="http://schemas.openxmlformats.org/package/2006/relationships"><Relationship Id="rId3" Type="http://schemas.openxmlformats.org/officeDocument/2006/relationships/chartUserShapes" Target="../drawings/drawing125.xml"/><Relationship Id="rId2" Type="http://schemas.microsoft.com/office/2011/relationships/chartColorStyle" Target="colors83.xml"/><Relationship Id="rId1" Type="http://schemas.microsoft.com/office/2011/relationships/chartStyle" Target="style83.xml"/></Relationships>
</file>

<file path=xl/charts/_rels/chart84.xml.rels><?xml version="1.0" encoding="UTF-8" standalone="yes"?>
<Relationships xmlns="http://schemas.openxmlformats.org/package/2006/relationships"><Relationship Id="rId3" Type="http://schemas.openxmlformats.org/officeDocument/2006/relationships/chartUserShapes" Target="../drawings/drawing126.xml"/><Relationship Id="rId2" Type="http://schemas.microsoft.com/office/2011/relationships/chartColorStyle" Target="colors84.xml"/><Relationship Id="rId1" Type="http://schemas.microsoft.com/office/2011/relationships/chartStyle" Target="style84.xml"/></Relationships>
</file>

<file path=xl/charts/_rels/chart85.xml.rels><?xml version="1.0" encoding="UTF-8" standalone="yes"?>
<Relationships xmlns="http://schemas.openxmlformats.org/package/2006/relationships"><Relationship Id="rId3" Type="http://schemas.openxmlformats.org/officeDocument/2006/relationships/chartUserShapes" Target="../drawings/drawing128.xml"/><Relationship Id="rId2" Type="http://schemas.microsoft.com/office/2011/relationships/chartColorStyle" Target="colors85.xml"/><Relationship Id="rId1" Type="http://schemas.microsoft.com/office/2011/relationships/chartStyle" Target="style85.xml"/></Relationships>
</file>

<file path=xl/charts/_rels/chart86.xml.rels><?xml version="1.0" encoding="UTF-8" standalone="yes"?>
<Relationships xmlns="http://schemas.openxmlformats.org/package/2006/relationships"><Relationship Id="rId3" Type="http://schemas.openxmlformats.org/officeDocument/2006/relationships/chartUserShapes" Target="../drawings/drawing129.xml"/><Relationship Id="rId2" Type="http://schemas.microsoft.com/office/2011/relationships/chartColorStyle" Target="colors86.xml"/><Relationship Id="rId1" Type="http://schemas.microsoft.com/office/2011/relationships/chartStyle" Target="style86.xml"/></Relationships>
</file>

<file path=xl/charts/_rels/chart87.xml.rels><?xml version="1.0" encoding="UTF-8" standalone="yes"?>
<Relationships xmlns="http://schemas.openxmlformats.org/package/2006/relationships"><Relationship Id="rId3" Type="http://schemas.openxmlformats.org/officeDocument/2006/relationships/chartUserShapes" Target="../drawings/drawing131.xml"/><Relationship Id="rId2" Type="http://schemas.microsoft.com/office/2011/relationships/chartColorStyle" Target="colors87.xml"/><Relationship Id="rId1" Type="http://schemas.microsoft.com/office/2011/relationships/chartStyle" Target="style87.xml"/></Relationships>
</file>

<file path=xl/charts/_rels/chart88.xml.rels><?xml version="1.0" encoding="UTF-8" standalone="yes"?>
<Relationships xmlns="http://schemas.openxmlformats.org/package/2006/relationships"><Relationship Id="rId3" Type="http://schemas.openxmlformats.org/officeDocument/2006/relationships/chartUserShapes" Target="../drawings/drawing132.xml"/><Relationship Id="rId2" Type="http://schemas.microsoft.com/office/2011/relationships/chartColorStyle" Target="colors88.xml"/><Relationship Id="rId1" Type="http://schemas.microsoft.com/office/2011/relationships/chartStyle" Target="style88.xml"/></Relationships>
</file>

<file path=xl/charts/_rels/chart89.xml.rels><?xml version="1.0" encoding="UTF-8" standalone="yes"?>
<Relationships xmlns="http://schemas.openxmlformats.org/package/2006/relationships"><Relationship Id="rId3" Type="http://schemas.openxmlformats.org/officeDocument/2006/relationships/chartUserShapes" Target="../drawings/drawing134.xml"/><Relationship Id="rId2" Type="http://schemas.microsoft.com/office/2011/relationships/chartColorStyle" Target="colors89.xml"/><Relationship Id="rId1" Type="http://schemas.microsoft.com/office/2011/relationships/chartStyle" Target="style89.xml"/></Relationships>
</file>

<file path=xl/charts/_rels/chart90.xml.rels><?xml version="1.0" encoding="UTF-8" standalone="yes"?>
<Relationships xmlns="http://schemas.openxmlformats.org/package/2006/relationships"><Relationship Id="rId3" Type="http://schemas.openxmlformats.org/officeDocument/2006/relationships/chartUserShapes" Target="../drawings/drawing135.xml"/><Relationship Id="rId2" Type="http://schemas.microsoft.com/office/2011/relationships/chartColorStyle" Target="colors90.xml"/><Relationship Id="rId1" Type="http://schemas.microsoft.com/office/2011/relationships/chartStyle" Target="style90.xml"/></Relationships>
</file>

<file path=xl/charts/_rels/chart91.xml.rels><?xml version="1.0" encoding="UTF-8" standalone="yes"?>
<Relationships xmlns="http://schemas.openxmlformats.org/package/2006/relationships"><Relationship Id="rId3" Type="http://schemas.openxmlformats.org/officeDocument/2006/relationships/chartUserShapes" Target="../drawings/drawing137.xml"/><Relationship Id="rId2" Type="http://schemas.microsoft.com/office/2011/relationships/chartColorStyle" Target="colors91.xml"/><Relationship Id="rId1" Type="http://schemas.microsoft.com/office/2011/relationships/chartStyle" Target="style91.xml"/></Relationships>
</file>

<file path=xl/charts/_rels/chart92.xml.rels><?xml version="1.0" encoding="UTF-8" standalone="yes"?>
<Relationships xmlns="http://schemas.openxmlformats.org/package/2006/relationships"><Relationship Id="rId3" Type="http://schemas.openxmlformats.org/officeDocument/2006/relationships/chartUserShapes" Target="../drawings/drawing138.xml"/><Relationship Id="rId2" Type="http://schemas.microsoft.com/office/2011/relationships/chartColorStyle" Target="colors92.xml"/><Relationship Id="rId1" Type="http://schemas.microsoft.com/office/2011/relationships/chartStyle" Target="style92.xml"/></Relationships>
</file>

<file path=xl/charts/_rels/chart93.xml.rels><?xml version="1.0" encoding="UTF-8" standalone="yes"?>
<Relationships xmlns="http://schemas.openxmlformats.org/package/2006/relationships"><Relationship Id="rId3" Type="http://schemas.openxmlformats.org/officeDocument/2006/relationships/chartUserShapes" Target="../drawings/drawing140.xml"/><Relationship Id="rId2" Type="http://schemas.microsoft.com/office/2011/relationships/chartColorStyle" Target="colors93.xml"/><Relationship Id="rId1" Type="http://schemas.microsoft.com/office/2011/relationships/chartStyle" Target="style93.xml"/></Relationships>
</file>

<file path=xl/charts/_rels/chart94.xml.rels><?xml version="1.0" encoding="UTF-8" standalone="yes"?>
<Relationships xmlns="http://schemas.openxmlformats.org/package/2006/relationships"><Relationship Id="rId3" Type="http://schemas.openxmlformats.org/officeDocument/2006/relationships/chartUserShapes" Target="../drawings/drawing141.xml"/><Relationship Id="rId2" Type="http://schemas.microsoft.com/office/2011/relationships/chartColorStyle" Target="colors94.xml"/><Relationship Id="rId1" Type="http://schemas.microsoft.com/office/2011/relationships/chartStyle" Target="style94.xml"/></Relationships>
</file>

<file path=xl/charts/_rels/chart95.xml.rels><?xml version="1.0" encoding="UTF-8" standalone="yes"?>
<Relationships xmlns="http://schemas.openxmlformats.org/package/2006/relationships"><Relationship Id="rId3" Type="http://schemas.openxmlformats.org/officeDocument/2006/relationships/chartUserShapes" Target="../drawings/drawing143.xml"/><Relationship Id="rId2" Type="http://schemas.microsoft.com/office/2011/relationships/chartColorStyle" Target="colors95.xml"/><Relationship Id="rId1" Type="http://schemas.microsoft.com/office/2011/relationships/chartStyle" Target="style95.xml"/></Relationships>
</file>

<file path=xl/charts/_rels/chart96.xml.rels><?xml version="1.0" encoding="UTF-8" standalone="yes"?>
<Relationships xmlns="http://schemas.openxmlformats.org/package/2006/relationships"><Relationship Id="rId3" Type="http://schemas.openxmlformats.org/officeDocument/2006/relationships/chartUserShapes" Target="../drawings/drawing144.xml"/><Relationship Id="rId2" Type="http://schemas.microsoft.com/office/2011/relationships/chartColorStyle" Target="colors96.xml"/><Relationship Id="rId1" Type="http://schemas.microsoft.com/office/2011/relationships/chartStyle" Target="style96.xml"/></Relationships>
</file>

<file path=xl/charts/_rels/chart97.xml.rels><?xml version="1.0" encoding="UTF-8" standalone="yes"?>
<Relationships xmlns="http://schemas.openxmlformats.org/package/2006/relationships"><Relationship Id="rId3" Type="http://schemas.openxmlformats.org/officeDocument/2006/relationships/chartUserShapes" Target="../drawings/drawing146.xml"/><Relationship Id="rId2" Type="http://schemas.microsoft.com/office/2011/relationships/chartColorStyle" Target="colors97.xml"/><Relationship Id="rId1" Type="http://schemas.microsoft.com/office/2011/relationships/chartStyle" Target="style97.xml"/></Relationships>
</file>

<file path=xl/charts/_rels/chart98.xml.rels><?xml version="1.0" encoding="UTF-8" standalone="yes"?>
<Relationships xmlns="http://schemas.openxmlformats.org/package/2006/relationships"><Relationship Id="rId3" Type="http://schemas.openxmlformats.org/officeDocument/2006/relationships/chartUserShapes" Target="../drawings/drawing147.xml"/><Relationship Id="rId2" Type="http://schemas.microsoft.com/office/2011/relationships/chartColorStyle" Target="colors98.xml"/><Relationship Id="rId1" Type="http://schemas.microsoft.com/office/2011/relationships/chartStyle" Target="style9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Muster!$D$31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Muster!$A$32:$A$67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Muster!$D$32:$D$67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9854-4E03-8250-940BD8EF8AEC}"/>
            </c:ext>
          </c:extLst>
        </c:ser>
        <c:ser>
          <c:idx val="3"/>
          <c:order val="1"/>
          <c:tx>
            <c:strRef>
              <c:f>Muster!$I$31</c:f>
              <c:strCache>
                <c:ptCount val="1"/>
                <c:pt idx="0">
                  <c:v>BS</c:v>
                </c:pt>
              </c:strCache>
            </c:strRef>
          </c:tx>
          <c:spPr>
            <a:ln w="28575" cap="rnd">
              <a:solidFill>
                <a:schemeClr val="tx2"/>
              </a:solidFill>
              <a:round/>
            </a:ln>
            <a:effectLst/>
          </c:spPr>
          <c:marker>
            <c:symbol val="none"/>
          </c:marker>
          <c:val>
            <c:numRef>
              <c:f>Muster!$I$32:$I$67</c:f>
              <c:numCache>
                <c:formatCode>_ * #,##0_ ;_ * \-#,##0_ ;_ * "-"??_ ;_ @_ </c:formatCode>
                <c:ptCount val="36"/>
              </c:numCache>
            </c:numRef>
          </c:val>
          <c:smooth val="0"/>
          <c:extLst>
            <c:ext xmlns:c16="http://schemas.microsoft.com/office/drawing/2014/chart" uri="{C3380CC4-5D6E-409C-BE32-E72D297353CC}">
              <c16:uniqueId val="{00000001-9854-4E03-8250-940BD8EF8AEC}"/>
            </c:ext>
          </c:extLst>
        </c:ser>
        <c:ser>
          <c:idx val="2"/>
          <c:order val="2"/>
          <c:tx>
            <c:strRef>
              <c:f>Muster!$G$31</c:f>
              <c:strCache>
                <c:ptCount val="1"/>
                <c:pt idx="0">
                  <c:v>CH</c:v>
                </c:pt>
              </c:strCache>
            </c:strRef>
          </c:tx>
          <c:spPr>
            <a:ln w="28575" cap="rnd">
              <a:solidFill>
                <a:schemeClr val="accent6"/>
              </a:solidFill>
              <a:round/>
            </a:ln>
            <a:effectLst/>
          </c:spPr>
          <c:marker>
            <c:symbol val="none"/>
          </c:marker>
          <c:cat>
            <c:numRef>
              <c:f>Muster!$A$32:$A$67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Muster!$G$32:$G$67</c:f>
              <c:numCache>
                <c:formatCode>_ * #,##0_ ;_ * \-#,##0_ ;_ * "-"??_ ;_ @_ </c:formatCode>
                <c:ptCount val="36"/>
              </c:numCache>
            </c:numRef>
          </c:val>
          <c:smooth val="0"/>
          <c:extLst>
            <c:ext xmlns:c16="http://schemas.microsoft.com/office/drawing/2014/chart" uri="{C3380CC4-5D6E-409C-BE32-E72D297353CC}">
              <c16:uniqueId val="{00000002-9854-4E03-8250-940BD8EF8AEC}"/>
            </c:ext>
          </c:extLst>
        </c:ser>
        <c:ser>
          <c:idx val="0"/>
          <c:order val="3"/>
          <c:tx>
            <c:strRef>
              <c:f>Muster!$E$31</c:f>
              <c:strCache>
                <c:ptCount val="1"/>
                <c:pt idx="0">
                  <c:v>ZH</c:v>
                </c:pt>
              </c:strCache>
            </c:strRef>
          </c:tx>
          <c:spPr>
            <a:ln w="66675" cap="rnd">
              <a:solidFill>
                <a:schemeClr val="accent1"/>
              </a:solidFill>
              <a:round/>
            </a:ln>
            <a:effectLst/>
          </c:spPr>
          <c:marker>
            <c:symbol val="none"/>
          </c:marker>
          <c:cat>
            <c:numRef>
              <c:f>Muster!$A$32:$A$67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Muster!$E$32:$E$39</c:f>
              <c:numCache>
                <c:formatCode>_ * #,##0_ ;_ * \-#,##0_ ;_ * "-"??_ ;_ @_ </c:formatCode>
                <c:ptCount val="8"/>
              </c:numCache>
            </c:numRef>
          </c:val>
          <c:smooth val="0"/>
          <c:extLst>
            <c:ext xmlns:c16="http://schemas.microsoft.com/office/drawing/2014/chart" uri="{C3380CC4-5D6E-409C-BE32-E72D297353CC}">
              <c16:uniqueId val="{00000003-9854-4E03-8250-940BD8EF8AEC}"/>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Muster!$D$31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Muster!$A$32:$A$67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Muster!$D$32:$D$67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FA4-4743-850F-437AB2EEA8D6}"/>
            </c:ext>
          </c:extLst>
        </c:ser>
        <c:ser>
          <c:idx val="3"/>
          <c:order val="1"/>
          <c:tx>
            <c:strRef>
              <c:f>Muster!$J$31</c:f>
              <c:strCache>
                <c:ptCount val="1"/>
                <c:pt idx="0">
                  <c:v>Veränderung BS</c:v>
                </c:pt>
              </c:strCache>
            </c:strRef>
          </c:tx>
          <c:spPr>
            <a:ln w="28575" cap="rnd">
              <a:solidFill>
                <a:schemeClr val="tx2"/>
              </a:solidFill>
              <a:round/>
            </a:ln>
            <a:effectLst/>
          </c:spPr>
          <c:marker>
            <c:symbol val="none"/>
          </c:marker>
          <c:val>
            <c:numRef>
              <c:f>Muster!$J$32:$J$67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5FA4-4743-850F-437AB2EEA8D6}"/>
            </c:ext>
          </c:extLst>
        </c:ser>
        <c:ser>
          <c:idx val="2"/>
          <c:order val="2"/>
          <c:tx>
            <c:strRef>
              <c:f>Muster!$H$31</c:f>
              <c:strCache>
                <c:ptCount val="1"/>
                <c:pt idx="0">
                  <c:v>Veränderung CH</c:v>
                </c:pt>
              </c:strCache>
            </c:strRef>
          </c:tx>
          <c:spPr>
            <a:ln w="28575" cap="rnd">
              <a:solidFill>
                <a:schemeClr val="accent6"/>
              </a:solidFill>
              <a:round/>
            </a:ln>
            <a:effectLst/>
          </c:spPr>
          <c:marker>
            <c:symbol val="none"/>
          </c:marker>
          <c:cat>
            <c:numRef>
              <c:f>Muster!$A$32:$A$67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Muster!$H$32:$H$67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5FA4-4743-850F-437AB2EEA8D6}"/>
            </c:ext>
          </c:extLst>
        </c:ser>
        <c:ser>
          <c:idx val="0"/>
          <c:order val="3"/>
          <c:tx>
            <c:strRef>
              <c:f>Muster!$F$31</c:f>
              <c:strCache>
                <c:ptCount val="1"/>
                <c:pt idx="0">
                  <c:v>Veränderung ZH</c:v>
                </c:pt>
              </c:strCache>
            </c:strRef>
          </c:tx>
          <c:spPr>
            <a:ln w="66675" cap="rnd">
              <a:solidFill>
                <a:schemeClr val="accent1"/>
              </a:solidFill>
              <a:round/>
            </a:ln>
            <a:effectLst/>
          </c:spPr>
          <c:marker>
            <c:symbol val="none"/>
          </c:marker>
          <c:cat>
            <c:numRef>
              <c:f>Muster!$A$32:$A$67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Muster!$F$32:$F$67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5FA4-4743-850F-437AB2EEA8D6}"/>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2958487654320989E-2"/>
          <c:y val="0.11865253501073954"/>
          <c:w val="0.89764336419753088"/>
          <c:h val="0.81687750000000003"/>
        </c:manualLayout>
      </c:layout>
      <c:lineChart>
        <c:grouping val="standard"/>
        <c:varyColors val="0"/>
        <c:ser>
          <c:idx val="1"/>
          <c:order val="0"/>
          <c:tx>
            <c:strRef>
              <c:f>'Q1'!$D$31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'Q1'!$A$32:$A$67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8CBF-4128-87ED-08AB751D87BE}"/>
            </c:ext>
          </c:extLst>
        </c:ser>
        <c:ser>
          <c:idx val="3"/>
          <c:order val="1"/>
          <c:tx>
            <c:strRef>
              <c:f>'Q1'!$I$31</c:f>
              <c:strCache>
                <c:ptCount val="1"/>
                <c:pt idx="0">
                  <c:v>BS</c:v>
                </c:pt>
              </c:strCache>
            </c:strRef>
          </c:tx>
          <c:spPr>
            <a:ln w="28575" cap="rnd">
              <a:solidFill>
                <a:schemeClr val="tx2"/>
              </a:solidFill>
              <a:round/>
            </a:ln>
            <a:effectLst/>
          </c:spPr>
          <c:marker>
            <c:symbol val="none"/>
          </c:marker>
          <c:val>
            <c:numRef>
              <c:f>'Q1'!$I$32:$I$67</c:f>
              <c:numCache>
                <c:formatCode>_ * #,##0_ ;_ * \-#,##0_ ;_ * "-"??_ ;_ @_ </c:formatCode>
                <c:ptCount val="36"/>
                <c:pt idx="0">
                  <c:v>191817</c:v>
                </c:pt>
                <c:pt idx="1">
                  <c:v>193070</c:v>
                </c:pt>
                <c:pt idx="2">
                  <c:v>193908</c:v>
                </c:pt>
                <c:pt idx="3">
                  <c:v>194766</c:v>
                </c:pt>
                <c:pt idx="4">
                  <c:v>195844</c:v>
                </c:pt>
                <c:pt idx="5">
                  <c:v>196735</c:v>
                </c:pt>
                <c:pt idx="6">
                  <c:v>196036</c:v>
                </c:pt>
              </c:numCache>
            </c:numRef>
          </c:val>
          <c:smooth val="0"/>
          <c:extLst>
            <c:ext xmlns:c16="http://schemas.microsoft.com/office/drawing/2014/chart" uri="{C3380CC4-5D6E-409C-BE32-E72D297353CC}">
              <c16:uniqueId val="{00000001-8CBF-4128-87ED-08AB751D87BE}"/>
            </c:ext>
          </c:extLst>
        </c:ser>
        <c:ser>
          <c:idx val="2"/>
          <c:order val="2"/>
          <c:tx>
            <c:strRef>
              <c:f>'Q1'!$G$31</c:f>
              <c:strCache>
                <c:ptCount val="1"/>
                <c:pt idx="0">
                  <c:v>CH</c:v>
                </c:pt>
              </c:strCache>
            </c:strRef>
          </c:tx>
          <c:spPr>
            <a:ln w="28575" cap="rnd">
              <a:solidFill>
                <a:schemeClr val="accent6"/>
              </a:solidFill>
              <a:round/>
            </a:ln>
            <a:effectLst/>
          </c:spPr>
          <c:marker>
            <c:symbol val="none"/>
          </c:marker>
          <c:cat>
            <c:numRef>
              <c:f>'Q1'!$A$32:$A$67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'Q1'!$G$32:$G$67</c:f>
              <c:numCache>
                <c:formatCode>_ * #,##0_ ;_ * \-#,##0_ ;_ * "-"??_ ;_ @_ </c:formatCode>
                <c:ptCount val="36"/>
                <c:pt idx="0">
                  <c:v>8327123</c:v>
                </c:pt>
                <c:pt idx="1">
                  <c:v>8419550</c:v>
                </c:pt>
                <c:pt idx="2">
                  <c:v>8484130</c:v>
                </c:pt>
                <c:pt idx="3">
                  <c:v>8544527</c:v>
                </c:pt>
                <c:pt idx="4">
                  <c:v>8606033</c:v>
                </c:pt>
                <c:pt idx="5">
                  <c:v>8670300</c:v>
                </c:pt>
                <c:pt idx="6">
                  <c:v>8738791</c:v>
                </c:pt>
              </c:numCache>
            </c:numRef>
          </c:val>
          <c:smooth val="0"/>
          <c:extLst>
            <c:ext xmlns:c16="http://schemas.microsoft.com/office/drawing/2014/chart" uri="{C3380CC4-5D6E-409C-BE32-E72D297353CC}">
              <c16:uniqueId val="{00000002-8CBF-4128-87ED-08AB751D87BE}"/>
            </c:ext>
          </c:extLst>
        </c:ser>
        <c:ser>
          <c:idx val="0"/>
          <c:order val="3"/>
          <c:tx>
            <c:strRef>
              <c:f>'Q1'!$E$31</c:f>
              <c:strCache>
                <c:ptCount val="1"/>
                <c:pt idx="0">
                  <c:v>ZH</c:v>
                </c:pt>
              </c:strCache>
            </c:strRef>
          </c:tx>
          <c:spPr>
            <a:ln w="66675" cap="rnd">
              <a:solidFill>
                <a:schemeClr val="accent1"/>
              </a:solidFill>
              <a:round/>
            </a:ln>
            <a:effectLst/>
          </c:spPr>
          <c:marker>
            <c:symbol val="none"/>
          </c:marker>
          <c:cat>
            <c:numRef>
              <c:f>'Q1'!$A$32:$A$67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'Q1'!$E$32:$E$39</c:f>
              <c:numCache>
                <c:formatCode>_ * #,##0_ ;_ * \-#,##0_ ;_ * "-"??_ ;_ @_ </c:formatCode>
                <c:ptCount val="8"/>
                <c:pt idx="0">
                  <c:v>1466424</c:v>
                </c:pt>
                <c:pt idx="1">
                  <c:v>1487969</c:v>
                </c:pt>
                <c:pt idx="2">
                  <c:v>1504346</c:v>
                </c:pt>
                <c:pt idx="3">
                  <c:v>1520968</c:v>
                </c:pt>
                <c:pt idx="4">
                  <c:v>1539275</c:v>
                </c:pt>
                <c:pt idx="5">
                  <c:v>1553423</c:v>
                </c:pt>
                <c:pt idx="6">
                  <c:v>1564662</c:v>
                </c:pt>
              </c:numCache>
            </c:numRef>
          </c:val>
          <c:smooth val="0"/>
          <c:extLst>
            <c:ext xmlns:c16="http://schemas.microsoft.com/office/drawing/2014/chart" uri="{C3380CC4-5D6E-409C-BE32-E72D297353CC}">
              <c16:uniqueId val="{00000003-8CBF-4128-87ED-08AB751D87BE}"/>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5873518518518519"/>
          <c:y val="2.6830953623446008E-2"/>
          <c:w val="0.5010586419753086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8436849515740527E-2"/>
          <c:y val="0.10019583333333335"/>
          <c:w val="0.87216496913580244"/>
          <c:h val="0.83533416666666671"/>
        </c:manualLayout>
      </c:layout>
      <c:lineChart>
        <c:grouping val="standard"/>
        <c:varyColors val="0"/>
        <c:ser>
          <c:idx val="1"/>
          <c:order val="0"/>
          <c:tx>
            <c:strRef>
              <c:f>'Q1'!$D$31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'Q1'!$A$32:$A$67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2BB7-4DD1-9DCA-2F2618164713}"/>
            </c:ext>
          </c:extLst>
        </c:ser>
        <c:ser>
          <c:idx val="3"/>
          <c:order val="1"/>
          <c:tx>
            <c:strRef>
              <c:f>'Q1'!$J$31</c:f>
              <c:strCache>
                <c:ptCount val="1"/>
                <c:pt idx="0">
                  <c:v>Veränderung BS</c:v>
                </c:pt>
              </c:strCache>
            </c:strRef>
          </c:tx>
          <c:spPr>
            <a:ln w="28575" cap="rnd">
              <a:solidFill>
                <a:schemeClr val="tx2"/>
              </a:solidFill>
              <a:round/>
            </a:ln>
            <a:effectLst/>
          </c:spPr>
          <c:marker>
            <c:symbol val="none"/>
          </c:marker>
          <c:val>
            <c:numRef>
              <c:f>'Q1'!$J$32:$J$67</c:f>
              <c:numCache>
                <c:formatCode>0.0%</c:formatCode>
                <c:ptCount val="36"/>
                <c:pt idx="0">
                  <c:v>0</c:v>
                </c:pt>
                <c:pt idx="1">
                  <c:v>6.5322677343508939E-3</c:v>
                </c:pt>
                <c:pt idx="2">
                  <c:v>1.0901015029950445E-2</c:v>
                </c:pt>
                <c:pt idx="3">
                  <c:v>1.5374028370790827E-2</c:v>
                </c:pt>
                <c:pt idx="4">
                  <c:v>2.0993968209282787E-2</c:v>
                </c:pt>
                <c:pt idx="5">
                  <c:v>2.5639020524770961E-2</c:v>
                </c:pt>
                <c:pt idx="6">
                  <c:v>2.1994922243596671E-2</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2BB7-4DD1-9DCA-2F2618164713}"/>
            </c:ext>
          </c:extLst>
        </c:ser>
        <c:ser>
          <c:idx val="2"/>
          <c:order val="2"/>
          <c:tx>
            <c:strRef>
              <c:f>'Q1'!$H$31</c:f>
              <c:strCache>
                <c:ptCount val="1"/>
                <c:pt idx="0">
                  <c:v>Veränderung CH</c:v>
                </c:pt>
              </c:strCache>
            </c:strRef>
          </c:tx>
          <c:spPr>
            <a:ln w="28575" cap="rnd">
              <a:solidFill>
                <a:schemeClr val="accent6"/>
              </a:solidFill>
              <a:round/>
            </a:ln>
            <a:effectLst/>
          </c:spPr>
          <c:marker>
            <c:symbol val="none"/>
          </c:marker>
          <c:cat>
            <c:numRef>
              <c:f>'Q1'!$A$32:$A$67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'Q1'!$H$32:$H$67</c:f>
              <c:numCache>
                <c:formatCode>0.0%</c:formatCode>
                <c:ptCount val="36"/>
                <c:pt idx="0">
                  <c:v>0</c:v>
                </c:pt>
                <c:pt idx="1">
                  <c:v>1.1099511800173989E-2</c:v>
                </c:pt>
                <c:pt idx="2">
                  <c:v>1.8854891419281206E-2</c:v>
                </c:pt>
                <c:pt idx="3">
                  <c:v>2.6107936678730459E-2</c:v>
                </c:pt>
                <c:pt idx="4">
                  <c:v>3.3494161188684313E-2</c:v>
                </c:pt>
                <c:pt idx="5">
                  <c:v>4.1211952795701556E-2</c:v>
                </c:pt>
                <c:pt idx="6">
                  <c:v>4.9437002431692134E-2</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2BB7-4DD1-9DCA-2F2618164713}"/>
            </c:ext>
          </c:extLst>
        </c:ser>
        <c:ser>
          <c:idx val="0"/>
          <c:order val="3"/>
          <c:tx>
            <c:strRef>
              <c:f>'Q1'!$F$31</c:f>
              <c:strCache>
                <c:ptCount val="1"/>
                <c:pt idx="0">
                  <c:v>Veränderung ZH</c:v>
                </c:pt>
              </c:strCache>
            </c:strRef>
          </c:tx>
          <c:spPr>
            <a:ln w="66675" cap="rnd">
              <a:solidFill>
                <a:schemeClr val="accent1"/>
              </a:solidFill>
              <a:round/>
            </a:ln>
            <a:effectLst/>
          </c:spPr>
          <c:marker>
            <c:symbol val="none"/>
          </c:marker>
          <c:cat>
            <c:numRef>
              <c:f>'Q1'!$A$32:$A$67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'Q1'!$F$32:$F$67</c:f>
              <c:numCache>
                <c:formatCode>0.0%</c:formatCode>
                <c:ptCount val="36"/>
                <c:pt idx="0">
                  <c:v>0</c:v>
                </c:pt>
                <c:pt idx="1">
                  <c:v>1.4692203619144362E-2</c:v>
                </c:pt>
                <c:pt idx="2">
                  <c:v>2.5860187776522991E-2</c:v>
                </c:pt>
                <c:pt idx="3">
                  <c:v>3.7195245031450552E-2</c:v>
                </c:pt>
                <c:pt idx="4">
                  <c:v>4.9679356038908162E-2</c:v>
                </c:pt>
                <c:pt idx="5">
                  <c:v>5.9327315974097461E-2</c:v>
                </c:pt>
                <c:pt idx="6">
                  <c:v>6.6991538600022826E-2</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2BB7-4DD1-9DCA-2F2618164713}"/>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0961836419753086"/>
          <c:y val="1.0859099581759143E-2"/>
          <c:w val="0.8903816358024691"/>
          <c:h val="6.3548603126066125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0264503551906683E-2"/>
          <c:y val="0.10528888888888888"/>
          <c:w val="0.88033734567901234"/>
          <c:h val="0.8302411111111111"/>
        </c:manualLayout>
      </c:layout>
      <c:lineChart>
        <c:grouping val="standard"/>
        <c:varyColors val="0"/>
        <c:ser>
          <c:idx val="1"/>
          <c:order val="0"/>
          <c:tx>
            <c:strRef>
              <c:f>'Q2'!$D$31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'Q2'!$A$32:$A$67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31E9-4D6D-8083-65F2F3F46FE6}"/>
            </c:ext>
          </c:extLst>
        </c:ser>
        <c:ser>
          <c:idx val="3"/>
          <c:order val="1"/>
          <c:tx>
            <c:strRef>
              <c:f>'Q2'!$I$31</c:f>
              <c:strCache>
                <c:ptCount val="1"/>
                <c:pt idx="0">
                  <c:v>BS</c:v>
                </c:pt>
              </c:strCache>
            </c:strRef>
          </c:tx>
          <c:spPr>
            <a:ln w="28575" cap="rnd">
              <a:solidFill>
                <a:schemeClr val="tx2"/>
              </a:solidFill>
              <a:round/>
            </a:ln>
            <a:effectLst/>
          </c:spPr>
          <c:marker>
            <c:symbol val="none"/>
          </c:marker>
          <c:val>
            <c:numRef>
              <c:f>'Q2'!$I$32:$I$67</c:f>
              <c:numCache>
                <c:formatCode>#,##0.0,,," Mia. CHF"</c:formatCode>
                <c:ptCount val="36"/>
                <c:pt idx="0">
                  <c:v>32764389870</c:v>
                </c:pt>
                <c:pt idx="1">
                  <c:v>35204044370</c:v>
                </c:pt>
                <c:pt idx="2">
                  <c:v>36876211100</c:v>
                </c:pt>
                <c:pt idx="3">
                  <c:v>38110196930</c:v>
                </c:pt>
                <c:pt idx="4">
                  <c:v>38316716380</c:v>
                </c:pt>
                <c:pt idx="5">
                  <c:v>37168282860</c:v>
                </c:pt>
              </c:numCache>
            </c:numRef>
          </c:val>
          <c:smooth val="0"/>
          <c:extLst>
            <c:ext xmlns:c16="http://schemas.microsoft.com/office/drawing/2014/chart" uri="{C3380CC4-5D6E-409C-BE32-E72D297353CC}">
              <c16:uniqueId val="{00000001-31E9-4D6D-8083-65F2F3F46FE6}"/>
            </c:ext>
          </c:extLst>
        </c:ser>
        <c:ser>
          <c:idx val="2"/>
          <c:order val="2"/>
          <c:tx>
            <c:strRef>
              <c:f>'Q2'!$G$31</c:f>
              <c:strCache>
                <c:ptCount val="1"/>
                <c:pt idx="0">
                  <c:v>CH</c:v>
                </c:pt>
              </c:strCache>
            </c:strRef>
          </c:tx>
          <c:spPr>
            <a:ln w="28575" cap="rnd">
              <a:solidFill>
                <a:schemeClr val="accent6"/>
              </a:solidFill>
              <a:round/>
            </a:ln>
            <a:effectLst/>
          </c:spPr>
          <c:marker>
            <c:symbol val="none"/>
          </c:marker>
          <c:cat>
            <c:numRef>
              <c:f>'Q2'!$A$32:$A$67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'Q2'!$G$32:$G$67</c:f>
              <c:numCache>
                <c:formatCode>#,##0.0,,," Mia. CHF"</c:formatCode>
                <c:ptCount val="36"/>
                <c:pt idx="0">
                  <c:v>668006381700</c:v>
                </c:pt>
                <c:pt idx="1">
                  <c:v>677848330560</c:v>
                </c:pt>
                <c:pt idx="2">
                  <c:v>684558467480</c:v>
                </c:pt>
                <c:pt idx="3">
                  <c:v>709521556500</c:v>
                </c:pt>
                <c:pt idx="4">
                  <c:v>716878589830</c:v>
                </c:pt>
                <c:pt idx="5">
                  <c:v>694661735810</c:v>
                </c:pt>
              </c:numCache>
            </c:numRef>
          </c:val>
          <c:smooth val="0"/>
          <c:extLst>
            <c:ext xmlns:c16="http://schemas.microsoft.com/office/drawing/2014/chart" uri="{C3380CC4-5D6E-409C-BE32-E72D297353CC}">
              <c16:uniqueId val="{00000002-31E9-4D6D-8083-65F2F3F46FE6}"/>
            </c:ext>
          </c:extLst>
        </c:ser>
        <c:ser>
          <c:idx val="0"/>
          <c:order val="3"/>
          <c:tx>
            <c:strRef>
              <c:f>'Q2'!$E$31</c:f>
              <c:strCache>
                <c:ptCount val="1"/>
                <c:pt idx="0">
                  <c:v>ZH</c:v>
                </c:pt>
              </c:strCache>
            </c:strRef>
          </c:tx>
          <c:spPr>
            <a:ln w="66675" cap="rnd">
              <a:solidFill>
                <a:schemeClr val="accent1"/>
              </a:solidFill>
              <a:round/>
            </a:ln>
            <a:effectLst/>
          </c:spPr>
          <c:marker>
            <c:symbol val="none"/>
          </c:marker>
          <c:cat>
            <c:numRef>
              <c:f>'Q2'!$A$32:$A$67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'Q2'!$E$32:$E$39</c:f>
              <c:numCache>
                <c:formatCode>#,##0.0,,," Mia. CHF"</c:formatCode>
                <c:ptCount val="8"/>
                <c:pt idx="0">
                  <c:v>144642663450</c:v>
                </c:pt>
                <c:pt idx="1">
                  <c:v>146281060940</c:v>
                </c:pt>
                <c:pt idx="2">
                  <c:v>148710709890</c:v>
                </c:pt>
                <c:pt idx="3">
                  <c:v>156883077380</c:v>
                </c:pt>
                <c:pt idx="4">
                  <c:v>155290741810</c:v>
                </c:pt>
                <c:pt idx="5">
                  <c:v>149003970230</c:v>
                </c:pt>
              </c:numCache>
            </c:numRef>
          </c:val>
          <c:smooth val="0"/>
          <c:extLst>
            <c:ext xmlns:c16="http://schemas.microsoft.com/office/drawing/2014/chart" uri="{C3380CC4-5D6E-409C-BE32-E72D297353CC}">
              <c16:uniqueId val="{00000003-31E9-4D6D-8083-65F2F3F46FE6}"/>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6069506172839508"/>
          <c:y val="2.5430555555555562E-3"/>
          <c:w val="0.50497839506172837"/>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8436849515740527E-2"/>
          <c:y val="9.8233333333333311E-2"/>
          <c:w val="0.87216496913580244"/>
          <c:h val="0.83729666666666669"/>
        </c:manualLayout>
      </c:layout>
      <c:lineChart>
        <c:grouping val="standard"/>
        <c:varyColors val="0"/>
        <c:ser>
          <c:idx val="1"/>
          <c:order val="0"/>
          <c:tx>
            <c:strRef>
              <c:f>'Q2'!$D$31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'Q2'!$A$32:$A$67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C629-4536-997B-454A5F77B0DA}"/>
            </c:ext>
          </c:extLst>
        </c:ser>
        <c:ser>
          <c:idx val="3"/>
          <c:order val="1"/>
          <c:tx>
            <c:strRef>
              <c:f>'Q2'!$J$31</c:f>
              <c:strCache>
                <c:ptCount val="1"/>
                <c:pt idx="0">
                  <c:v>Veränderung BS</c:v>
                </c:pt>
              </c:strCache>
            </c:strRef>
          </c:tx>
          <c:spPr>
            <a:ln w="28575" cap="rnd">
              <a:solidFill>
                <a:schemeClr val="tx2"/>
              </a:solidFill>
              <a:round/>
            </a:ln>
            <a:effectLst/>
          </c:spPr>
          <c:marker>
            <c:symbol val="none"/>
          </c:marker>
          <c:val>
            <c:numRef>
              <c:f>'Q2'!$J$32:$J$67</c:f>
              <c:numCache>
                <c:formatCode>0.0%</c:formatCode>
                <c:ptCount val="36"/>
                <c:pt idx="0">
                  <c:v>0</c:v>
                </c:pt>
                <c:pt idx="1">
                  <c:v>7.4460550301100437E-2</c:v>
                </c:pt>
                <c:pt idx="2">
                  <c:v>0.12549665189294124</c:v>
                </c:pt>
                <c:pt idx="3">
                  <c:v>0.16315906022394056</c:v>
                </c:pt>
                <c:pt idx="4">
                  <c:v>0.16946222810893441</c:v>
                </c:pt>
                <c:pt idx="5">
                  <c:v>0.13441095675742543</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C629-4536-997B-454A5F77B0DA}"/>
            </c:ext>
          </c:extLst>
        </c:ser>
        <c:ser>
          <c:idx val="2"/>
          <c:order val="2"/>
          <c:tx>
            <c:strRef>
              <c:f>'Q2'!$H$31</c:f>
              <c:strCache>
                <c:ptCount val="1"/>
                <c:pt idx="0">
                  <c:v>Veränderung CH</c:v>
                </c:pt>
              </c:strCache>
            </c:strRef>
          </c:tx>
          <c:spPr>
            <a:ln w="28575" cap="rnd">
              <a:solidFill>
                <a:schemeClr val="accent6"/>
              </a:solidFill>
              <a:round/>
            </a:ln>
            <a:effectLst/>
          </c:spPr>
          <c:marker>
            <c:symbol val="none"/>
          </c:marker>
          <c:cat>
            <c:numRef>
              <c:f>'Q2'!$A$32:$A$67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'Q2'!$H$32:$H$67</c:f>
              <c:numCache>
                <c:formatCode>0.0%</c:formatCode>
                <c:ptCount val="36"/>
                <c:pt idx="0">
                  <c:v>0</c:v>
                </c:pt>
                <c:pt idx="1">
                  <c:v>1.4733315623352894E-2</c:v>
                </c:pt>
                <c:pt idx="2">
                  <c:v>2.4778334808533975E-2</c:v>
                </c:pt>
                <c:pt idx="3">
                  <c:v>6.2147871543305699E-2</c:v>
                </c:pt>
                <c:pt idx="4">
                  <c:v>7.3161289276347574E-2</c:v>
                </c:pt>
                <c:pt idx="5">
                  <c:v>3.9902843506023356E-2</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C629-4536-997B-454A5F77B0DA}"/>
            </c:ext>
          </c:extLst>
        </c:ser>
        <c:ser>
          <c:idx val="0"/>
          <c:order val="3"/>
          <c:tx>
            <c:strRef>
              <c:f>'Q2'!$F$31</c:f>
              <c:strCache>
                <c:ptCount val="1"/>
                <c:pt idx="0">
                  <c:v>Veränderung ZH</c:v>
                </c:pt>
              </c:strCache>
            </c:strRef>
          </c:tx>
          <c:spPr>
            <a:ln w="66675" cap="rnd">
              <a:solidFill>
                <a:schemeClr val="accent1"/>
              </a:solidFill>
              <a:round/>
            </a:ln>
            <a:effectLst/>
          </c:spPr>
          <c:marker>
            <c:symbol val="none"/>
          </c:marker>
          <c:cat>
            <c:numRef>
              <c:f>'Q2'!$A$32:$A$67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'Q2'!$F$32:$F$67</c:f>
              <c:numCache>
                <c:formatCode>0.0%</c:formatCode>
                <c:ptCount val="36"/>
                <c:pt idx="0">
                  <c:v>0</c:v>
                </c:pt>
                <c:pt idx="1">
                  <c:v>1.1327207691846475E-2</c:v>
                </c:pt>
                <c:pt idx="2">
                  <c:v>2.8124803173347646E-2</c:v>
                </c:pt>
                <c:pt idx="3">
                  <c:v>8.4625197283035858E-2</c:v>
                </c:pt>
                <c:pt idx="4">
                  <c:v>7.3616442797880488E-2</c:v>
                </c:pt>
                <c:pt idx="5">
                  <c:v>3.015228478219778E-2</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C629-4536-997B-454A5F77B0D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7327777777777775"/>
          <c:y val="5.1294444444444391E-3"/>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6677623456790129E-2"/>
          <c:y val="7.353888888888889E-2"/>
          <c:w val="0.88392422839506168"/>
          <c:h val="0.86199111111111115"/>
        </c:manualLayout>
      </c:layout>
      <c:lineChart>
        <c:grouping val="standard"/>
        <c:varyColors val="0"/>
        <c:ser>
          <c:idx val="1"/>
          <c:order val="0"/>
          <c:tx>
            <c:strRef>
              <c:f>'Q3'!$D$31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'Q3'!$A$32:$A$67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'Q3'!$D$32:$D$67</c:f>
              <c:numCache>
                <c:formatCode>0%</c:formatCode>
                <c:ptCount val="36"/>
                <c:pt idx="0">
                  <c:v>1</c:v>
                </c:pt>
                <c:pt idx="1">
                  <c:v>1.02</c:v>
                </c:pt>
                <c:pt idx="2">
                  <c:v>1.0404</c:v>
                </c:pt>
                <c:pt idx="3">
                  <c:v>1.0612079999999999</c:v>
                </c:pt>
                <c:pt idx="4">
                  <c:v>1.08243216</c:v>
                </c:pt>
                <c:pt idx="5">
                  <c:v>1.1040808032</c:v>
                </c:pt>
                <c:pt idx="6">
                  <c:v>1.1261624192640001</c:v>
                </c:pt>
                <c:pt idx="7">
                  <c:v>1.14868566764928</c:v>
                </c:pt>
                <c:pt idx="8">
                  <c:v>1.1716593810022657</c:v>
                </c:pt>
                <c:pt idx="9">
                  <c:v>1.1950925686223111</c:v>
                </c:pt>
                <c:pt idx="10">
                  <c:v>1.2189944199947573</c:v>
                </c:pt>
                <c:pt idx="11">
                  <c:v>1.2433743083946525</c:v>
                </c:pt>
                <c:pt idx="12">
                  <c:v>1.2682417945625455</c:v>
                </c:pt>
                <c:pt idx="13">
                  <c:v>1.2936066304537963</c:v>
                </c:pt>
                <c:pt idx="14">
                  <c:v>1.3194787630628724</c:v>
                </c:pt>
                <c:pt idx="15">
                  <c:v>1.3458683383241299</c:v>
                </c:pt>
                <c:pt idx="16">
                  <c:v>1.3727857050906125</c:v>
                </c:pt>
                <c:pt idx="17">
                  <c:v>1.4002414191924248</c:v>
                </c:pt>
                <c:pt idx="18">
                  <c:v>1.4282462475762734</c:v>
                </c:pt>
                <c:pt idx="19">
                  <c:v>1.4568111725277988</c:v>
                </c:pt>
                <c:pt idx="20">
                  <c:v>1.4859473959783549</c:v>
                </c:pt>
                <c:pt idx="21">
                  <c:v>1.5156663438979221</c:v>
                </c:pt>
                <c:pt idx="22">
                  <c:v>1.5459796707758806</c:v>
                </c:pt>
                <c:pt idx="23">
                  <c:v>1.5768992641913981</c:v>
                </c:pt>
                <c:pt idx="24">
                  <c:v>1.6084372494752261</c:v>
                </c:pt>
                <c:pt idx="25">
                  <c:v>1.6406059944647307</c:v>
                </c:pt>
                <c:pt idx="26">
                  <c:v>1.6734181143540252</c:v>
                </c:pt>
                <c:pt idx="27">
                  <c:v>1.7068864766411058</c:v>
                </c:pt>
                <c:pt idx="28">
                  <c:v>1.7410242061739281</c:v>
                </c:pt>
                <c:pt idx="29">
                  <c:v>1.7758446902974065</c:v>
                </c:pt>
                <c:pt idx="30">
                  <c:v>1.8113615841033548</c:v>
                </c:pt>
                <c:pt idx="31">
                  <c:v>1.8475888157854219</c:v>
                </c:pt>
                <c:pt idx="32">
                  <c:v>1.8845405921011305</c:v>
                </c:pt>
                <c:pt idx="33">
                  <c:v>1.9222314039431532</c:v>
                </c:pt>
                <c:pt idx="34">
                  <c:v>1.9606760320220162</c:v>
                </c:pt>
                <c:pt idx="35">
                  <c:v>1.9998895526624565</c:v>
                </c:pt>
              </c:numCache>
            </c:numRef>
          </c:val>
          <c:smooth val="0"/>
          <c:extLst>
            <c:ext xmlns:c16="http://schemas.microsoft.com/office/drawing/2014/chart" uri="{C3380CC4-5D6E-409C-BE32-E72D297353CC}">
              <c16:uniqueId val="{00000000-203C-4BE6-8EE6-9F393A80D1D4}"/>
            </c:ext>
          </c:extLst>
        </c:ser>
        <c:ser>
          <c:idx val="3"/>
          <c:order val="1"/>
          <c:tx>
            <c:strRef>
              <c:f>'Q3'!$I$31</c:f>
              <c:strCache>
                <c:ptCount val="1"/>
                <c:pt idx="0">
                  <c:v>BS</c:v>
                </c:pt>
              </c:strCache>
            </c:strRef>
          </c:tx>
          <c:spPr>
            <a:ln w="28575" cap="rnd">
              <a:solidFill>
                <a:schemeClr val="tx2"/>
              </a:solidFill>
              <a:round/>
            </a:ln>
            <a:effectLst/>
          </c:spPr>
          <c:marker>
            <c:symbol val="none"/>
          </c:marker>
          <c:val>
            <c:numRef>
              <c:f>'Q3'!$I$32:$I$67</c:f>
              <c:numCache>
                <c:formatCode>_ * #,##0_ ;_ * \-#,##0_ ;_ * "-"??_ ;_ @_ </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numCache>
            </c:numRef>
          </c:val>
          <c:smooth val="0"/>
          <c:extLst>
            <c:ext xmlns:c16="http://schemas.microsoft.com/office/drawing/2014/chart" uri="{C3380CC4-5D6E-409C-BE32-E72D297353CC}">
              <c16:uniqueId val="{00000001-203C-4BE6-8EE6-9F393A80D1D4}"/>
            </c:ext>
          </c:extLst>
        </c:ser>
        <c:ser>
          <c:idx val="2"/>
          <c:order val="2"/>
          <c:tx>
            <c:strRef>
              <c:f>'Q3'!$G$31</c:f>
              <c:strCache>
                <c:ptCount val="1"/>
                <c:pt idx="0">
                  <c:v>CH</c:v>
                </c:pt>
              </c:strCache>
            </c:strRef>
          </c:tx>
          <c:spPr>
            <a:ln w="28575" cap="rnd">
              <a:solidFill>
                <a:schemeClr val="accent6"/>
              </a:solidFill>
              <a:round/>
            </a:ln>
            <a:effectLst/>
          </c:spPr>
          <c:marker>
            <c:symbol val="none"/>
          </c:marker>
          <c:cat>
            <c:numRef>
              <c:f>'Q3'!$A$32:$A$67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'Q3'!$G$32:$G$67</c:f>
              <c:numCache>
                <c:formatCode>0.0%</c:formatCode>
                <c:ptCount val="36"/>
                <c:pt idx="0">
                  <c:v>1</c:v>
                </c:pt>
                <c:pt idx="1">
                  <c:v>1.02</c:v>
                </c:pt>
                <c:pt idx="2">
                  <c:v>1.0069999999999999</c:v>
                </c:pt>
                <c:pt idx="3">
                  <c:v>1.0169999999999999</c:v>
                </c:pt>
                <c:pt idx="4">
                  <c:v>1.02</c:v>
                </c:pt>
                <c:pt idx="5">
                  <c:v>1.0129999999999999</c:v>
                </c:pt>
                <c:pt idx="6">
                  <c:v>1.0189999999999999</c:v>
                </c:pt>
                <c:pt idx="7">
                  <c:v>1.044</c:v>
                </c:pt>
              </c:numCache>
            </c:numRef>
          </c:val>
          <c:smooth val="0"/>
          <c:extLst>
            <c:ext xmlns:c16="http://schemas.microsoft.com/office/drawing/2014/chart" uri="{C3380CC4-5D6E-409C-BE32-E72D297353CC}">
              <c16:uniqueId val="{00000002-203C-4BE6-8EE6-9F393A80D1D4}"/>
            </c:ext>
          </c:extLst>
        </c:ser>
        <c:ser>
          <c:idx val="0"/>
          <c:order val="3"/>
          <c:tx>
            <c:strRef>
              <c:f>'Q3'!$E$31</c:f>
              <c:strCache>
                <c:ptCount val="1"/>
                <c:pt idx="0">
                  <c:v>ZH</c:v>
                </c:pt>
              </c:strCache>
            </c:strRef>
          </c:tx>
          <c:spPr>
            <a:ln w="66675" cap="rnd">
              <a:solidFill>
                <a:schemeClr val="accent1"/>
              </a:solidFill>
              <a:round/>
            </a:ln>
            <a:effectLst/>
          </c:spPr>
          <c:marker>
            <c:symbol val="none"/>
          </c:marker>
          <c:cat>
            <c:numRef>
              <c:f>'Q3'!$A$32:$A$67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'Q3'!$E$32:$E$39</c:f>
              <c:numCache>
                <c:formatCode>_ * #,##0_ ;_ * \-#,##0_ ;_ * "-"??_ ;_ @_ </c:formatCode>
                <c:ptCount val="8"/>
                <c:pt idx="0">
                  <c:v>#N/A</c:v>
                </c:pt>
                <c:pt idx="1">
                  <c:v>#N/A</c:v>
                </c:pt>
                <c:pt idx="2">
                  <c:v>#N/A</c:v>
                </c:pt>
                <c:pt idx="3">
                  <c:v>#N/A</c:v>
                </c:pt>
                <c:pt idx="4">
                  <c:v>#N/A</c:v>
                </c:pt>
                <c:pt idx="5">
                  <c:v>#N/A</c:v>
                </c:pt>
                <c:pt idx="6">
                  <c:v>#N/A</c:v>
                </c:pt>
                <c:pt idx="7">
                  <c:v>#N/A</c:v>
                </c:pt>
              </c:numCache>
            </c:numRef>
          </c:val>
          <c:smooth val="0"/>
          <c:extLst>
            <c:ext xmlns:c16="http://schemas.microsoft.com/office/drawing/2014/chart" uri="{C3380CC4-5D6E-409C-BE32-E72D297353CC}">
              <c16:uniqueId val="{00000003-203C-4BE6-8EE6-9F393A80D1D4}"/>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6265493827160492"/>
          <c:y val="2.5430555555555562E-3"/>
          <c:w val="0.50301851851851853"/>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6677623456790129E-2"/>
          <c:y val="8.0594444444444441E-2"/>
          <c:w val="0.88392422839506168"/>
          <c:h val="0.85493555555555556"/>
        </c:manualLayout>
      </c:layout>
      <c:lineChart>
        <c:grouping val="standard"/>
        <c:varyColors val="0"/>
        <c:ser>
          <c:idx val="1"/>
          <c:order val="0"/>
          <c:tx>
            <c:strRef>
              <c:f>'Q3'!$D$31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'Q3'!$A$32:$A$67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'Q3'!$D$32:$D$67</c:f>
              <c:numCache>
                <c:formatCode>0%</c:formatCode>
                <c:ptCount val="36"/>
                <c:pt idx="0">
                  <c:v>1</c:v>
                </c:pt>
                <c:pt idx="1">
                  <c:v>1.02</c:v>
                </c:pt>
                <c:pt idx="2">
                  <c:v>1.0404</c:v>
                </c:pt>
                <c:pt idx="3">
                  <c:v>1.0612079999999999</c:v>
                </c:pt>
                <c:pt idx="4">
                  <c:v>1.08243216</c:v>
                </c:pt>
                <c:pt idx="5">
                  <c:v>1.1040808032</c:v>
                </c:pt>
                <c:pt idx="6">
                  <c:v>1.1261624192640001</c:v>
                </c:pt>
                <c:pt idx="7">
                  <c:v>1.14868566764928</c:v>
                </c:pt>
                <c:pt idx="8">
                  <c:v>1.1716593810022657</c:v>
                </c:pt>
                <c:pt idx="9">
                  <c:v>1.1950925686223111</c:v>
                </c:pt>
                <c:pt idx="10">
                  <c:v>1.2189944199947573</c:v>
                </c:pt>
                <c:pt idx="11">
                  <c:v>1.2433743083946525</c:v>
                </c:pt>
                <c:pt idx="12">
                  <c:v>1.2682417945625455</c:v>
                </c:pt>
                <c:pt idx="13">
                  <c:v>1.2936066304537963</c:v>
                </c:pt>
                <c:pt idx="14">
                  <c:v>1.3194787630628724</c:v>
                </c:pt>
                <c:pt idx="15">
                  <c:v>1.3458683383241299</c:v>
                </c:pt>
                <c:pt idx="16">
                  <c:v>1.3727857050906125</c:v>
                </c:pt>
                <c:pt idx="17">
                  <c:v>1.4002414191924248</c:v>
                </c:pt>
                <c:pt idx="18">
                  <c:v>1.4282462475762734</c:v>
                </c:pt>
                <c:pt idx="19">
                  <c:v>1.4568111725277988</c:v>
                </c:pt>
                <c:pt idx="20">
                  <c:v>1.4859473959783549</c:v>
                </c:pt>
                <c:pt idx="21">
                  <c:v>1.5156663438979221</c:v>
                </c:pt>
                <c:pt idx="22">
                  <c:v>1.5459796707758806</c:v>
                </c:pt>
                <c:pt idx="23">
                  <c:v>1.5768992641913981</c:v>
                </c:pt>
                <c:pt idx="24">
                  <c:v>1.6084372494752261</c:v>
                </c:pt>
                <c:pt idx="25">
                  <c:v>1.6406059944647307</c:v>
                </c:pt>
                <c:pt idx="26">
                  <c:v>1.6734181143540252</c:v>
                </c:pt>
                <c:pt idx="27">
                  <c:v>1.7068864766411058</c:v>
                </c:pt>
                <c:pt idx="28">
                  <c:v>1.7410242061739281</c:v>
                </c:pt>
                <c:pt idx="29">
                  <c:v>1.7758446902974065</c:v>
                </c:pt>
                <c:pt idx="30">
                  <c:v>1.8113615841033548</c:v>
                </c:pt>
                <c:pt idx="31">
                  <c:v>1.8475888157854219</c:v>
                </c:pt>
                <c:pt idx="32">
                  <c:v>1.8845405921011305</c:v>
                </c:pt>
                <c:pt idx="33">
                  <c:v>1.9222314039431532</c:v>
                </c:pt>
                <c:pt idx="34">
                  <c:v>1.9606760320220162</c:v>
                </c:pt>
                <c:pt idx="35">
                  <c:v>1.9998895526624565</c:v>
                </c:pt>
              </c:numCache>
            </c:numRef>
          </c:val>
          <c:smooth val="0"/>
          <c:extLst>
            <c:ext xmlns:c16="http://schemas.microsoft.com/office/drawing/2014/chart" uri="{C3380CC4-5D6E-409C-BE32-E72D297353CC}">
              <c16:uniqueId val="{00000000-ED6F-4AB6-93C4-A2E110B92F78}"/>
            </c:ext>
          </c:extLst>
        </c:ser>
        <c:ser>
          <c:idx val="3"/>
          <c:order val="1"/>
          <c:tx>
            <c:strRef>
              <c:f>'Q3'!$J$31</c:f>
              <c:strCache>
                <c:ptCount val="1"/>
                <c:pt idx="0">
                  <c:v>Veränderung BS</c:v>
                </c:pt>
              </c:strCache>
            </c:strRef>
          </c:tx>
          <c:spPr>
            <a:ln w="28575" cap="rnd">
              <a:solidFill>
                <a:schemeClr val="tx2"/>
              </a:solidFill>
              <a:round/>
            </a:ln>
            <a:effectLst/>
          </c:spPr>
          <c:marker>
            <c:symbol val="none"/>
          </c:marker>
          <c:val>
            <c:numRef>
              <c:f>'Q3'!$J$32:$J$67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ED6F-4AB6-93C4-A2E110B92F78}"/>
            </c:ext>
          </c:extLst>
        </c:ser>
        <c:ser>
          <c:idx val="2"/>
          <c:order val="2"/>
          <c:tx>
            <c:strRef>
              <c:f>'Q3'!$H$31</c:f>
              <c:strCache>
                <c:ptCount val="1"/>
                <c:pt idx="0">
                  <c:v>Veränderung CH</c:v>
                </c:pt>
              </c:strCache>
            </c:strRef>
          </c:tx>
          <c:spPr>
            <a:ln w="28575" cap="rnd">
              <a:solidFill>
                <a:schemeClr val="accent6"/>
              </a:solidFill>
              <a:round/>
            </a:ln>
            <a:effectLst/>
          </c:spPr>
          <c:marker>
            <c:symbol val="none"/>
          </c:marker>
          <c:cat>
            <c:numRef>
              <c:f>'Q3'!$A$32:$A$67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'Q3'!$H$32:$H$67</c:f>
              <c:numCache>
                <c:formatCode>0.00%</c:formatCode>
                <c:ptCount val="36"/>
                <c:pt idx="0">
                  <c:v>0.98899999999999999</c:v>
                </c:pt>
                <c:pt idx="1">
                  <c:v>1.02</c:v>
                </c:pt>
                <c:pt idx="2">
                  <c:v>1.0069999999999999</c:v>
                </c:pt>
                <c:pt idx="3">
                  <c:v>1.0169999999999999</c:v>
                </c:pt>
                <c:pt idx="4">
                  <c:v>1.02</c:v>
                </c:pt>
                <c:pt idx="5">
                  <c:v>1.0129999999999999</c:v>
                </c:pt>
                <c:pt idx="6">
                  <c:v>1.0189999999999999</c:v>
                </c:pt>
                <c:pt idx="7">
                  <c:v>1.044</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numCache>
            </c:numRef>
          </c:val>
          <c:smooth val="0"/>
          <c:extLst>
            <c:ext xmlns:c16="http://schemas.microsoft.com/office/drawing/2014/chart" uri="{C3380CC4-5D6E-409C-BE32-E72D297353CC}">
              <c16:uniqueId val="{00000002-ED6F-4AB6-93C4-A2E110B92F78}"/>
            </c:ext>
          </c:extLst>
        </c:ser>
        <c:ser>
          <c:idx val="0"/>
          <c:order val="3"/>
          <c:tx>
            <c:strRef>
              <c:f>'Q3'!$F$31</c:f>
              <c:strCache>
                <c:ptCount val="1"/>
                <c:pt idx="0">
                  <c:v>Veränderung ZH</c:v>
                </c:pt>
              </c:strCache>
            </c:strRef>
          </c:tx>
          <c:spPr>
            <a:ln w="66675" cap="rnd">
              <a:solidFill>
                <a:schemeClr val="accent1"/>
              </a:solidFill>
              <a:round/>
            </a:ln>
            <a:effectLst/>
          </c:spPr>
          <c:marker>
            <c:symbol val="none"/>
          </c:marker>
          <c:cat>
            <c:numRef>
              <c:f>'Q3'!$A$32:$A$67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ED6F-4AB6-93C4-A2E110B92F78}"/>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6543827160493826"/>
          <c:y val="1.6016666666666616E-3"/>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'G1'!$D$31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AE88-489A-8446-8DEC45A156C7}"/>
            </c:ext>
          </c:extLst>
        </c:ser>
        <c:ser>
          <c:idx val="3"/>
          <c:order val="1"/>
          <c:tx>
            <c:strRef>
              <c:f>'G1'!$I$31</c:f>
              <c:strCache>
                <c:ptCount val="1"/>
                <c:pt idx="0">
                  <c:v>BS</c:v>
                </c:pt>
              </c:strCache>
            </c:strRef>
          </c:tx>
          <c:spPr>
            <a:ln w="28575" cap="rnd">
              <a:solidFill>
                <a:schemeClr val="tx2"/>
              </a:solidFill>
              <a:round/>
            </a:ln>
            <a:effectLst/>
          </c:spPr>
          <c:marker>
            <c:symbol val="none"/>
          </c:marker>
          <c:cat>
            <c:numRef>
              <c:f>'G1'!$A$32:$A$67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'G1'!$I$32:$I$67</c:f>
              <c:numCache>
                <c:formatCode>_ * #,##0_ ;_ * \-#,##0_ ;_ * "-"??_ ;_ @_ </c:formatCode>
                <c:ptCount val="36"/>
                <c:pt idx="0" formatCode="0.0%">
                  <c:v>0.22900000000000001</c:v>
                </c:pt>
                <c:pt idx="6" formatCode="0.0%">
                  <c:v>0.44500000000000001</c:v>
                </c:pt>
              </c:numCache>
            </c:numRef>
          </c:val>
          <c:smooth val="0"/>
          <c:extLst>
            <c:ext xmlns:c16="http://schemas.microsoft.com/office/drawing/2014/chart" uri="{C3380CC4-5D6E-409C-BE32-E72D297353CC}">
              <c16:uniqueId val="{00000001-AE88-489A-8446-8DEC45A156C7}"/>
            </c:ext>
          </c:extLst>
        </c:ser>
        <c:ser>
          <c:idx val="2"/>
          <c:order val="2"/>
          <c:tx>
            <c:strRef>
              <c:f>'G1'!$G$31</c:f>
              <c:strCache>
                <c:ptCount val="1"/>
                <c:pt idx="0">
                  <c:v>CH</c:v>
                </c:pt>
              </c:strCache>
            </c:strRef>
          </c:tx>
          <c:spPr>
            <a:ln w="28575" cap="rnd">
              <a:solidFill>
                <a:schemeClr val="accent6"/>
              </a:solidFill>
              <a:round/>
            </a:ln>
            <a:effectLst/>
          </c:spPr>
          <c:marker>
            <c:symbol val="none"/>
          </c:marker>
          <c:cat>
            <c:numRef>
              <c:f>'G1'!$A$32:$A$67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'G1'!$G$32:$G$67</c:f>
              <c:numCache>
                <c:formatCode>#,##0.0" %"</c:formatCode>
                <c:ptCount val="36"/>
                <c:pt idx="0" formatCode="0.0%">
                  <c:v>0.3</c:v>
                </c:pt>
                <c:pt idx="6" formatCode="0.0%">
                  <c:v>0.40699999999999997</c:v>
                </c:pt>
              </c:numCache>
            </c:numRef>
          </c:val>
          <c:smooth val="0"/>
          <c:extLst>
            <c:ext xmlns:c16="http://schemas.microsoft.com/office/drawing/2014/chart" uri="{C3380CC4-5D6E-409C-BE32-E72D297353CC}">
              <c16:uniqueId val="{00000002-AE88-489A-8446-8DEC45A156C7}"/>
            </c:ext>
          </c:extLst>
        </c:ser>
        <c:ser>
          <c:idx val="0"/>
          <c:order val="3"/>
          <c:tx>
            <c:strRef>
              <c:f>'G1'!$E$31</c:f>
              <c:strCache>
                <c:ptCount val="1"/>
                <c:pt idx="0">
                  <c:v>ZH</c:v>
                </c:pt>
              </c:strCache>
            </c:strRef>
          </c:tx>
          <c:spPr>
            <a:ln w="66675" cap="rnd">
              <a:solidFill>
                <a:schemeClr val="accent1"/>
              </a:solidFill>
              <a:round/>
            </a:ln>
            <a:effectLst/>
          </c:spPr>
          <c:marker>
            <c:symbol val="none"/>
          </c:marker>
          <c:cat>
            <c:numRef>
              <c:f>'G1'!$A$32:$A$67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'G1'!$E$32:$E$39</c:f>
              <c:numCache>
                <c:formatCode>_ * #,##0_ ;_ * \-#,##0_ ;_ * "-"??_ ;_ @_ </c:formatCode>
                <c:ptCount val="8"/>
                <c:pt idx="0" formatCode="0.0%">
                  <c:v>0.20599999999999999</c:v>
                </c:pt>
                <c:pt idx="6" formatCode="0.0%">
                  <c:v>0.33600000000000002</c:v>
                </c:pt>
              </c:numCache>
            </c:numRef>
          </c:val>
          <c:smooth val="0"/>
          <c:extLst>
            <c:ext xmlns:c16="http://schemas.microsoft.com/office/drawing/2014/chart" uri="{C3380CC4-5D6E-409C-BE32-E72D297353CC}">
              <c16:uniqueId val="{00000003-AE88-489A-8446-8DEC45A156C7}"/>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'G1'!$D$31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9C42-4EDE-8F37-AE7CA392526C}"/>
            </c:ext>
          </c:extLst>
        </c:ser>
        <c:ser>
          <c:idx val="3"/>
          <c:order val="1"/>
          <c:tx>
            <c:strRef>
              <c:f>'G1'!$J$31</c:f>
              <c:strCache>
                <c:ptCount val="1"/>
                <c:pt idx="0">
                  <c:v>Veränderung BS</c:v>
                </c:pt>
              </c:strCache>
            </c:strRef>
          </c:tx>
          <c:spPr>
            <a:ln w="28575" cap="rnd">
              <a:solidFill>
                <a:schemeClr val="tx2"/>
              </a:solidFill>
              <a:round/>
            </a:ln>
            <a:effectLst/>
          </c:spPr>
          <c:marker>
            <c:symbol val="none"/>
          </c:marker>
          <c:val>
            <c:numRef>
              <c:f>'G1'!$J$32:$J$67</c:f>
              <c:numCache>
                <c:formatCode>0.0%</c:formatCode>
                <c:ptCount val="36"/>
                <c:pt idx="0">
                  <c:v>0</c:v>
                </c:pt>
                <c:pt idx="1">
                  <c:v>#N/A</c:v>
                </c:pt>
                <c:pt idx="2">
                  <c:v>#N/A</c:v>
                </c:pt>
                <c:pt idx="3">
                  <c:v>#N/A</c:v>
                </c:pt>
                <c:pt idx="4">
                  <c:v>#N/A</c:v>
                </c:pt>
                <c:pt idx="5">
                  <c:v>#N/A</c:v>
                </c:pt>
                <c:pt idx="6">
                  <c:v>0.94323144104803491</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9C42-4EDE-8F37-AE7CA392526C}"/>
            </c:ext>
          </c:extLst>
        </c:ser>
        <c:ser>
          <c:idx val="2"/>
          <c:order val="2"/>
          <c:tx>
            <c:strRef>
              <c:f>'G1'!$H$31</c:f>
              <c:strCache>
                <c:ptCount val="1"/>
                <c:pt idx="0">
                  <c:v>Veränderung CH</c:v>
                </c:pt>
              </c:strCache>
            </c:strRef>
          </c:tx>
          <c:spPr>
            <a:ln w="28575" cap="rnd">
              <a:solidFill>
                <a:schemeClr val="accent6"/>
              </a:solidFill>
              <a:round/>
            </a:ln>
            <a:effectLst/>
          </c:spPr>
          <c:marker>
            <c:symbol val="none"/>
          </c:marker>
          <c:cat>
            <c:numRef>
              <c:f>'G1'!$A$32:$A$67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'G1'!$H$32:$H$67</c:f>
              <c:numCache>
                <c:formatCode>0.0%</c:formatCode>
                <c:ptCount val="36"/>
                <c:pt idx="0">
                  <c:v>0</c:v>
                </c:pt>
                <c:pt idx="1">
                  <c:v>#N/A</c:v>
                </c:pt>
                <c:pt idx="2">
                  <c:v>#N/A</c:v>
                </c:pt>
                <c:pt idx="3">
                  <c:v>#N/A</c:v>
                </c:pt>
                <c:pt idx="4">
                  <c:v>#N/A</c:v>
                </c:pt>
                <c:pt idx="5">
                  <c:v>#N/A</c:v>
                </c:pt>
                <c:pt idx="6">
                  <c:v>0.35666666666666669</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9C42-4EDE-8F37-AE7CA392526C}"/>
            </c:ext>
          </c:extLst>
        </c:ser>
        <c:ser>
          <c:idx val="0"/>
          <c:order val="3"/>
          <c:tx>
            <c:strRef>
              <c:f>'G1'!$F$31</c:f>
              <c:strCache>
                <c:ptCount val="1"/>
                <c:pt idx="0">
                  <c:v>Veränderung ZH</c:v>
                </c:pt>
              </c:strCache>
            </c:strRef>
          </c:tx>
          <c:spPr>
            <a:ln w="66675" cap="rnd">
              <a:solidFill>
                <a:schemeClr val="accent1"/>
              </a:solidFill>
              <a:round/>
            </a:ln>
            <a:effectLst/>
          </c:spPr>
          <c:marker>
            <c:symbol val="none"/>
          </c:marker>
          <c:cat>
            <c:numRef>
              <c:f>'G1'!$A$32:$A$67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'G1'!$F$32:$F$67</c:f>
              <c:numCache>
                <c:formatCode>0.0%</c:formatCode>
                <c:ptCount val="36"/>
                <c:pt idx="0">
                  <c:v>0</c:v>
                </c:pt>
                <c:pt idx="1">
                  <c:v>#N/A</c:v>
                </c:pt>
                <c:pt idx="2">
                  <c:v>#N/A</c:v>
                </c:pt>
                <c:pt idx="3">
                  <c:v>#N/A</c:v>
                </c:pt>
                <c:pt idx="4">
                  <c:v>#N/A</c:v>
                </c:pt>
                <c:pt idx="5">
                  <c:v>#N/A</c:v>
                </c:pt>
                <c:pt idx="6">
                  <c:v>0.63106796116504871</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9C42-4EDE-8F37-AE7CA392526C}"/>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'G2'!$D$31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82DF-4521-92DE-7714E9C1AD98}"/>
            </c:ext>
          </c:extLst>
        </c:ser>
        <c:ser>
          <c:idx val="3"/>
          <c:order val="1"/>
          <c:tx>
            <c:strRef>
              <c:f>'G2'!$I$31</c:f>
              <c:strCache>
                <c:ptCount val="1"/>
                <c:pt idx="0">
                  <c:v>BS</c:v>
                </c:pt>
              </c:strCache>
            </c:strRef>
          </c:tx>
          <c:spPr>
            <a:ln w="28575" cap="rnd">
              <a:solidFill>
                <a:schemeClr val="tx2"/>
              </a:solidFill>
              <a:round/>
            </a:ln>
            <a:effectLst/>
          </c:spPr>
          <c:marker>
            <c:symbol val="none"/>
          </c:marker>
          <c:cat>
            <c:numRef>
              <c:f>'G2'!$A$32:$A$67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'G2'!$I$32:$I$67</c:f>
              <c:numCache>
                <c:formatCode>_ * #,##0_ ;_ * \-#,##0_ ;_ * "-"??_ ;_ @_ </c:formatCode>
                <c:ptCount val="36"/>
                <c:pt idx="0" formatCode="0.0%">
                  <c:v>0.22900000000000001</c:v>
                </c:pt>
                <c:pt idx="6" formatCode="0.0%">
                  <c:v>0.44500000000000001</c:v>
                </c:pt>
              </c:numCache>
            </c:numRef>
          </c:val>
          <c:smooth val="0"/>
          <c:extLst>
            <c:ext xmlns:c16="http://schemas.microsoft.com/office/drawing/2014/chart" uri="{C3380CC4-5D6E-409C-BE32-E72D297353CC}">
              <c16:uniqueId val="{00000001-82DF-4521-92DE-7714E9C1AD98}"/>
            </c:ext>
          </c:extLst>
        </c:ser>
        <c:ser>
          <c:idx val="2"/>
          <c:order val="2"/>
          <c:tx>
            <c:strRef>
              <c:f>'G2'!$G$31</c:f>
              <c:strCache>
                <c:ptCount val="1"/>
                <c:pt idx="0">
                  <c:v>CH</c:v>
                </c:pt>
              </c:strCache>
            </c:strRef>
          </c:tx>
          <c:spPr>
            <a:ln w="28575" cap="rnd">
              <a:solidFill>
                <a:schemeClr val="accent6"/>
              </a:solidFill>
              <a:round/>
            </a:ln>
            <a:effectLst/>
          </c:spPr>
          <c:marker>
            <c:symbol val="none"/>
          </c:marker>
          <c:cat>
            <c:numRef>
              <c:f>'G2'!$A$32:$A$67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'G2'!$G$32:$G$67</c:f>
              <c:numCache>
                <c:formatCode>#,##0.0" %"</c:formatCode>
                <c:ptCount val="36"/>
                <c:pt idx="0" formatCode="0.0%">
                  <c:v>0.3</c:v>
                </c:pt>
                <c:pt idx="6" formatCode="0.0%">
                  <c:v>0.40699999999999997</c:v>
                </c:pt>
              </c:numCache>
            </c:numRef>
          </c:val>
          <c:smooth val="0"/>
          <c:extLst>
            <c:ext xmlns:c16="http://schemas.microsoft.com/office/drawing/2014/chart" uri="{C3380CC4-5D6E-409C-BE32-E72D297353CC}">
              <c16:uniqueId val="{00000002-82DF-4521-92DE-7714E9C1AD98}"/>
            </c:ext>
          </c:extLst>
        </c:ser>
        <c:ser>
          <c:idx val="0"/>
          <c:order val="3"/>
          <c:tx>
            <c:strRef>
              <c:f>'G2'!$E$31</c:f>
              <c:strCache>
                <c:ptCount val="1"/>
                <c:pt idx="0">
                  <c:v>ZH</c:v>
                </c:pt>
              </c:strCache>
            </c:strRef>
          </c:tx>
          <c:spPr>
            <a:ln w="66675" cap="rnd">
              <a:solidFill>
                <a:schemeClr val="accent1"/>
              </a:solidFill>
              <a:round/>
            </a:ln>
            <a:effectLst/>
          </c:spPr>
          <c:marker>
            <c:symbol val="none"/>
          </c:marker>
          <c:cat>
            <c:numRef>
              <c:f>'G2'!$A$32:$A$67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'G2'!$E$32:$E$39</c:f>
              <c:numCache>
                <c:formatCode>_ * #,##0_ ;_ * \-#,##0_ ;_ * "-"??_ ;_ @_ </c:formatCode>
                <c:ptCount val="8"/>
                <c:pt idx="0" formatCode="0.0%">
                  <c:v>0.20599999999999999</c:v>
                </c:pt>
                <c:pt idx="6" formatCode="0.0%">
                  <c:v>0.33600000000000002</c:v>
                </c:pt>
              </c:numCache>
            </c:numRef>
          </c:val>
          <c:smooth val="0"/>
          <c:extLst>
            <c:ext xmlns:c16="http://schemas.microsoft.com/office/drawing/2014/chart" uri="{C3380CC4-5D6E-409C-BE32-E72D297353CC}">
              <c16:uniqueId val="{00000003-82DF-4521-92DE-7714E9C1AD98}"/>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'G2'!$D$31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37F-4532-8942-6A3804E07496}"/>
            </c:ext>
          </c:extLst>
        </c:ser>
        <c:ser>
          <c:idx val="3"/>
          <c:order val="1"/>
          <c:tx>
            <c:strRef>
              <c:f>'G2'!$J$31</c:f>
              <c:strCache>
                <c:ptCount val="1"/>
                <c:pt idx="0">
                  <c:v>Veränderung BS</c:v>
                </c:pt>
              </c:strCache>
            </c:strRef>
          </c:tx>
          <c:spPr>
            <a:ln w="28575" cap="rnd">
              <a:solidFill>
                <a:schemeClr val="tx2"/>
              </a:solidFill>
              <a:round/>
            </a:ln>
            <a:effectLst/>
          </c:spPr>
          <c:marker>
            <c:symbol val="none"/>
          </c:marker>
          <c:val>
            <c:numRef>
              <c:f>'G2'!$J$32:$J$67</c:f>
              <c:numCache>
                <c:formatCode>0.0%</c:formatCode>
                <c:ptCount val="36"/>
                <c:pt idx="0">
                  <c:v>0</c:v>
                </c:pt>
                <c:pt idx="1">
                  <c:v>#N/A</c:v>
                </c:pt>
                <c:pt idx="2">
                  <c:v>#N/A</c:v>
                </c:pt>
                <c:pt idx="3">
                  <c:v>#N/A</c:v>
                </c:pt>
                <c:pt idx="4">
                  <c:v>#N/A</c:v>
                </c:pt>
                <c:pt idx="5">
                  <c:v>#N/A</c:v>
                </c:pt>
                <c:pt idx="6">
                  <c:v>0.94323144104803491</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E37F-4532-8942-6A3804E07496}"/>
            </c:ext>
          </c:extLst>
        </c:ser>
        <c:ser>
          <c:idx val="2"/>
          <c:order val="2"/>
          <c:tx>
            <c:strRef>
              <c:f>'G2'!$H$31</c:f>
              <c:strCache>
                <c:ptCount val="1"/>
                <c:pt idx="0">
                  <c:v>Veränderung CH</c:v>
                </c:pt>
              </c:strCache>
            </c:strRef>
          </c:tx>
          <c:spPr>
            <a:ln w="28575" cap="rnd">
              <a:solidFill>
                <a:schemeClr val="accent6"/>
              </a:solidFill>
              <a:round/>
            </a:ln>
            <a:effectLst/>
          </c:spPr>
          <c:marker>
            <c:symbol val="none"/>
          </c:marker>
          <c:cat>
            <c:numRef>
              <c:f>'G2'!$A$32:$A$67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'G2'!$H$32:$H$67</c:f>
              <c:numCache>
                <c:formatCode>0.0%</c:formatCode>
                <c:ptCount val="36"/>
                <c:pt idx="0">
                  <c:v>0</c:v>
                </c:pt>
                <c:pt idx="1">
                  <c:v>#N/A</c:v>
                </c:pt>
                <c:pt idx="2">
                  <c:v>#N/A</c:v>
                </c:pt>
                <c:pt idx="3">
                  <c:v>#N/A</c:v>
                </c:pt>
                <c:pt idx="4">
                  <c:v>#N/A</c:v>
                </c:pt>
                <c:pt idx="5">
                  <c:v>#N/A</c:v>
                </c:pt>
                <c:pt idx="6">
                  <c:v>0.35666666666666669</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E37F-4532-8942-6A3804E07496}"/>
            </c:ext>
          </c:extLst>
        </c:ser>
        <c:ser>
          <c:idx val="0"/>
          <c:order val="3"/>
          <c:tx>
            <c:strRef>
              <c:f>'G2'!$F$31</c:f>
              <c:strCache>
                <c:ptCount val="1"/>
                <c:pt idx="0">
                  <c:v>Veränderung ZH</c:v>
                </c:pt>
              </c:strCache>
            </c:strRef>
          </c:tx>
          <c:spPr>
            <a:ln w="66675" cap="rnd">
              <a:solidFill>
                <a:schemeClr val="accent1"/>
              </a:solidFill>
              <a:round/>
            </a:ln>
            <a:effectLst/>
          </c:spPr>
          <c:marker>
            <c:symbol val="none"/>
          </c:marker>
          <c:cat>
            <c:numRef>
              <c:f>'G2'!$A$32:$A$67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'G2'!$F$32:$F$67</c:f>
              <c:numCache>
                <c:formatCode>0.0%</c:formatCode>
                <c:ptCount val="36"/>
                <c:pt idx="0">
                  <c:v>0</c:v>
                </c:pt>
                <c:pt idx="1">
                  <c:v>#N/A</c:v>
                </c:pt>
                <c:pt idx="2">
                  <c:v>#N/A</c:v>
                </c:pt>
                <c:pt idx="3">
                  <c:v>#N/A</c:v>
                </c:pt>
                <c:pt idx="4">
                  <c:v>#N/A</c:v>
                </c:pt>
                <c:pt idx="5">
                  <c:v>#N/A</c:v>
                </c:pt>
                <c:pt idx="6">
                  <c:v>0.63106796116504871</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E37F-4532-8942-6A3804E07496}"/>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'G3'!$D$31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A58-46F5-8D70-444CFB014C13}"/>
            </c:ext>
          </c:extLst>
        </c:ser>
        <c:ser>
          <c:idx val="3"/>
          <c:order val="1"/>
          <c:tx>
            <c:strRef>
              <c:f>'G3'!$I$31</c:f>
              <c:strCache>
                <c:ptCount val="1"/>
                <c:pt idx="0">
                  <c:v>BS</c:v>
                </c:pt>
              </c:strCache>
            </c:strRef>
          </c:tx>
          <c:spPr>
            <a:ln w="28575" cap="rnd">
              <a:solidFill>
                <a:schemeClr val="tx2"/>
              </a:solidFill>
              <a:round/>
            </a:ln>
            <a:effectLst/>
          </c:spPr>
          <c:marker>
            <c:symbol val="none"/>
          </c:marker>
          <c:val>
            <c:numRef>
              <c:f>'G3'!$I$32:$I$67</c:f>
              <c:numCache>
                <c:formatCode>_ * #,##0_ ;_ * \-#,##0_ ;_ * "-"??_ ;_ @_ </c:formatCode>
                <c:ptCount val="36"/>
              </c:numCache>
            </c:numRef>
          </c:val>
          <c:smooth val="0"/>
          <c:extLst>
            <c:ext xmlns:c16="http://schemas.microsoft.com/office/drawing/2014/chart" uri="{C3380CC4-5D6E-409C-BE32-E72D297353CC}">
              <c16:uniqueId val="{00000001-5A58-46F5-8D70-444CFB014C13}"/>
            </c:ext>
          </c:extLst>
        </c:ser>
        <c:ser>
          <c:idx val="2"/>
          <c:order val="2"/>
          <c:tx>
            <c:strRef>
              <c:f>'G3'!$G$31</c:f>
              <c:strCache>
                <c:ptCount val="1"/>
                <c:pt idx="0">
                  <c:v>CH</c:v>
                </c:pt>
              </c:strCache>
            </c:strRef>
          </c:tx>
          <c:spPr>
            <a:ln w="28575" cap="rnd">
              <a:solidFill>
                <a:schemeClr val="accent6"/>
              </a:solidFill>
              <a:round/>
            </a:ln>
            <a:effectLst/>
          </c:spPr>
          <c:marker>
            <c:symbol val="none"/>
          </c:marker>
          <c:cat>
            <c:numRef>
              <c:f>'G3'!$A$32:$A$67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'G3'!$G$32:$G$67</c:f>
              <c:numCache>
                <c:formatCode>_ * #,##0_ ;_ * \-#,##0_ ;_ * "-"??_ ;_ @_ </c:formatCode>
                <c:ptCount val="36"/>
              </c:numCache>
            </c:numRef>
          </c:val>
          <c:smooth val="0"/>
          <c:extLst>
            <c:ext xmlns:c16="http://schemas.microsoft.com/office/drawing/2014/chart" uri="{C3380CC4-5D6E-409C-BE32-E72D297353CC}">
              <c16:uniqueId val="{00000002-5A58-46F5-8D70-444CFB014C13}"/>
            </c:ext>
          </c:extLst>
        </c:ser>
        <c:ser>
          <c:idx val="0"/>
          <c:order val="3"/>
          <c:tx>
            <c:strRef>
              <c:f>'G3'!$E$31</c:f>
              <c:strCache>
                <c:ptCount val="1"/>
                <c:pt idx="0">
                  <c:v>ZH</c:v>
                </c:pt>
              </c:strCache>
            </c:strRef>
          </c:tx>
          <c:spPr>
            <a:ln w="66675" cap="rnd">
              <a:solidFill>
                <a:schemeClr val="accent1"/>
              </a:solidFill>
              <a:round/>
            </a:ln>
            <a:effectLst/>
          </c:spPr>
          <c:marker>
            <c:symbol val="none"/>
          </c:marker>
          <c:cat>
            <c:numRef>
              <c:f>'G3'!$A$32:$A$67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'G3'!$E$32:$E$39</c:f>
              <c:numCache>
                <c:formatCode>_ * #,##0_ ;_ * \-#,##0_ ;_ * "-"??_ ;_ @_ </c:formatCode>
                <c:ptCount val="8"/>
              </c:numCache>
            </c:numRef>
          </c:val>
          <c:smooth val="0"/>
          <c:extLst>
            <c:ext xmlns:c16="http://schemas.microsoft.com/office/drawing/2014/chart" uri="{C3380CC4-5D6E-409C-BE32-E72D297353CC}">
              <c16:uniqueId val="{00000003-5A58-46F5-8D70-444CFB014C13}"/>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'G3'!$D$31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0E42-4D29-9C3E-7CD74040AA7E}"/>
            </c:ext>
          </c:extLst>
        </c:ser>
        <c:ser>
          <c:idx val="3"/>
          <c:order val="1"/>
          <c:tx>
            <c:strRef>
              <c:f>'G3'!$J$31</c:f>
              <c:strCache>
                <c:ptCount val="1"/>
                <c:pt idx="0">
                  <c:v>Veränderung BS</c:v>
                </c:pt>
              </c:strCache>
            </c:strRef>
          </c:tx>
          <c:spPr>
            <a:ln w="28575" cap="rnd">
              <a:solidFill>
                <a:schemeClr val="tx2"/>
              </a:solidFill>
              <a:round/>
            </a:ln>
            <a:effectLst/>
          </c:spPr>
          <c:marker>
            <c:symbol val="none"/>
          </c:marker>
          <c:val>
            <c:numRef>
              <c:f>'G3'!$J$32:$J$67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0E42-4D29-9C3E-7CD74040AA7E}"/>
            </c:ext>
          </c:extLst>
        </c:ser>
        <c:ser>
          <c:idx val="2"/>
          <c:order val="2"/>
          <c:tx>
            <c:strRef>
              <c:f>'G3'!$H$31</c:f>
              <c:strCache>
                <c:ptCount val="1"/>
                <c:pt idx="0">
                  <c:v>Veränderung CH</c:v>
                </c:pt>
              </c:strCache>
            </c:strRef>
          </c:tx>
          <c:spPr>
            <a:ln w="28575" cap="rnd">
              <a:solidFill>
                <a:schemeClr val="accent6"/>
              </a:solidFill>
              <a:round/>
            </a:ln>
            <a:effectLst/>
          </c:spPr>
          <c:marker>
            <c:symbol val="none"/>
          </c:marker>
          <c:cat>
            <c:numRef>
              <c:f>'G3'!$A$32:$A$67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0E42-4D29-9C3E-7CD74040AA7E}"/>
            </c:ext>
          </c:extLst>
        </c:ser>
        <c:ser>
          <c:idx val="0"/>
          <c:order val="3"/>
          <c:tx>
            <c:strRef>
              <c:f>'G3'!$F$31</c:f>
              <c:strCache>
                <c:ptCount val="1"/>
                <c:pt idx="0">
                  <c:v>Veränderung ZH</c:v>
                </c:pt>
              </c:strCache>
            </c:strRef>
          </c:tx>
          <c:spPr>
            <a:ln w="66675" cap="rnd">
              <a:solidFill>
                <a:schemeClr val="accent1"/>
              </a:solidFill>
              <a:round/>
            </a:ln>
            <a:effectLst/>
          </c:spPr>
          <c:marker>
            <c:symbol val="none"/>
          </c:marker>
          <c:cat>
            <c:numRef>
              <c:f>'G3'!$A$32:$A$67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0E42-4D29-9C3E-7CD74040AA7E}"/>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'G4'!$D$31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256E-4E5F-BAF1-2F6233E1EC51}"/>
            </c:ext>
          </c:extLst>
        </c:ser>
        <c:ser>
          <c:idx val="3"/>
          <c:order val="1"/>
          <c:tx>
            <c:strRef>
              <c:f>'G4'!$I$31</c:f>
              <c:strCache>
                <c:ptCount val="1"/>
                <c:pt idx="0">
                  <c:v>BS</c:v>
                </c:pt>
              </c:strCache>
            </c:strRef>
          </c:tx>
          <c:spPr>
            <a:ln w="28575" cap="rnd">
              <a:solidFill>
                <a:schemeClr val="tx2"/>
              </a:solidFill>
              <a:round/>
            </a:ln>
            <a:effectLst/>
          </c:spPr>
          <c:marker>
            <c:symbol val="none"/>
          </c:marker>
          <c:val>
            <c:numRef>
              <c:f>'G4'!$I$32:$I$67</c:f>
              <c:numCache>
                <c:formatCode>#,##0" HGT"</c:formatCode>
                <c:ptCount val="36"/>
                <c:pt idx="0">
                  <c:v>2677.8</c:v>
                </c:pt>
                <c:pt idx="1">
                  <c:v>3024.3</c:v>
                </c:pt>
                <c:pt idx="2">
                  <c:v>2870</c:v>
                </c:pt>
                <c:pt idx="3">
                  <c:v>2618.6999999999998</c:v>
                </c:pt>
                <c:pt idx="4">
                  <c:v>2707.7</c:v>
                </c:pt>
                <c:pt idx="5">
                  <c:v>2507.1999999999998</c:v>
                </c:pt>
                <c:pt idx="6">
                  <c:v>3058.2</c:v>
                </c:pt>
              </c:numCache>
            </c:numRef>
          </c:val>
          <c:smooth val="0"/>
          <c:extLst>
            <c:ext xmlns:c16="http://schemas.microsoft.com/office/drawing/2014/chart" uri="{C3380CC4-5D6E-409C-BE32-E72D297353CC}">
              <c16:uniqueId val="{00000001-256E-4E5F-BAF1-2F6233E1EC51}"/>
            </c:ext>
          </c:extLst>
        </c:ser>
        <c:ser>
          <c:idx val="2"/>
          <c:order val="2"/>
          <c:tx>
            <c:strRef>
              <c:f>'G4'!$G$31</c:f>
              <c:strCache>
                <c:ptCount val="1"/>
                <c:pt idx="0">
                  <c:v>CH</c:v>
                </c:pt>
              </c:strCache>
            </c:strRef>
          </c:tx>
          <c:spPr>
            <a:ln w="28575" cap="rnd">
              <a:solidFill>
                <a:schemeClr val="accent6"/>
              </a:solidFill>
              <a:round/>
            </a:ln>
            <a:effectLst/>
          </c:spPr>
          <c:marker>
            <c:symbol val="none"/>
          </c:marker>
          <c:cat>
            <c:numRef>
              <c:f>'G4'!$A$32:$A$67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'G4'!$G$32:$G$67</c:f>
              <c:numCache>
                <c:formatCode>#,##0" HGT"</c:formatCode>
                <c:ptCount val="36"/>
                <c:pt idx="0">
                  <c:v>3074.9</c:v>
                </c:pt>
                <c:pt idx="1">
                  <c:v>3281.3</c:v>
                </c:pt>
                <c:pt idx="2">
                  <c:v>3233.1</c:v>
                </c:pt>
                <c:pt idx="3">
                  <c:v>2890.7</c:v>
                </c:pt>
                <c:pt idx="4">
                  <c:v>3066.7</c:v>
                </c:pt>
                <c:pt idx="5">
                  <c:v>2930.6</c:v>
                </c:pt>
                <c:pt idx="6">
                  <c:v>3378</c:v>
                </c:pt>
                <c:pt idx="7">
                  <c:v>2795.8</c:v>
                </c:pt>
              </c:numCache>
            </c:numRef>
          </c:val>
          <c:smooth val="0"/>
          <c:extLst>
            <c:ext xmlns:c16="http://schemas.microsoft.com/office/drawing/2014/chart" uri="{C3380CC4-5D6E-409C-BE32-E72D297353CC}">
              <c16:uniqueId val="{00000002-256E-4E5F-BAF1-2F6233E1EC51}"/>
            </c:ext>
          </c:extLst>
        </c:ser>
        <c:ser>
          <c:idx val="0"/>
          <c:order val="3"/>
          <c:tx>
            <c:strRef>
              <c:f>'G4'!$E$31</c:f>
              <c:strCache>
                <c:ptCount val="1"/>
                <c:pt idx="0">
                  <c:v>ZH</c:v>
                </c:pt>
              </c:strCache>
            </c:strRef>
          </c:tx>
          <c:spPr>
            <a:ln w="66675" cap="rnd">
              <a:solidFill>
                <a:schemeClr val="accent1"/>
              </a:solidFill>
              <a:round/>
            </a:ln>
            <a:effectLst/>
          </c:spPr>
          <c:marker>
            <c:symbol val="none"/>
          </c:marker>
          <c:cat>
            <c:numRef>
              <c:f>'G4'!$A$32:$A$67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'G4'!$E$32:$E$39</c:f>
              <c:numCache>
                <c:formatCode>#,##0" HGT"</c:formatCode>
                <c:ptCount val="8"/>
                <c:pt idx="0">
                  <c:v>3060</c:v>
                </c:pt>
                <c:pt idx="1">
                  <c:v>3335</c:v>
                </c:pt>
                <c:pt idx="2">
                  <c:v>3233</c:v>
                </c:pt>
                <c:pt idx="3">
                  <c:v>2935</c:v>
                </c:pt>
                <c:pt idx="4">
                  <c:v>3112</c:v>
                </c:pt>
                <c:pt idx="5">
                  <c:v>2932.7</c:v>
                </c:pt>
                <c:pt idx="6">
                  <c:v>3400.5</c:v>
                </c:pt>
                <c:pt idx="7">
                  <c:v>2775.4</c:v>
                </c:pt>
              </c:numCache>
            </c:numRef>
          </c:val>
          <c:smooth val="0"/>
          <c:extLst>
            <c:ext xmlns:c16="http://schemas.microsoft.com/office/drawing/2014/chart" uri="{C3380CC4-5D6E-409C-BE32-E72D297353CC}">
              <c16:uniqueId val="{00000003-256E-4E5F-BAF1-2F6233E1EC5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'G4'!$D$31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1357-4858-86B1-FB138085C2C7}"/>
            </c:ext>
          </c:extLst>
        </c:ser>
        <c:ser>
          <c:idx val="3"/>
          <c:order val="1"/>
          <c:tx>
            <c:strRef>
              <c:f>'G4'!$J$31</c:f>
              <c:strCache>
                <c:ptCount val="1"/>
                <c:pt idx="0">
                  <c:v>Veränderung BS</c:v>
                </c:pt>
              </c:strCache>
            </c:strRef>
          </c:tx>
          <c:spPr>
            <a:ln w="28575" cap="rnd">
              <a:solidFill>
                <a:schemeClr val="tx2"/>
              </a:solidFill>
              <a:round/>
            </a:ln>
            <a:effectLst/>
          </c:spPr>
          <c:marker>
            <c:symbol val="none"/>
          </c:marker>
          <c:val>
            <c:numRef>
              <c:f>'G4'!$J$32:$J$67</c:f>
              <c:numCache>
                <c:formatCode>0.0%</c:formatCode>
                <c:ptCount val="36"/>
                <c:pt idx="0">
                  <c:v>0</c:v>
                </c:pt>
                <c:pt idx="1">
                  <c:v>0.12939726641272675</c:v>
                </c:pt>
                <c:pt idx="2">
                  <c:v>7.1775337964000263E-2</c:v>
                </c:pt>
                <c:pt idx="3">
                  <c:v>-2.2070356262603785E-2</c:v>
                </c:pt>
                <c:pt idx="4">
                  <c:v>1.1165882440809405E-2</c:v>
                </c:pt>
                <c:pt idx="5">
                  <c:v>-6.3709014862947333E-2</c:v>
                </c:pt>
                <c:pt idx="6">
                  <c:v>0.14205691239076845</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1357-4858-86B1-FB138085C2C7}"/>
            </c:ext>
          </c:extLst>
        </c:ser>
        <c:ser>
          <c:idx val="2"/>
          <c:order val="2"/>
          <c:tx>
            <c:strRef>
              <c:f>'G4'!$H$31</c:f>
              <c:strCache>
                <c:ptCount val="1"/>
                <c:pt idx="0">
                  <c:v>Veränderung CH</c:v>
                </c:pt>
              </c:strCache>
            </c:strRef>
          </c:tx>
          <c:spPr>
            <a:ln w="28575" cap="rnd">
              <a:solidFill>
                <a:schemeClr val="accent6"/>
              </a:solidFill>
              <a:round/>
            </a:ln>
            <a:effectLst/>
          </c:spPr>
          <c:marker>
            <c:symbol val="none"/>
          </c:marker>
          <c:cat>
            <c:numRef>
              <c:f>'G4'!$A$32:$A$67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'G4'!$H$32:$H$67</c:f>
              <c:numCache>
                <c:formatCode>0.0%</c:formatCode>
                <c:ptCount val="36"/>
                <c:pt idx="0">
                  <c:v>0</c:v>
                </c:pt>
                <c:pt idx="1">
                  <c:v>6.7124134118182743E-2</c:v>
                </c:pt>
                <c:pt idx="2">
                  <c:v>5.1448827604149594E-2</c:v>
                </c:pt>
                <c:pt idx="3">
                  <c:v>-5.9904387134541048E-2</c:v>
                </c:pt>
                <c:pt idx="4">
                  <c:v>-2.6667533903542706E-3</c:v>
                </c:pt>
                <c:pt idx="5">
                  <c:v>-4.692835539367135E-2</c:v>
                </c:pt>
                <c:pt idx="6">
                  <c:v>9.857231129467614E-2</c:v>
                </c:pt>
                <c:pt idx="7">
                  <c:v>-9.0767179420468969E-2</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1357-4858-86B1-FB138085C2C7}"/>
            </c:ext>
          </c:extLst>
        </c:ser>
        <c:ser>
          <c:idx val="0"/>
          <c:order val="3"/>
          <c:tx>
            <c:strRef>
              <c:f>'G4'!$F$31</c:f>
              <c:strCache>
                <c:ptCount val="1"/>
                <c:pt idx="0">
                  <c:v>Veränderung ZH</c:v>
                </c:pt>
              </c:strCache>
            </c:strRef>
          </c:tx>
          <c:spPr>
            <a:ln w="66675" cap="rnd">
              <a:solidFill>
                <a:schemeClr val="accent1"/>
              </a:solidFill>
              <a:round/>
            </a:ln>
            <a:effectLst/>
          </c:spPr>
          <c:marker>
            <c:symbol val="none"/>
          </c:marker>
          <c:cat>
            <c:numRef>
              <c:f>'G4'!$A$32:$A$67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'G4'!$F$32:$F$67</c:f>
              <c:numCache>
                <c:formatCode>0.0%</c:formatCode>
                <c:ptCount val="36"/>
                <c:pt idx="0">
                  <c:v>0</c:v>
                </c:pt>
                <c:pt idx="1">
                  <c:v>8.9869281045751537E-2</c:v>
                </c:pt>
                <c:pt idx="2">
                  <c:v>5.6535947712418322E-2</c:v>
                </c:pt>
                <c:pt idx="3">
                  <c:v>-4.0849673202614345E-2</c:v>
                </c:pt>
                <c:pt idx="4">
                  <c:v>1.6993464052287521E-2</c:v>
                </c:pt>
                <c:pt idx="5">
                  <c:v>-4.160130718954258E-2</c:v>
                </c:pt>
                <c:pt idx="6">
                  <c:v>0.11127450980392162</c:v>
                </c:pt>
                <c:pt idx="7">
                  <c:v>-9.3006535947712354E-2</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1357-4858-86B1-FB138085C2C7}"/>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'G5'!$D$31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08F9-4259-A2F9-692555D730B8}"/>
            </c:ext>
          </c:extLst>
        </c:ser>
        <c:ser>
          <c:idx val="3"/>
          <c:order val="1"/>
          <c:tx>
            <c:strRef>
              <c:f>'G5'!$I$31</c:f>
              <c:strCache>
                <c:ptCount val="1"/>
                <c:pt idx="0">
                  <c:v>BS</c:v>
                </c:pt>
              </c:strCache>
            </c:strRef>
          </c:tx>
          <c:spPr>
            <a:ln w="28575" cap="rnd">
              <a:solidFill>
                <a:schemeClr val="tx2"/>
              </a:solidFill>
              <a:round/>
            </a:ln>
            <a:effectLst/>
          </c:spPr>
          <c:marker>
            <c:symbol val="none"/>
          </c:marker>
          <c:val>
            <c:numRef>
              <c:f>'G5'!$I$32:$I$67</c:f>
              <c:numCache>
                <c:formatCode>_ * #,##0_ ;_ * \-#,##0_ ;_ * "-"??_ ;_ @_ </c:formatCode>
                <c:ptCount val="36"/>
              </c:numCache>
            </c:numRef>
          </c:val>
          <c:smooth val="0"/>
          <c:extLst>
            <c:ext xmlns:c16="http://schemas.microsoft.com/office/drawing/2014/chart" uri="{C3380CC4-5D6E-409C-BE32-E72D297353CC}">
              <c16:uniqueId val="{00000001-08F9-4259-A2F9-692555D730B8}"/>
            </c:ext>
          </c:extLst>
        </c:ser>
        <c:ser>
          <c:idx val="2"/>
          <c:order val="2"/>
          <c:tx>
            <c:strRef>
              <c:f>'G5'!$G$31</c:f>
              <c:strCache>
                <c:ptCount val="1"/>
                <c:pt idx="0">
                  <c:v>CH</c:v>
                </c:pt>
              </c:strCache>
            </c:strRef>
          </c:tx>
          <c:spPr>
            <a:ln w="28575" cap="rnd">
              <a:solidFill>
                <a:schemeClr val="accent6"/>
              </a:solidFill>
              <a:round/>
            </a:ln>
            <a:effectLst/>
          </c:spPr>
          <c:marker>
            <c:symbol val="none"/>
          </c:marker>
          <c:cat>
            <c:numRef>
              <c:f>'G5'!$A$32:$A$67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'G5'!$G$32:$G$67</c:f>
              <c:numCache>
                <c:formatCode>_ * #,##0_ ;_ * \-#,##0_ ;_ * "-"??_ ;_ @_ </c:formatCode>
                <c:ptCount val="36"/>
              </c:numCache>
            </c:numRef>
          </c:val>
          <c:smooth val="0"/>
          <c:extLst>
            <c:ext xmlns:c16="http://schemas.microsoft.com/office/drawing/2014/chart" uri="{C3380CC4-5D6E-409C-BE32-E72D297353CC}">
              <c16:uniqueId val="{00000002-08F9-4259-A2F9-692555D730B8}"/>
            </c:ext>
          </c:extLst>
        </c:ser>
        <c:ser>
          <c:idx val="0"/>
          <c:order val="3"/>
          <c:tx>
            <c:strRef>
              <c:f>'G5'!$E$31</c:f>
              <c:strCache>
                <c:ptCount val="1"/>
                <c:pt idx="0">
                  <c:v>ZH</c:v>
                </c:pt>
              </c:strCache>
            </c:strRef>
          </c:tx>
          <c:spPr>
            <a:ln w="66675" cap="rnd">
              <a:solidFill>
                <a:schemeClr val="accent1"/>
              </a:solidFill>
              <a:round/>
            </a:ln>
            <a:effectLst/>
          </c:spPr>
          <c:marker>
            <c:symbol val="none"/>
          </c:marker>
          <c:cat>
            <c:numRef>
              <c:f>'G5'!$A$32:$A$67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'G5'!$E$32:$E$39</c:f>
              <c:numCache>
                <c:formatCode>0</c:formatCode>
                <c:ptCount val="8"/>
                <c:pt idx="0">
                  <c:v>123549</c:v>
                </c:pt>
                <c:pt idx="1">
                  <c:v>120022</c:v>
                </c:pt>
                <c:pt idx="2">
                  <c:v>117810</c:v>
                </c:pt>
                <c:pt idx="3">
                  <c:v>114726</c:v>
                </c:pt>
                <c:pt idx="4">
                  <c:v>112768</c:v>
                </c:pt>
                <c:pt idx="5">
                  <c:v>112019</c:v>
                </c:pt>
                <c:pt idx="6">
                  <c:v>109666</c:v>
                </c:pt>
              </c:numCache>
            </c:numRef>
          </c:val>
          <c:smooth val="0"/>
          <c:extLst>
            <c:ext xmlns:c16="http://schemas.microsoft.com/office/drawing/2014/chart" uri="{C3380CC4-5D6E-409C-BE32-E72D297353CC}">
              <c16:uniqueId val="{00000003-08F9-4259-A2F9-692555D730B8}"/>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'G5'!$D$31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AA12-43B8-9742-3CB926E5C9DC}"/>
            </c:ext>
          </c:extLst>
        </c:ser>
        <c:ser>
          <c:idx val="3"/>
          <c:order val="1"/>
          <c:tx>
            <c:strRef>
              <c:f>'G5'!$J$31</c:f>
              <c:strCache>
                <c:ptCount val="1"/>
                <c:pt idx="0">
                  <c:v>Veränderung BS</c:v>
                </c:pt>
              </c:strCache>
            </c:strRef>
          </c:tx>
          <c:spPr>
            <a:ln w="28575" cap="rnd">
              <a:solidFill>
                <a:schemeClr val="tx2"/>
              </a:solidFill>
              <a:round/>
            </a:ln>
            <a:effectLst/>
          </c:spPr>
          <c:marker>
            <c:symbol val="none"/>
          </c:marker>
          <c:val>
            <c:numRef>
              <c:f>'G5'!$J$32:$J$67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AA12-43B8-9742-3CB926E5C9DC}"/>
            </c:ext>
          </c:extLst>
        </c:ser>
        <c:ser>
          <c:idx val="2"/>
          <c:order val="2"/>
          <c:tx>
            <c:strRef>
              <c:f>'G5'!$H$31</c:f>
              <c:strCache>
                <c:ptCount val="1"/>
                <c:pt idx="0">
                  <c:v>Veränderung CH</c:v>
                </c:pt>
              </c:strCache>
            </c:strRef>
          </c:tx>
          <c:spPr>
            <a:ln w="28575" cap="rnd">
              <a:solidFill>
                <a:schemeClr val="accent6"/>
              </a:solidFill>
              <a:round/>
            </a:ln>
            <a:effectLst/>
          </c:spPr>
          <c:marker>
            <c:symbol val="none"/>
          </c:marker>
          <c:cat>
            <c:numRef>
              <c:f>'G5'!$A$32:$A$67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'G5'!$H$32:$H$67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AA12-43B8-9742-3CB926E5C9DC}"/>
            </c:ext>
          </c:extLst>
        </c:ser>
        <c:ser>
          <c:idx val="0"/>
          <c:order val="3"/>
          <c:tx>
            <c:strRef>
              <c:f>'G5'!$F$31</c:f>
              <c:strCache>
                <c:ptCount val="1"/>
                <c:pt idx="0">
                  <c:v>Veränderung ZH</c:v>
                </c:pt>
              </c:strCache>
            </c:strRef>
          </c:tx>
          <c:spPr>
            <a:ln w="66675" cap="rnd">
              <a:solidFill>
                <a:schemeClr val="accent1"/>
              </a:solidFill>
              <a:round/>
            </a:ln>
            <a:effectLst/>
          </c:spPr>
          <c:marker>
            <c:symbol val="none"/>
          </c:marker>
          <c:cat>
            <c:numRef>
              <c:f>'G5'!$A$32:$A$67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'G5'!$F$32:$F$67</c:f>
              <c:numCache>
                <c:formatCode>0.0%</c:formatCode>
                <c:ptCount val="36"/>
                <c:pt idx="0">
                  <c:v>0</c:v>
                </c:pt>
                <c:pt idx="1">
                  <c:v>-2.8547377963399123E-2</c:v>
                </c:pt>
                <c:pt idx="2">
                  <c:v>-4.6451205594541412E-2</c:v>
                </c:pt>
                <c:pt idx="3">
                  <c:v>-7.1412961658936958E-2</c:v>
                </c:pt>
                <c:pt idx="4">
                  <c:v>-8.7260924815255492E-2</c:v>
                </c:pt>
                <c:pt idx="5">
                  <c:v>-9.3323296829597946E-2</c:v>
                </c:pt>
                <c:pt idx="6">
                  <c:v>-0.11236837206290617</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AA12-43B8-9742-3CB926E5C9DC}"/>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'G6'!$D$31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'G6'!$D$32:$D$67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7E11-42C4-AEAD-1433BCDEDAFB}"/>
            </c:ext>
          </c:extLst>
        </c:ser>
        <c:ser>
          <c:idx val="3"/>
          <c:order val="1"/>
          <c:tx>
            <c:strRef>
              <c:f>'G6'!$I$31</c:f>
              <c:strCache>
                <c:ptCount val="1"/>
                <c:pt idx="0">
                  <c:v>BS</c:v>
                </c:pt>
              </c:strCache>
            </c:strRef>
          </c:tx>
          <c:spPr>
            <a:ln w="28575" cap="rnd">
              <a:solidFill>
                <a:schemeClr val="tx2"/>
              </a:solidFill>
              <a:round/>
            </a:ln>
            <a:effectLst/>
          </c:spPr>
          <c:marker>
            <c:symbol val="none"/>
          </c:marker>
          <c:val>
            <c:numRef>
              <c:f>'G6'!$I$32:$I$67</c:f>
              <c:numCache>
                <c:formatCode>_ * #,##0_ ;_ * \-#,##0_ ;_ * "-"??_ ;_ @_ </c:formatCode>
                <c:ptCount val="36"/>
              </c:numCache>
            </c:numRef>
          </c:val>
          <c:smooth val="0"/>
          <c:extLst>
            <c:ext xmlns:c16="http://schemas.microsoft.com/office/drawing/2014/chart" uri="{C3380CC4-5D6E-409C-BE32-E72D297353CC}">
              <c16:uniqueId val="{00000001-7E11-42C4-AEAD-1433BCDEDAFB}"/>
            </c:ext>
          </c:extLst>
        </c:ser>
        <c:ser>
          <c:idx val="2"/>
          <c:order val="2"/>
          <c:tx>
            <c:strRef>
              <c:f>'G6'!$G$31</c:f>
              <c:strCache>
                <c:ptCount val="1"/>
                <c:pt idx="0">
                  <c:v>CH</c:v>
                </c:pt>
              </c:strCache>
            </c:strRef>
          </c:tx>
          <c:spPr>
            <a:ln w="28575" cap="rnd">
              <a:solidFill>
                <a:schemeClr val="accent6"/>
              </a:solidFill>
              <a:round/>
            </a:ln>
            <a:effectLst/>
          </c:spPr>
          <c:marker>
            <c:symbol val="none"/>
          </c:marker>
          <c:cat>
            <c:numRef>
              <c:f>'G6'!$A$32:$A$67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'G6'!$G$32:$G$67</c:f>
              <c:numCache>
                <c:formatCode>_ * #,##0_ ;_ * \-#,##0_ ;_ * "-"??_ ;_ @_ </c:formatCode>
                <c:ptCount val="36"/>
              </c:numCache>
            </c:numRef>
          </c:val>
          <c:smooth val="0"/>
          <c:extLst>
            <c:ext xmlns:c16="http://schemas.microsoft.com/office/drawing/2014/chart" uri="{C3380CC4-5D6E-409C-BE32-E72D297353CC}">
              <c16:uniqueId val="{00000002-7E11-42C4-AEAD-1433BCDEDAFB}"/>
            </c:ext>
          </c:extLst>
        </c:ser>
        <c:ser>
          <c:idx val="0"/>
          <c:order val="3"/>
          <c:tx>
            <c:strRef>
              <c:f>'G6'!$E$31</c:f>
              <c:strCache>
                <c:ptCount val="1"/>
                <c:pt idx="0">
                  <c:v>ZH</c:v>
                </c:pt>
              </c:strCache>
            </c:strRef>
          </c:tx>
          <c:spPr>
            <a:ln w="66675" cap="rnd">
              <a:solidFill>
                <a:schemeClr val="accent1"/>
              </a:solidFill>
              <a:round/>
            </a:ln>
            <a:effectLst/>
          </c:spPr>
          <c:marker>
            <c:symbol val="none"/>
          </c:marker>
          <c:cat>
            <c:numRef>
              <c:f>'G6'!$A$32:$A$67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'G6'!$E$32:$E$39</c:f>
              <c:numCache>
                <c:formatCode>_ * #,##0_ ;_ * \-#,##0_ ;_ * "-"??_ ;_ @_ </c:formatCode>
                <c:ptCount val="8"/>
              </c:numCache>
            </c:numRef>
          </c:val>
          <c:smooth val="0"/>
          <c:extLst>
            <c:ext xmlns:c16="http://schemas.microsoft.com/office/drawing/2014/chart" uri="{C3380CC4-5D6E-409C-BE32-E72D297353CC}">
              <c16:uniqueId val="{00000003-7E11-42C4-AEAD-1433BCDEDAFB}"/>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'G6'!$D$31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'G6'!$D$32:$D$67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1D7-4B95-86EA-AFAD87C2239F}"/>
            </c:ext>
          </c:extLst>
        </c:ser>
        <c:ser>
          <c:idx val="3"/>
          <c:order val="1"/>
          <c:tx>
            <c:strRef>
              <c:f>'G6'!$J$31</c:f>
              <c:strCache>
                <c:ptCount val="1"/>
                <c:pt idx="0">
                  <c:v>Veränderung BS</c:v>
                </c:pt>
              </c:strCache>
            </c:strRef>
          </c:tx>
          <c:spPr>
            <a:ln w="28575" cap="rnd">
              <a:solidFill>
                <a:schemeClr val="tx2"/>
              </a:solidFill>
              <a:round/>
            </a:ln>
            <a:effectLst/>
          </c:spPr>
          <c:marker>
            <c:symbol val="none"/>
          </c:marker>
          <c:val>
            <c:numRef>
              <c:f>'G6'!$J$32:$J$67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E1D7-4B95-86EA-AFAD87C2239F}"/>
            </c:ext>
          </c:extLst>
        </c:ser>
        <c:ser>
          <c:idx val="2"/>
          <c:order val="2"/>
          <c:tx>
            <c:strRef>
              <c:f>'G6'!$H$31</c:f>
              <c:strCache>
                <c:ptCount val="1"/>
                <c:pt idx="0">
                  <c:v>Veränderung CH</c:v>
                </c:pt>
              </c:strCache>
            </c:strRef>
          </c:tx>
          <c:spPr>
            <a:ln w="28575" cap="rnd">
              <a:solidFill>
                <a:schemeClr val="accent6"/>
              </a:solidFill>
              <a:round/>
            </a:ln>
            <a:effectLst/>
          </c:spPr>
          <c:marker>
            <c:symbol val="none"/>
          </c:marker>
          <c:cat>
            <c:numRef>
              <c:f>'G6'!$A$32:$A$67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'G6'!$H$32:$H$67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E1D7-4B95-86EA-AFAD87C2239F}"/>
            </c:ext>
          </c:extLst>
        </c:ser>
        <c:ser>
          <c:idx val="0"/>
          <c:order val="3"/>
          <c:tx>
            <c:strRef>
              <c:f>'G6'!$F$31</c:f>
              <c:strCache>
                <c:ptCount val="1"/>
                <c:pt idx="0">
                  <c:v>Veränderung ZH</c:v>
                </c:pt>
              </c:strCache>
            </c:strRef>
          </c:tx>
          <c:spPr>
            <a:ln w="66675" cap="rnd">
              <a:solidFill>
                <a:schemeClr val="accent1"/>
              </a:solidFill>
              <a:round/>
            </a:ln>
            <a:effectLst/>
          </c:spPr>
          <c:marker>
            <c:symbol val="none"/>
          </c:marker>
          <c:cat>
            <c:numRef>
              <c:f>'G6'!$A$32:$A$67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'G6'!$F$32:$F$67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E1D7-4B95-86EA-AFAD87C2239F}"/>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7D0A-4AB9-B19C-961ECDC5EBB9}"/>
            </c:ext>
          </c:extLst>
        </c:ser>
        <c:ser>
          <c:idx val="3"/>
          <c:order val="1"/>
          <c:tx>
            <c:strRef>
              <c:f>'M1'!$I$31</c:f>
              <c:strCache>
                <c:ptCount val="1"/>
                <c:pt idx="0">
                  <c:v>BS</c:v>
                </c:pt>
              </c:strCache>
            </c:strRef>
          </c:tx>
          <c:spPr>
            <a:ln w="28575" cap="rnd">
              <a:solidFill>
                <a:schemeClr val="tx2"/>
              </a:solidFill>
              <a:round/>
            </a:ln>
            <a:effectLst/>
          </c:spPr>
          <c:marker>
            <c:symbol val="none"/>
          </c:marker>
          <c:val>
            <c:numRef>
              <c:f>'M1'!$I$32:$I$67</c:f>
              <c:numCache>
                <c:formatCode>_ * #,##0_ ;_ * \-#,##0_ ;_ * "-"??_ ;_ @_ </c:formatCode>
                <c:ptCount val="36"/>
              </c:numCache>
            </c:numRef>
          </c:val>
          <c:smooth val="0"/>
          <c:extLst>
            <c:ext xmlns:c16="http://schemas.microsoft.com/office/drawing/2014/chart" uri="{C3380CC4-5D6E-409C-BE32-E72D297353CC}">
              <c16:uniqueId val="{00000001-7D0A-4AB9-B19C-961ECDC5EBB9}"/>
            </c:ext>
          </c:extLst>
        </c:ser>
        <c:ser>
          <c:idx val="2"/>
          <c:order val="2"/>
          <c:tx>
            <c:strRef>
              <c:f>'M1'!$G$31</c:f>
              <c:strCache>
                <c:ptCount val="1"/>
                <c:pt idx="0">
                  <c:v>CH</c:v>
                </c:pt>
              </c:strCache>
            </c:strRef>
          </c:tx>
          <c:spPr>
            <a:ln w="28575" cap="rnd">
              <a:solidFill>
                <a:schemeClr val="accent6"/>
              </a:solidFill>
              <a:round/>
            </a:ln>
            <a:effectLst/>
          </c:spPr>
          <c:marker>
            <c:symbol val="none"/>
          </c:marker>
          <c:cat>
            <c:numRef>
              <c:f>'M1'!$A$32:$A$67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'M1'!$G$32:$G$67</c:f>
              <c:numCache>
                <c:formatCode>_ * #,##0_ ;_ * \-#,##0_ ;_ * "-"??_ ;_ @_ </c:formatCode>
                <c:ptCount val="36"/>
              </c:numCache>
            </c:numRef>
          </c:val>
          <c:smooth val="0"/>
          <c:extLst>
            <c:ext xmlns:c16="http://schemas.microsoft.com/office/drawing/2014/chart" uri="{C3380CC4-5D6E-409C-BE32-E72D297353CC}">
              <c16:uniqueId val="{00000002-7D0A-4AB9-B19C-961ECDC5EBB9}"/>
            </c:ext>
          </c:extLst>
        </c:ser>
        <c:ser>
          <c:idx val="0"/>
          <c:order val="3"/>
          <c:tx>
            <c:strRef>
              <c:f>'M1'!$E$31</c:f>
              <c:strCache>
                <c:ptCount val="1"/>
                <c:pt idx="0">
                  <c:v>ZH</c:v>
                </c:pt>
              </c:strCache>
            </c:strRef>
          </c:tx>
          <c:spPr>
            <a:ln w="66675" cap="rnd">
              <a:solidFill>
                <a:schemeClr val="accent1"/>
              </a:solidFill>
              <a:round/>
            </a:ln>
            <a:effectLst/>
          </c:spPr>
          <c:marker>
            <c:symbol val="none"/>
          </c:marker>
          <c:cat>
            <c:numRef>
              <c:f>'M1'!$A$32:$A$67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'M1'!$E$32:$E$39</c:f>
              <c:numCache>
                <c:formatCode>_ * #,##0_ ;_ * \-#,##0_ ;_ * "-"??_ ;_ @_ </c:formatCode>
                <c:ptCount val="8"/>
              </c:numCache>
            </c:numRef>
          </c:val>
          <c:smooth val="0"/>
          <c:extLst>
            <c:ext xmlns:c16="http://schemas.microsoft.com/office/drawing/2014/chart" uri="{C3380CC4-5D6E-409C-BE32-E72D297353CC}">
              <c16:uniqueId val="{00000003-7D0A-4AB9-B19C-961ECDC5EBB9}"/>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188C-4FD1-8AD0-2D74EDDF3F4A}"/>
            </c:ext>
          </c:extLst>
        </c:ser>
        <c:ser>
          <c:idx val="3"/>
          <c:order val="1"/>
          <c:tx>
            <c:strRef>
              <c:f>'M1'!$J$31</c:f>
              <c:strCache>
                <c:ptCount val="1"/>
                <c:pt idx="0">
                  <c:v>Veränderung BS</c:v>
                </c:pt>
              </c:strCache>
            </c:strRef>
          </c:tx>
          <c:spPr>
            <a:ln w="28575" cap="rnd">
              <a:solidFill>
                <a:schemeClr val="tx2"/>
              </a:solidFill>
              <a:round/>
            </a:ln>
            <a:effectLst/>
          </c:spPr>
          <c:marker>
            <c:symbol val="none"/>
          </c:marker>
          <c:val>
            <c:numRef>
              <c:f>'M1'!$J$32:$J$67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188C-4FD1-8AD0-2D74EDDF3F4A}"/>
            </c:ext>
          </c:extLst>
        </c:ser>
        <c:ser>
          <c:idx val="2"/>
          <c:order val="2"/>
          <c:tx>
            <c:strRef>
              <c:f>'M1'!$H$31</c:f>
              <c:strCache>
                <c:ptCount val="1"/>
                <c:pt idx="0">
                  <c:v>Veränderung CH</c:v>
                </c:pt>
              </c:strCache>
            </c:strRef>
          </c:tx>
          <c:spPr>
            <a:ln w="28575" cap="rnd">
              <a:solidFill>
                <a:schemeClr val="accent6"/>
              </a:solidFill>
              <a:round/>
            </a:ln>
            <a:effectLst/>
          </c:spPr>
          <c:marker>
            <c:symbol val="none"/>
          </c:marker>
          <c:cat>
            <c:numRef>
              <c:f>'M1'!$A$32:$A$67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'M1'!$H$32:$H$67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188C-4FD1-8AD0-2D74EDDF3F4A}"/>
            </c:ext>
          </c:extLst>
        </c:ser>
        <c:ser>
          <c:idx val="0"/>
          <c:order val="3"/>
          <c:tx>
            <c:strRef>
              <c:f>'M1'!$F$31</c:f>
              <c:strCache>
                <c:ptCount val="1"/>
                <c:pt idx="0">
                  <c:v>Veränderung ZH</c:v>
                </c:pt>
              </c:strCache>
            </c:strRef>
          </c:tx>
          <c:spPr>
            <a:ln w="66675" cap="rnd">
              <a:solidFill>
                <a:schemeClr val="accent1"/>
              </a:solidFill>
              <a:round/>
            </a:ln>
            <a:effectLst/>
          </c:spPr>
          <c:marker>
            <c:symbol val="none"/>
          </c:marker>
          <c:cat>
            <c:numRef>
              <c:f>'M1'!$A$32:$A$67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'M1'!$F$32:$F$67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188C-4FD1-8AD0-2D74EDDF3F4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153-46AC-8AF3-CC16D0EF32A4}"/>
            </c:ext>
          </c:extLst>
        </c:ser>
        <c:ser>
          <c:idx val="3"/>
          <c:order val="1"/>
          <c:tx>
            <c:strRef>
              <c:f>'M2'!$I$31</c:f>
              <c:strCache>
                <c:ptCount val="1"/>
                <c:pt idx="0">
                  <c:v>BS</c:v>
                </c:pt>
              </c:strCache>
            </c:strRef>
          </c:tx>
          <c:spPr>
            <a:ln w="28575" cap="rnd">
              <a:solidFill>
                <a:schemeClr val="tx2"/>
              </a:solidFill>
              <a:round/>
            </a:ln>
            <a:effectLst/>
          </c:spPr>
          <c:marker>
            <c:symbol val="none"/>
          </c:marker>
          <c:val>
            <c:numRef>
              <c:f>'M2'!$I$32:$I$67</c:f>
              <c:numCache>
                <c:formatCode>_ * #,##0_ ;_ * \-#,##0_ ;_ * "-"??_ ;_ @_ </c:formatCode>
                <c:ptCount val="36"/>
              </c:numCache>
            </c:numRef>
          </c:val>
          <c:smooth val="0"/>
          <c:extLst>
            <c:ext xmlns:c16="http://schemas.microsoft.com/office/drawing/2014/chart" uri="{C3380CC4-5D6E-409C-BE32-E72D297353CC}">
              <c16:uniqueId val="{00000001-B153-46AC-8AF3-CC16D0EF32A4}"/>
            </c:ext>
          </c:extLst>
        </c:ser>
        <c:ser>
          <c:idx val="2"/>
          <c:order val="2"/>
          <c:tx>
            <c:strRef>
              <c:f>'M2'!$G$31</c:f>
              <c:strCache>
                <c:ptCount val="1"/>
                <c:pt idx="0">
                  <c:v>CH</c:v>
                </c:pt>
              </c:strCache>
            </c:strRef>
          </c:tx>
          <c:spPr>
            <a:ln w="28575" cap="rnd">
              <a:solidFill>
                <a:schemeClr val="accent6"/>
              </a:solidFill>
              <a:round/>
            </a:ln>
            <a:effectLst/>
          </c:spPr>
          <c:marker>
            <c:symbol val="none"/>
          </c:marker>
          <c:cat>
            <c:numRef>
              <c:f>'M2'!$A$32:$A$67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'M2'!$G$32:$G$67</c:f>
              <c:numCache>
                <c:formatCode>_ * #,##0_ ;_ * \-#,##0_ ;_ * "-"??_ ;_ @_ </c:formatCode>
                <c:ptCount val="36"/>
              </c:numCache>
            </c:numRef>
          </c:val>
          <c:smooth val="0"/>
          <c:extLst>
            <c:ext xmlns:c16="http://schemas.microsoft.com/office/drawing/2014/chart" uri="{C3380CC4-5D6E-409C-BE32-E72D297353CC}">
              <c16:uniqueId val="{00000002-B153-46AC-8AF3-CC16D0EF32A4}"/>
            </c:ext>
          </c:extLst>
        </c:ser>
        <c:ser>
          <c:idx val="0"/>
          <c:order val="3"/>
          <c:tx>
            <c:strRef>
              <c:f>'M2'!$E$31</c:f>
              <c:strCache>
                <c:ptCount val="1"/>
                <c:pt idx="0">
                  <c:v>ZH</c:v>
                </c:pt>
              </c:strCache>
            </c:strRef>
          </c:tx>
          <c:spPr>
            <a:ln w="66675" cap="rnd">
              <a:solidFill>
                <a:schemeClr val="accent1"/>
              </a:solidFill>
              <a:round/>
            </a:ln>
            <a:effectLst/>
          </c:spPr>
          <c:marker>
            <c:symbol val="none"/>
          </c:marker>
          <c:cat>
            <c:numRef>
              <c:f>'M2'!$A$32:$A$67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'M2'!$E$32:$E$39</c:f>
              <c:numCache>
                <c:formatCode>_ * #,##0_ ;_ * \-#,##0_ ;_ * "-"??_ ;_ @_ </c:formatCode>
                <c:ptCount val="8"/>
              </c:numCache>
            </c:numRef>
          </c:val>
          <c:smooth val="0"/>
          <c:extLst>
            <c:ext xmlns:c16="http://schemas.microsoft.com/office/drawing/2014/chart" uri="{C3380CC4-5D6E-409C-BE32-E72D297353CC}">
              <c16:uniqueId val="{00000003-B153-46AC-8AF3-CC16D0EF32A4}"/>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837A-48AF-9C87-A6CA1F082D91}"/>
            </c:ext>
          </c:extLst>
        </c:ser>
        <c:ser>
          <c:idx val="3"/>
          <c:order val="1"/>
          <c:tx>
            <c:strRef>
              <c:f>'M2'!$J$31</c:f>
              <c:strCache>
                <c:ptCount val="1"/>
                <c:pt idx="0">
                  <c:v>Veränderung BS</c:v>
                </c:pt>
              </c:strCache>
            </c:strRef>
          </c:tx>
          <c:spPr>
            <a:ln w="28575" cap="rnd">
              <a:solidFill>
                <a:schemeClr val="tx2"/>
              </a:solidFill>
              <a:round/>
            </a:ln>
            <a:effectLst/>
          </c:spPr>
          <c:marker>
            <c:symbol val="none"/>
          </c:marker>
          <c:val>
            <c:numRef>
              <c:f>'M2'!$J$32:$J$67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837A-48AF-9C87-A6CA1F082D91}"/>
            </c:ext>
          </c:extLst>
        </c:ser>
        <c:ser>
          <c:idx val="2"/>
          <c:order val="2"/>
          <c:tx>
            <c:strRef>
              <c:f>'M2'!$H$31</c:f>
              <c:strCache>
                <c:ptCount val="1"/>
                <c:pt idx="0">
                  <c:v>Veränderung CH</c:v>
                </c:pt>
              </c:strCache>
            </c:strRef>
          </c:tx>
          <c:spPr>
            <a:ln w="28575" cap="rnd">
              <a:solidFill>
                <a:schemeClr val="accent6"/>
              </a:solidFill>
              <a:round/>
            </a:ln>
            <a:effectLst/>
          </c:spPr>
          <c:marker>
            <c:symbol val="none"/>
          </c:marker>
          <c:cat>
            <c:numRef>
              <c:f>'M2'!$A$32:$A$67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'M2'!$H$32:$H$67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837A-48AF-9C87-A6CA1F082D91}"/>
            </c:ext>
          </c:extLst>
        </c:ser>
        <c:ser>
          <c:idx val="0"/>
          <c:order val="3"/>
          <c:tx>
            <c:strRef>
              <c:f>'M2'!$F$31</c:f>
              <c:strCache>
                <c:ptCount val="1"/>
                <c:pt idx="0">
                  <c:v>Veränderung ZH</c:v>
                </c:pt>
              </c:strCache>
            </c:strRef>
          </c:tx>
          <c:spPr>
            <a:ln w="66675" cap="rnd">
              <a:solidFill>
                <a:schemeClr val="accent1"/>
              </a:solidFill>
              <a:round/>
            </a:ln>
            <a:effectLst/>
          </c:spPr>
          <c:marker>
            <c:symbol val="none"/>
          </c:marker>
          <c:cat>
            <c:numRef>
              <c:f>'M2'!$A$32:$A$67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'M2'!$F$32:$F$67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837A-48AF-9C87-A6CA1F082D9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111111111111111"/>
          <c:y val="8.0594444444444441E-2"/>
          <c:w val="0.86949074074074073"/>
          <c:h val="0.85476777777777779"/>
        </c:manualLayout>
      </c:layout>
      <c:lineChart>
        <c:grouping val="standard"/>
        <c:varyColors val="0"/>
        <c:ser>
          <c:idx val="1"/>
          <c:order val="0"/>
          <c:tx>
            <c:strRef>
              <c:f>'M3'!$D$31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A207-421C-B3C7-E212021A8861}"/>
            </c:ext>
          </c:extLst>
        </c:ser>
        <c:ser>
          <c:idx val="3"/>
          <c:order val="1"/>
          <c:tx>
            <c:strRef>
              <c:f>'M3'!$I$31</c:f>
              <c:strCache>
                <c:ptCount val="1"/>
                <c:pt idx="0">
                  <c:v>BS</c:v>
                </c:pt>
              </c:strCache>
            </c:strRef>
          </c:tx>
          <c:spPr>
            <a:ln w="28575" cap="rnd">
              <a:solidFill>
                <a:schemeClr val="tx2"/>
              </a:solidFill>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'M3'!$I$32:$I$67</c:f>
              <c:numCache>
                <c:formatCode>0.00%</c:formatCode>
                <c:ptCount val="36"/>
                <c:pt idx="0">
                  <c:v>1.4621811785400176E-2</c:v>
                </c:pt>
                <c:pt idx="1">
                  <c:v>1.1565739225313693E-2</c:v>
                </c:pt>
                <c:pt idx="2">
                  <c:v>1.690550828481863E-2</c:v>
                </c:pt>
                <c:pt idx="3">
                  <c:v>2.5524475524475523E-2</c:v>
                </c:pt>
                <c:pt idx="4">
                  <c:v>5.0050273712434368E-2</c:v>
                </c:pt>
                <c:pt idx="5">
                  <c:v>8.2684411723063858E-2</c:v>
                </c:pt>
                <c:pt idx="6">
                  <c:v>0.13829185520361992</c:v>
                </c:pt>
              </c:numCache>
            </c:numRef>
          </c:val>
          <c:smooth val="0"/>
          <c:extLst>
            <c:ext xmlns:c16="http://schemas.microsoft.com/office/drawing/2014/chart" uri="{C3380CC4-5D6E-409C-BE32-E72D297353CC}">
              <c16:uniqueId val="{00000001-A207-421C-B3C7-E212021A8861}"/>
            </c:ext>
          </c:extLst>
        </c:ser>
        <c:ser>
          <c:idx val="2"/>
          <c:order val="2"/>
          <c:tx>
            <c:strRef>
              <c:f>'M3'!$G$31</c:f>
              <c:strCache>
                <c:ptCount val="1"/>
                <c:pt idx="0">
                  <c:v>CH</c:v>
                </c:pt>
              </c:strCache>
            </c:strRef>
          </c:tx>
          <c:spPr>
            <a:ln w="28575" cap="rnd">
              <a:solidFill>
                <a:schemeClr val="accent6"/>
              </a:solidFill>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'M3'!$G$32:$G$67</c:f>
              <c:numCache>
                <c:formatCode>0.00%</c:formatCode>
                <c:ptCount val="36"/>
                <c:pt idx="0">
                  <c:v>1.1912695258765628E-2</c:v>
                </c:pt>
                <c:pt idx="1">
                  <c:v>1.1070156923780326E-2</c:v>
                </c:pt>
                <c:pt idx="2">
                  <c:v>1.5652427856306207E-2</c:v>
                </c:pt>
                <c:pt idx="3">
                  <c:v>1.8073530487034785E-2</c:v>
                </c:pt>
                <c:pt idx="4">
                  <c:v>4.2262703739213807E-2</c:v>
                </c:pt>
                <c:pt idx="5">
                  <c:v>8.3016290684812116E-2</c:v>
                </c:pt>
                <c:pt idx="6">
                  <c:v>0.13249814249153802</c:v>
                </c:pt>
              </c:numCache>
            </c:numRef>
          </c:val>
          <c:smooth val="0"/>
          <c:extLst>
            <c:ext xmlns:c16="http://schemas.microsoft.com/office/drawing/2014/chart" uri="{C3380CC4-5D6E-409C-BE32-E72D297353CC}">
              <c16:uniqueId val="{00000002-A207-421C-B3C7-E212021A8861}"/>
            </c:ext>
          </c:extLst>
        </c:ser>
        <c:ser>
          <c:idx val="0"/>
          <c:order val="3"/>
          <c:tx>
            <c:strRef>
              <c:f>'M3'!$E$31</c:f>
              <c:strCache>
                <c:ptCount val="1"/>
                <c:pt idx="0">
                  <c:v>ZH</c:v>
                </c:pt>
              </c:strCache>
            </c:strRef>
          </c:tx>
          <c:spPr>
            <a:ln w="66675" cap="rnd">
              <a:solidFill>
                <a:schemeClr val="accent1"/>
              </a:solidFill>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'M3'!$E$32:$E$39</c:f>
              <c:numCache>
                <c:formatCode>0.00%</c:formatCode>
                <c:ptCount val="8"/>
                <c:pt idx="0">
                  <c:v>2.1980754043698265E-2</c:v>
                </c:pt>
                <c:pt idx="1">
                  <c:v>1.6588619270611608E-2</c:v>
                </c:pt>
                <c:pt idx="2">
                  <c:v>2.1928166351606805E-2</c:v>
                </c:pt>
                <c:pt idx="3">
                  <c:v>2.2269717667807554E-2</c:v>
                </c:pt>
                <c:pt idx="4">
                  <c:v>4.3445638842796334E-2</c:v>
                </c:pt>
                <c:pt idx="5">
                  <c:v>9.1197601292809724E-2</c:v>
                </c:pt>
                <c:pt idx="6">
                  <c:v>0.13218254906597304</c:v>
                </c:pt>
              </c:numCache>
            </c:numRef>
          </c:val>
          <c:smooth val="0"/>
          <c:extLst>
            <c:ext xmlns:c16="http://schemas.microsoft.com/office/drawing/2014/chart" uri="{C3380CC4-5D6E-409C-BE32-E72D297353CC}">
              <c16:uniqueId val="{00000003-A207-421C-B3C7-E212021A886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900932098765432"/>
          <c:y val="2.5430555555555562E-3"/>
          <c:w val="0.46774077027615496"/>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537677966600487"/>
          <c:y val="8.4122222222222223E-2"/>
          <c:w val="0.835225"/>
          <c:h val="0.8966777777777778"/>
        </c:manualLayout>
      </c:layout>
      <c:lineChart>
        <c:grouping val="standard"/>
        <c:varyColors val="0"/>
        <c:ser>
          <c:idx val="1"/>
          <c:order val="0"/>
          <c:tx>
            <c:strRef>
              <c:f>'LF1'!$D$31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'LF1'!$D$32:$D$86</c:f>
              <c:numCache>
                <c:formatCode>#,##0\ "GW"</c:formatCode>
                <c:ptCount val="5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formatCode="0">
                  <c:v>80767</c:v>
                </c:pt>
                <c:pt idx="35">
                  <c:v>#N/A</c:v>
                </c:pt>
                <c:pt idx="36">
                  <c:v>#N/A</c:v>
                </c:pt>
                <c:pt idx="37">
                  <c:v>#N/A</c:v>
                </c:pt>
                <c:pt idx="38">
                  <c:v>#N/A</c:v>
                </c:pt>
                <c:pt idx="39">
                  <c:v>#N/A</c:v>
                </c:pt>
                <c:pt idx="40">
                  <c:v>#N/A</c:v>
                </c:pt>
                <c:pt idx="41">
                  <c:v>#N/A</c:v>
                </c:pt>
                <c:pt idx="42">
                  <c:v>#N/A</c:v>
                </c:pt>
                <c:pt idx="43">
                  <c:v>#N/A</c:v>
                </c:pt>
                <c:pt idx="44" formatCode="0">
                  <c:v>66514</c:v>
                </c:pt>
                <c:pt idx="45">
                  <c:v>#N/A</c:v>
                </c:pt>
                <c:pt idx="46">
                  <c:v>#N/A</c:v>
                </c:pt>
                <c:pt idx="47">
                  <c:v>#N/A</c:v>
                </c:pt>
                <c:pt idx="48">
                  <c:v>#N/A</c:v>
                </c:pt>
                <c:pt idx="49">
                  <c:v>#N/A</c:v>
                </c:pt>
                <c:pt idx="50">
                  <c:v>#N/A</c:v>
                </c:pt>
                <c:pt idx="51">
                  <c:v>#N/A</c:v>
                </c:pt>
                <c:pt idx="52">
                  <c:v>#N/A</c:v>
                </c:pt>
                <c:pt idx="53">
                  <c:v>#N/A</c:v>
                </c:pt>
                <c:pt idx="54" formatCode="0">
                  <c:v>61763</c:v>
                </c:pt>
              </c:numCache>
            </c:numRef>
          </c:val>
          <c:smooth val="0"/>
          <c:extLst>
            <c:ext xmlns:c16="http://schemas.microsoft.com/office/drawing/2014/chart" uri="{C3380CC4-5D6E-409C-BE32-E72D297353CC}">
              <c16:uniqueId val="{00000000-4AA3-4073-9D20-341CA5511265}"/>
            </c:ext>
          </c:extLst>
        </c:ser>
        <c:ser>
          <c:idx val="3"/>
          <c:order val="1"/>
          <c:tx>
            <c:strRef>
              <c:f>'M3'!$J$31</c:f>
              <c:strCache>
                <c:ptCount val="1"/>
                <c:pt idx="0">
                  <c:v>Veränderung BS</c:v>
                </c:pt>
              </c:strCache>
            </c:strRef>
          </c:tx>
          <c:spPr>
            <a:ln w="28575" cap="rnd">
              <a:solidFill>
                <a:schemeClr val="tx2"/>
              </a:solidFill>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'M3'!$J$32:$J$67</c:f>
              <c:numCache>
                <c:formatCode>0.0%</c:formatCode>
                <c:ptCount val="36"/>
                <c:pt idx="0">
                  <c:v>0</c:v>
                </c:pt>
                <c:pt idx="1">
                  <c:v>-0.20900778952290711</c:v>
                </c:pt>
                <c:pt idx="2">
                  <c:v>0.15618423577977647</c:v>
                </c:pt>
                <c:pt idx="3">
                  <c:v>0.74564382985435618</c:v>
                </c:pt>
                <c:pt idx="4">
                  <c:v>2.4229871405135563</c:v>
                </c:pt>
                <c:pt idx="5">
                  <c:v>4.6548677370901421</c:v>
                </c:pt>
                <c:pt idx="6">
                  <c:v>8.4579151498656149</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4AA3-4073-9D20-341CA5511265}"/>
            </c:ext>
          </c:extLst>
        </c:ser>
        <c:ser>
          <c:idx val="2"/>
          <c:order val="2"/>
          <c:tx>
            <c:strRef>
              <c:f>'M3'!$H$31</c:f>
              <c:strCache>
                <c:ptCount val="1"/>
                <c:pt idx="0">
                  <c:v>Veränderung CH</c:v>
                </c:pt>
              </c:strCache>
            </c:strRef>
          </c:tx>
          <c:spPr>
            <a:ln w="28575" cap="rnd">
              <a:solidFill>
                <a:schemeClr val="accent6"/>
              </a:solidFill>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'M3'!$H$32:$H$67</c:f>
              <c:numCache>
                <c:formatCode>0.0%</c:formatCode>
                <c:ptCount val="36"/>
                <c:pt idx="0">
                  <c:v>0</c:v>
                </c:pt>
                <c:pt idx="1">
                  <c:v>-7.0726088150819044E-2</c:v>
                </c:pt>
                <c:pt idx="2">
                  <c:v>0.31392833580535018</c:v>
                </c:pt>
                <c:pt idx="3">
                  <c:v>0.51716551917467002</c:v>
                </c:pt>
                <c:pt idx="4">
                  <c:v>2.5477029187090103</c:v>
                </c:pt>
                <c:pt idx="5">
                  <c:v>5.9687244474525505</c:v>
                </c:pt>
                <c:pt idx="6">
                  <c:v>10.122431961318151</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4AA3-4073-9D20-341CA5511265}"/>
            </c:ext>
          </c:extLst>
        </c:ser>
        <c:ser>
          <c:idx val="0"/>
          <c:order val="3"/>
          <c:tx>
            <c:strRef>
              <c:f>'M3'!$F$31</c:f>
              <c:strCache>
                <c:ptCount val="1"/>
                <c:pt idx="0">
                  <c:v>Veränderung ZH</c:v>
                </c:pt>
              </c:strCache>
            </c:strRef>
          </c:tx>
          <c:spPr>
            <a:ln w="66675" cap="rnd">
              <a:solidFill>
                <a:schemeClr val="accent1"/>
              </a:solidFill>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'M3'!$F$32:$F$67</c:f>
              <c:numCache>
                <c:formatCode>0.0%</c:formatCode>
                <c:ptCount val="36"/>
                <c:pt idx="0">
                  <c:v>0</c:v>
                </c:pt>
                <c:pt idx="1">
                  <c:v>-0.24531163773394504</c:v>
                </c:pt>
                <c:pt idx="2">
                  <c:v>-2.3924425880438305E-3</c:v>
                </c:pt>
                <c:pt idx="3">
                  <c:v>1.314621070482036E-2</c:v>
                </c:pt>
                <c:pt idx="4">
                  <c:v>0.97653086679489531</c:v>
                </c:pt>
                <c:pt idx="5">
                  <c:v>3.148975103925312</c:v>
                </c:pt>
                <c:pt idx="6">
                  <c:v>5.013558443135798</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numCache>
            </c:numRef>
          </c:val>
          <c:smooth val="0"/>
          <c:extLst>
            <c:ext xmlns:c16="http://schemas.microsoft.com/office/drawing/2014/chart" uri="{C3380CC4-5D6E-409C-BE32-E72D297353CC}">
              <c16:uniqueId val="{00000003-4AA3-4073-9D20-341CA5511265}"/>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458395061728395"/>
          <c:y val="1.6016666666666616E-3"/>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F2CE-4DAA-966E-9C8197A83E1D}"/>
            </c:ext>
          </c:extLst>
        </c:ser>
        <c:ser>
          <c:idx val="3"/>
          <c:order val="1"/>
          <c:tx>
            <c:strRef>
              <c:f>'M4'!$I$31</c:f>
              <c:strCache>
                <c:ptCount val="1"/>
                <c:pt idx="0">
                  <c:v>BS</c:v>
                </c:pt>
              </c:strCache>
            </c:strRef>
          </c:tx>
          <c:spPr>
            <a:ln w="28575" cap="rnd">
              <a:solidFill>
                <a:schemeClr val="tx2"/>
              </a:solidFill>
              <a:round/>
            </a:ln>
            <a:effectLst/>
          </c:spPr>
          <c:marker>
            <c:symbol val="none"/>
          </c:marker>
          <c:val>
            <c:numRef>
              <c:f>'M4'!$I$32:$I$67</c:f>
              <c:numCache>
                <c:formatCode>_ * #,##0_ ;_ * \-#,##0_ ;_ * "-"??_ ;_ @_ </c:formatCode>
                <c:ptCount val="36"/>
              </c:numCache>
            </c:numRef>
          </c:val>
          <c:smooth val="0"/>
          <c:extLst>
            <c:ext xmlns:c16="http://schemas.microsoft.com/office/drawing/2014/chart" uri="{C3380CC4-5D6E-409C-BE32-E72D297353CC}">
              <c16:uniqueId val="{00000001-F2CE-4DAA-966E-9C8197A83E1D}"/>
            </c:ext>
          </c:extLst>
        </c:ser>
        <c:ser>
          <c:idx val="2"/>
          <c:order val="2"/>
          <c:tx>
            <c:strRef>
              <c:f>'M4'!$G$31</c:f>
              <c:strCache>
                <c:ptCount val="1"/>
                <c:pt idx="0">
                  <c:v>CH</c:v>
                </c:pt>
              </c:strCache>
            </c:strRef>
          </c:tx>
          <c:spPr>
            <a:ln w="28575" cap="rnd">
              <a:solidFill>
                <a:schemeClr val="accent6"/>
              </a:solidFill>
              <a:round/>
            </a:ln>
            <a:effectLst/>
          </c:spPr>
          <c:marker>
            <c:symbol val="none"/>
          </c:marker>
          <c:cat>
            <c:numRef>
              <c:f>'M4'!$A$32:$A$67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'M4'!$G$32:$G$67</c:f>
              <c:numCache>
                <c:formatCode>_ * #,##0_ ;_ * \-#,##0_ ;_ * "-"??_ ;_ @_ </c:formatCode>
                <c:ptCount val="36"/>
              </c:numCache>
            </c:numRef>
          </c:val>
          <c:smooth val="0"/>
          <c:extLst>
            <c:ext xmlns:c16="http://schemas.microsoft.com/office/drawing/2014/chart" uri="{C3380CC4-5D6E-409C-BE32-E72D297353CC}">
              <c16:uniqueId val="{00000002-F2CE-4DAA-966E-9C8197A83E1D}"/>
            </c:ext>
          </c:extLst>
        </c:ser>
        <c:ser>
          <c:idx val="0"/>
          <c:order val="3"/>
          <c:tx>
            <c:strRef>
              <c:f>'M4'!$E$31</c:f>
              <c:strCache>
                <c:ptCount val="1"/>
                <c:pt idx="0">
                  <c:v>ZH</c:v>
                </c:pt>
              </c:strCache>
            </c:strRef>
          </c:tx>
          <c:spPr>
            <a:ln w="66675" cap="rnd">
              <a:solidFill>
                <a:schemeClr val="accent1"/>
              </a:solidFill>
              <a:round/>
            </a:ln>
            <a:effectLst/>
          </c:spPr>
          <c:marker>
            <c:symbol val="none"/>
          </c:marker>
          <c:cat>
            <c:numRef>
              <c:f>'M4'!$A$32:$A$67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'M4'!$E$32:$E$39</c:f>
              <c:numCache>
                <c:formatCode>_ * #,##0_ ;_ * \-#,##0_ ;_ * "-"??_ ;_ @_ </c:formatCode>
                <c:ptCount val="8"/>
              </c:numCache>
            </c:numRef>
          </c:val>
          <c:smooth val="0"/>
          <c:extLst>
            <c:ext xmlns:c16="http://schemas.microsoft.com/office/drawing/2014/chart" uri="{C3380CC4-5D6E-409C-BE32-E72D297353CC}">
              <c16:uniqueId val="{00000003-F2CE-4DAA-966E-9C8197A83E1D}"/>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9920-468E-BC74-8E801FA6D31B}"/>
            </c:ext>
          </c:extLst>
        </c:ser>
        <c:ser>
          <c:idx val="3"/>
          <c:order val="1"/>
          <c:tx>
            <c:strRef>
              <c:f>'M4'!$J$31</c:f>
              <c:strCache>
                <c:ptCount val="1"/>
                <c:pt idx="0">
                  <c:v>Veränderung BS</c:v>
                </c:pt>
              </c:strCache>
            </c:strRef>
          </c:tx>
          <c:spPr>
            <a:ln w="28575" cap="rnd">
              <a:solidFill>
                <a:schemeClr val="tx2"/>
              </a:solidFill>
              <a:round/>
            </a:ln>
            <a:effectLst/>
          </c:spPr>
          <c:marker>
            <c:symbol val="none"/>
          </c:marker>
          <c:val>
            <c:numRef>
              <c:f>'M4'!$J$32:$J$67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9920-468E-BC74-8E801FA6D31B}"/>
            </c:ext>
          </c:extLst>
        </c:ser>
        <c:ser>
          <c:idx val="2"/>
          <c:order val="2"/>
          <c:tx>
            <c:strRef>
              <c:f>'M4'!$H$31</c:f>
              <c:strCache>
                <c:ptCount val="1"/>
                <c:pt idx="0">
                  <c:v>Veränderung CH</c:v>
                </c:pt>
              </c:strCache>
            </c:strRef>
          </c:tx>
          <c:spPr>
            <a:ln w="28575" cap="rnd">
              <a:solidFill>
                <a:schemeClr val="accent6"/>
              </a:solidFill>
              <a:round/>
            </a:ln>
            <a:effectLst/>
          </c:spPr>
          <c:marker>
            <c:symbol val="none"/>
          </c:marker>
          <c:cat>
            <c:numRef>
              <c:f>'M4'!$A$32:$A$67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'M4'!$H$32:$H$67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9920-468E-BC74-8E801FA6D31B}"/>
            </c:ext>
          </c:extLst>
        </c:ser>
        <c:ser>
          <c:idx val="0"/>
          <c:order val="3"/>
          <c:tx>
            <c:strRef>
              <c:f>'M4'!$F$31</c:f>
              <c:strCache>
                <c:ptCount val="1"/>
                <c:pt idx="0">
                  <c:v>Veränderung ZH</c:v>
                </c:pt>
              </c:strCache>
            </c:strRef>
          </c:tx>
          <c:spPr>
            <a:ln w="66675" cap="rnd">
              <a:solidFill>
                <a:schemeClr val="accent1"/>
              </a:solidFill>
              <a:round/>
            </a:ln>
            <a:effectLst/>
          </c:spPr>
          <c:marker>
            <c:symbol val="none"/>
          </c:marker>
          <c:cat>
            <c:numRef>
              <c:f>'M4'!$A$32:$A$67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'M4'!$F$32:$F$67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9920-468E-BC74-8E801FA6D31B}"/>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277-4DAA-8191-5A7914605280}"/>
            </c:ext>
          </c:extLst>
        </c:ser>
        <c:ser>
          <c:idx val="3"/>
          <c:order val="1"/>
          <c:tx>
            <c:strRef>
              <c:f>'M5'!$I$31</c:f>
              <c:strCache>
                <c:ptCount val="1"/>
                <c:pt idx="0">
                  <c:v>BS</c:v>
                </c:pt>
              </c:strCache>
            </c:strRef>
          </c:tx>
          <c:spPr>
            <a:ln w="28575" cap="rnd">
              <a:solidFill>
                <a:schemeClr val="tx2"/>
              </a:solidFill>
              <a:round/>
            </a:ln>
            <a:effectLst/>
          </c:spPr>
          <c:marker>
            <c:symbol val="none"/>
          </c:marker>
          <c:val>
            <c:numRef>
              <c:f>'M5'!$I$32:$I$67</c:f>
              <c:numCache>
                <c:formatCode>_ * #,##0_ ;_ * \-#,##0_ ;_ * "-"??_ ;_ @_ </c:formatCode>
                <c:ptCount val="36"/>
              </c:numCache>
            </c:numRef>
          </c:val>
          <c:smooth val="0"/>
          <c:extLst>
            <c:ext xmlns:c16="http://schemas.microsoft.com/office/drawing/2014/chart" uri="{C3380CC4-5D6E-409C-BE32-E72D297353CC}">
              <c16:uniqueId val="{00000001-E277-4DAA-8191-5A7914605280}"/>
            </c:ext>
          </c:extLst>
        </c:ser>
        <c:ser>
          <c:idx val="2"/>
          <c:order val="2"/>
          <c:tx>
            <c:strRef>
              <c:f>'M5'!$G$31</c:f>
              <c:strCache>
                <c:ptCount val="1"/>
                <c:pt idx="0">
                  <c:v>CH</c:v>
                </c:pt>
              </c:strCache>
            </c:strRef>
          </c:tx>
          <c:spPr>
            <a:ln w="28575" cap="rnd">
              <a:solidFill>
                <a:schemeClr val="accent6"/>
              </a:solidFill>
              <a:round/>
            </a:ln>
            <a:effectLst/>
          </c:spPr>
          <c:marker>
            <c:symbol val="none"/>
          </c:marker>
          <c:cat>
            <c:numRef>
              <c:f>'M5'!$A$32:$A$67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'M5'!$G$32:$G$67</c:f>
              <c:numCache>
                <c:formatCode>_ * #,##0_ ;_ * \-#,##0_ ;_ * "-"??_ ;_ @_ </c:formatCode>
                <c:ptCount val="36"/>
              </c:numCache>
            </c:numRef>
          </c:val>
          <c:smooth val="0"/>
          <c:extLst>
            <c:ext xmlns:c16="http://schemas.microsoft.com/office/drawing/2014/chart" uri="{C3380CC4-5D6E-409C-BE32-E72D297353CC}">
              <c16:uniqueId val="{00000002-E277-4DAA-8191-5A7914605280}"/>
            </c:ext>
          </c:extLst>
        </c:ser>
        <c:ser>
          <c:idx val="0"/>
          <c:order val="3"/>
          <c:tx>
            <c:strRef>
              <c:f>'M5'!$E$31</c:f>
              <c:strCache>
                <c:ptCount val="1"/>
                <c:pt idx="0">
                  <c:v>ZH</c:v>
                </c:pt>
              </c:strCache>
            </c:strRef>
          </c:tx>
          <c:spPr>
            <a:ln w="66675" cap="rnd">
              <a:solidFill>
                <a:schemeClr val="accent1"/>
              </a:solidFill>
              <a:round/>
            </a:ln>
            <a:effectLst/>
          </c:spPr>
          <c:marker>
            <c:symbol val="none"/>
          </c:marker>
          <c:cat>
            <c:numRef>
              <c:f>'M5'!$A$32:$A$67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'M5'!$E$32:$E$39</c:f>
              <c:numCache>
                <c:formatCode>_ * #,##0_ ;_ * \-#,##0_ ;_ * "-"??_ ;_ @_ </c:formatCode>
                <c:ptCount val="8"/>
              </c:numCache>
            </c:numRef>
          </c:val>
          <c:smooth val="0"/>
          <c:extLst>
            <c:ext xmlns:c16="http://schemas.microsoft.com/office/drawing/2014/chart" uri="{C3380CC4-5D6E-409C-BE32-E72D297353CC}">
              <c16:uniqueId val="{00000003-E277-4DAA-8191-5A791460528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7EA2-40AB-9D6A-E92177CAFA5E}"/>
            </c:ext>
          </c:extLst>
        </c:ser>
        <c:ser>
          <c:idx val="3"/>
          <c:order val="1"/>
          <c:tx>
            <c:strRef>
              <c:f>'M5'!$J$31</c:f>
              <c:strCache>
                <c:ptCount val="1"/>
                <c:pt idx="0">
                  <c:v>Veränderung BS</c:v>
                </c:pt>
              </c:strCache>
            </c:strRef>
          </c:tx>
          <c:spPr>
            <a:ln w="28575" cap="rnd">
              <a:solidFill>
                <a:schemeClr val="tx2"/>
              </a:solidFill>
              <a:round/>
            </a:ln>
            <a:effectLst/>
          </c:spPr>
          <c:marker>
            <c:symbol val="none"/>
          </c:marker>
          <c:val>
            <c:numRef>
              <c:f>'M5'!$J$32:$J$67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7EA2-40AB-9D6A-E92177CAFA5E}"/>
            </c:ext>
          </c:extLst>
        </c:ser>
        <c:ser>
          <c:idx val="2"/>
          <c:order val="2"/>
          <c:tx>
            <c:strRef>
              <c:f>'M5'!$H$31</c:f>
              <c:strCache>
                <c:ptCount val="1"/>
                <c:pt idx="0">
                  <c:v>Veränderung CH</c:v>
                </c:pt>
              </c:strCache>
            </c:strRef>
          </c:tx>
          <c:spPr>
            <a:ln w="28575" cap="rnd">
              <a:solidFill>
                <a:schemeClr val="accent6"/>
              </a:solidFill>
              <a:round/>
            </a:ln>
            <a:effectLst/>
          </c:spPr>
          <c:marker>
            <c:symbol val="none"/>
          </c:marker>
          <c:cat>
            <c:numRef>
              <c:f>'M5'!$A$32:$A$67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'M5'!$H$32:$H$67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7EA2-40AB-9D6A-E92177CAFA5E}"/>
            </c:ext>
          </c:extLst>
        </c:ser>
        <c:ser>
          <c:idx val="0"/>
          <c:order val="3"/>
          <c:tx>
            <c:strRef>
              <c:f>'M5'!$F$31</c:f>
              <c:strCache>
                <c:ptCount val="1"/>
                <c:pt idx="0">
                  <c:v>Veränderung ZH</c:v>
                </c:pt>
              </c:strCache>
            </c:strRef>
          </c:tx>
          <c:spPr>
            <a:ln w="66675" cap="rnd">
              <a:solidFill>
                <a:schemeClr val="accent1"/>
              </a:solidFill>
              <a:round/>
            </a:ln>
            <a:effectLst/>
          </c:spPr>
          <c:marker>
            <c:symbol val="none"/>
          </c:marker>
          <c:cat>
            <c:numRef>
              <c:f>'M5'!$A$32:$A$67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'M5'!$F$32:$F$67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7EA2-40AB-9D6A-E92177CAFA5E}"/>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'M6'!$D$31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'M6'!$D$32:$D$67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FDC9-4E0D-B832-4286A11489F5}"/>
            </c:ext>
          </c:extLst>
        </c:ser>
        <c:ser>
          <c:idx val="3"/>
          <c:order val="1"/>
          <c:tx>
            <c:strRef>
              <c:f>'M6'!$I$31</c:f>
              <c:strCache>
                <c:ptCount val="1"/>
                <c:pt idx="0">
                  <c:v>BS</c:v>
                </c:pt>
              </c:strCache>
            </c:strRef>
          </c:tx>
          <c:spPr>
            <a:ln w="28575" cap="rnd">
              <a:solidFill>
                <a:schemeClr val="tx2"/>
              </a:solidFill>
              <a:round/>
            </a:ln>
            <a:effectLst/>
          </c:spPr>
          <c:marker>
            <c:symbol val="none"/>
          </c:marker>
          <c:val>
            <c:numRef>
              <c:f>'M6'!$I$32:$I$67</c:f>
              <c:numCache>
                <c:formatCode>_ * #,##0_ ;_ * \-#,##0_ ;_ * "-"??_ ;_ @_ </c:formatCode>
                <c:ptCount val="36"/>
              </c:numCache>
            </c:numRef>
          </c:val>
          <c:smooth val="0"/>
          <c:extLst>
            <c:ext xmlns:c16="http://schemas.microsoft.com/office/drawing/2014/chart" uri="{C3380CC4-5D6E-409C-BE32-E72D297353CC}">
              <c16:uniqueId val="{00000001-FDC9-4E0D-B832-4286A11489F5}"/>
            </c:ext>
          </c:extLst>
        </c:ser>
        <c:ser>
          <c:idx val="2"/>
          <c:order val="2"/>
          <c:tx>
            <c:strRef>
              <c:f>'M6'!$G$31</c:f>
              <c:strCache>
                <c:ptCount val="1"/>
                <c:pt idx="0">
                  <c:v>CH</c:v>
                </c:pt>
              </c:strCache>
            </c:strRef>
          </c:tx>
          <c:spPr>
            <a:ln w="28575" cap="rnd">
              <a:solidFill>
                <a:schemeClr val="accent6"/>
              </a:solidFill>
              <a:round/>
            </a:ln>
            <a:effectLst/>
          </c:spPr>
          <c:marker>
            <c:symbol val="none"/>
          </c:marker>
          <c:cat>
            <c:numRef>
              <c:f>'M6'!$A$32:$A$67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'M6'!$G$32:$G$67</c:f>
              <c:numCache>
                <c:formatCode>_ * #,##0_ ;_ * \-#,##0_ ;_ * "-"??_ ;_ @_ </c:formatCode>
                <c:ptCount val="36"/>
              </c:numCache>
            </c:numRef>
          </c:val>
          <c:smooth val="0"/>
          <c:extLst>
            <c:ext xmlns:c16="http://schemas.microsoft.com/office/drawing/2014/chart" uri="{C3380CC4-5D6E-409C-BE32-E72D297353CC}">
              <c16:uniqueId val="{00000002-FDC9-4E0D-B832-4286A11489F5}"/>
            </c:ext>
          </c:extLst>
        </c:ser>
        <c:ser>
          <c:idx val="0"/>
          <c:order val="3"/>
          <c:tx>
            <c:strRef>
              <c:f>'M6'!$E$31</c:f>
              <c:strCache>
                <c:ptCount val="1"/>
                <c:pt idx="0">
                  <c:v>ZH</c:v>
                </c:pt>
              </c:strCache>
            </c:strRef>
          </c:tx>
          <c:spPr>
            <a:ln w="66675" cap="rnd">
              <a:solidFill>
                <a:schemeClr val="accent1"/>
              </a:solidFill>
              <a:round/>
            </a:ln>
            <a:effectLst/>
          </c:spPr>
          <c:marker>
            <c:symbol val="none"/>
          </c:marker>
          <c:cat>
            <c:numRef>
              <c:f>'M6'!$A$32:$A$67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'M6'!$E$32:$E$39</c:f>
              <c:numCache>
                <c:formatCode>_ * #,##0_ ;_ * \-#,##0_ ;_ * "-"??_ ;_ @_ </c:formatCode>
                <c:ptCount val="8"/>
              </c:numCache>
            </c:numRef>
          </c:val>
          <c:smooth val="0"/>
          <c:extLst>
            <c:ext xmlns:c16="http://schemas.microsoft.com/office/drawing/2014/chart" uri="{C3380CC4-5D6E-409C-BE32-E72D297353CC}">
              <c16:uniqueId val="{00000003-FDC9-4E0D-B832-4286A11489F5}"/>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'M6'!$D$31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'M6'!$D$32:$D$67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229-46A8-814F-226ED381E561}"/>
            </c:ext>
          </c:extLst>
        </c:ser>
        <c:ser>
          <c:idx val="3"/>
          <c:order val="1"/>
          <c:tx>
            <c:strRef>
              <c:f>'M6'!$J$31</c:f>
              <c:strCache>
                <c:ptCount val="1"/>
                <c:pt idx="0">
                  <c:v>Veränderung BS</c:v>
                </c:pt>
              </c:strCache>
            </c:strRef>
          </c:tx>
          <c:spPr>
            <a:ln w="28575" cap="rnd">
              <a:solidFill>
                <a:schemeClr val="tx2"/>
              </a:solidFill>
              <a:round/>
            </a:ln>
            <a:effectLst/>
          </c:spPr>
          <c:marker>
            <c:symbol val="none"/>
          </c:marker>
          <c:val>
            <c:numRef>
              <c:f>'M6'!$J$32:$J$67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B229-46A8-814F-226ED381E561}"/>
            </c:ext>
          </c:extLst>
        </c:ser>
        <c:ser>
          <c:idx val="2"/>
          <c:order val="2"/>
          <c:tx>
            <c:strRef>
              <c:f>'M6'!$H$31</c:f>
              <c:strCache>
                <c:ptCount val="1"/>
                <c:pt idx="0">
                  <c:v>Veränderung CH</c:v>
                </c:pt>
              </c:strCache>
            </c:strRef>
          </c:tx>
          <c:spPr>
            <a:ln w="28575" cap="rnd">
              <a:solidFill>
                <a:schemeClr val="accent6"/>
              </a:solidFill>
              <a:round/>
            </a:ln>
            <a:effectLst/>
          </c:spPr>
          <c:marker>
            <c:symbol val="none"/>
          </c:marker>
          <c:cat>
            <c:numRef>
              <c:f>'M6'!$A$32:$A$67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'M6'!$H$32:$H$67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B229-46A8-814F-226ED381E561}"/>
            </c:ext>
          </c:extLst>
        </c:ser>
        <c:ser>
          <c:idx val="0"/>
          <c:order val="3"/>
          <c:tx>
            <c:strRef>
              <c:f>'M6'!$F$31</c:f>
              <c:strCache>
                <c:ptCount val="1"/>
                <c:pt idx="0">
                  <c:v>Veränderung ZH</c:v>
                </c:pt>
              </c:strCache>
            </c:strRef>
          </c:tx>
          <c:spPr>
            <a:ln w="66675" cap="rnd">
              <a:solidFill>
                <a:schemeClr val="accent1"/>
              </a:solidFill>
              <a:round/>
            </a:ln>
            <a:effectLst/>
          </c:spPr>
          <c:marker>
            <c:symbol val="none"/>
          </c:marker>
          <c:cat>
            <c:numRef>
              <c:f>'M6'!$A$32:$A$67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'M6'!$F$32:$F$67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B229-46A8-814F-226ED381E56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'M7'!$D$31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'M7'!$D$32:$D$67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A6E-456A-BD51-582E359BA788}"/>
            </c:ext>
          </c:extLst>
        </c:ser>
        <c:ser>
          <c:idx val="3"/>
          <c:order val="1"/>
          <c:tx>
            <c:strRef>
              <c:f>'M7'!$I$31</c:f>
              <c:strCache>
                <c:ptCount val="1"/>
                <c:pt idx="0">
                  <c:v>BS</c:v>
                </c:pt>
              </c:strCache>
            </c:strRef>
          </c:tx>
          <c:spPr>
            <a:ln w="28575" cap="rnd">
              <a:solidFill>
                <a:schemeClr val="tx2"/>
              </a:solidFill>
              <a:round/>
            </a:ln>
            <a:effectLst/>
          </c:spPr>
          <c:marker>
            <c:symbol val="none"/>
          </c:marker>
          <c:val>
            <c:numRef>
              <c:f>'M7'!$I$32:$I$67</c:f>
              <c:numCache>
                <c:formatCode>_ * #,##0_ ;_ * \-#,##0_ ;_ * "-"??_ ;_ @_ </c:formatCode>
                <c:ptCount val="36"/>
              </c:numCache>
            </c:numRef>
          </c:val>
          <c:smooth val="0"/>
          <c:extLst>
            <c:ext xmlns:c16="http://schemas.microsoft.com/office/drawing/2014/chart" uri="{C3380CC4-5D6E-409C-BE32-E72D297353CC}">
              <c16:uniqueId val="{00000001-EA6E-456A-BD51-582E359BA788}"/>
            </c:ext>
          </c:extLst>
        </c:ser>
        <c:ser>
          <c:idx val="2"/>
          <c:order val="2"/>
          <c:tx>
            <c:strRef>
              <c:f>'M7'!$G$31</c:f>
              <c:strCache>
                <c:ptCount val="1"/>
                <c:pt idx="0">
                  <c:v>CH</c:v>
                </c:pt>
              </c:strCache>
            </c:strRef>
          </c:tx>
          <c:spPr>
            <a:ln w="28575" cap="rnd">
              <a:solidFill>
                <a:schemeClr val="accent6"/>
              </a:solidFill>
              <a:round/>
            </a:ln>
            <a:effectLst/>
          </c:spPr>
          <c:marker>
            <c:symbol val="none"/>
          </c:marker>
          <c:cat>
            <c:numRef>
              <c:f>'M7'!$A$32:$A$67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'M7'!$G$32:$G$67</c:f>
              <c:numCache>
                <c:formatCode>_ * #,##0_ ;_ * \-#,##0_ ;_ * "-"??_ ;_ @_ </c:formatCode>
                <c:ptCount val="36"/>
              </c:numCache>
            </c:numRef>
          </c:val>
          <c:smooth val="0"/>
          <c:extLst>
            <c:ext xmlns:c16="http://schemas.microsoft.com/office/drawing/2014/chart" uri="{C3380CC4-5D6E-409C-BE32-E72D297353CC}">
              <c16:uniqueId val="{00000002-EA6E-456A-BD51-582E359BA788}"/>
            </c:ext>
          </c:extLst>
        </c:ser>
        <c:ser>
          <c:idx val="0"/>
          <c:order val="3"/>
          <c:tx>
            <c:strRef>
              <c:f>'M7'!$E$31</c:f>
              <c:strCache>
                <c:ptCount val="1"/>
                <c:pt idx="0">
                  <c:v>ZH</c:v>
                </c:pt>
              </c:strCache>
            </c:strRef>
          </c:tx>
          <c:spPr>
            <a:ln w="66675" cap="rnd">
              <a:solidFill>
                <a:schemeClr val="accent1"/>
              </a:solidFill>
              <a:round/>
            </a:ln>
            <a:effectLst/>
          </c:spPr>
          <c:marker>
            <c:symbol val="none"/>
          </c:marker>
          <c:cat>
            <c:numRef>
              <c:f>'M7'!$A$32:$A$67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'M7'!$E$32:$E$39</c:f>
              <c:numCache>
                <c:formatCode>_ * #,##0_ ;_ * \-#,##0_ ;_ * "-"??_ ;_ @_ </c:formatCode>
                <c:ptCount val="8"/>
              </c:numCache>
            </c:numRef>
          </c:val>
          <c:smooth val="0"/>
          <c:extLst>
            <c:ext xmlns:c16="http://schemas.microsoft.com/office/drawing/2014/chart" uri="{C3380CC4-5D6E-409C-BE32-E72D297353CC}">
              <c16:uniqueId val="{00000003-EA6E-456A-BD51-582E359BA788}"/>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'M7'!$D$31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'M7'!$D$32:$D$67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4ABF-4E54-9B5F-161DB6433176}"/>
            </c:ext>
          </c:extLst>
        </c:ser>
        <c:ser>
          <c:idx val="3"/>
          <c:order val="1"/>
          <c:tx>
            <c:strRef>
              <c:f>'M7'!$J$31</c:f>
              <c:strCache>
                <c:ptCount val="1"/>
                <c:pt idx="0">
                  <c:v>Veränderung BS</c:v>
                </c:pt>
              </c:strCache>
            </c:strRef>
          </c:tx>
          <c:spPr>
            <a:ln w="28575" cap="rnd">
              <a:solidFill>
                <a:schemeClr val="tx2"/>
              </a:solidFill>
              <a:round/>
            </a:ln>
            <a:effectLst/>
          </c:spPr>
          <c:marker>
            <c:symbol val="none"/>
          </c:marker>
          <c:val>
            <c:numRef>
              <c:f>'M7'!$J$32:$J$67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4ABF-4E54-9B5F-161DB6433176}"/>
            </c:ext>
          </c:extLst>
        </c:ser>
        <c:ser>
          <c:idx val="2"/>
          <c:order val="2"/>
          <c:tx>
            <c:strRef>
              <c:f>'M7'!$H$31</c:f>
              <c:strCache>
                <c:ptCount val="1"/>
                <c:pt idx="0">
                  <c:v>Veränderung CH</c:v>
                </c:pt>
              </c:strCache>
            </c:strRef>
          </c:tx>
          <c:spPr>
            <a:ln w="28575" cap="rnd">
              <a:solidFill>
                <a:schemeClr val="accent6"/>
              </a:solidFill>
              <a:round/>
            </a:ln>
            <a:effectLst/>
          </c:spPr>
          <c:marker>
            <c:symbol val="none"/>
          </c:marker>
          <c:cat>
            <c:numRef>
              <c:f>'M7'!$A$32:$A$67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'M7'!$H$32:$H$67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4ABF-4E54-9B5F-161DB6433176}"/>
            </c:ext>
          </c:extLst>
        </c:ser>
        <c:ser>
          <c:idx val="0"/>
          <c:order val="3"/>
          <c:tx>
            <c:strRef>
              <c:f>'M7'!$F$31</c:f>
              <c:strCache>
                <c:ptCount val="1"/>
                <c:pt idx="0">
                  <c:v>Veränderung ZH</c:v>
                </c:pt>
              </c:strCache>
            </c:strRef>
          </c:tx>
          <c:spPr>
            <a:ln w="66675" cap="rnd">
              <a:solidFill>
                <a:schemeClr val="accent1"/>
              </a:solidFill>
              <a:round/>
            </a:ln>
            <a:effectLst/>
          </c:spPr>
          <c:marker>
            <c:symbol val="none"/>
          </c:marker>
          <c:cat>
            <c:numRef>
              <c:f>'M7'!$A$32:$A$67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'M7'!$F$32:$F$67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4ABF-4E54-9B5F-161DB6433176}"/>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'M8'!$D$31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'M8'!$D$32:$D$67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C19-4ECE-9BE3-A957FC293F92}"/>
            </c:ext>
          </c:extLst>
        </c:ser>
        <c:ser>
          <c:idx val="3"/>
          <c:order val="1"/>
          <c:tx>
            <c:strRef>
              <c:f>'M8'!$I$31</c:f>
              <c:strCache>
                <c:ptCount val="1"/>
                <c:pt idx="0">
                  <c:v>BS</c:v>
                </c:pt>
              </c:strCache>
            </c:strRef>
          </c:tx>
          <c:spPr>
            <a:ln w="28575" cap="rnd">
              <a:solidFill>
                <a:schemeClr val="tx2"/>
              </a:solidFill>
              <a:round/>
            </a:ln>
            <a:effectLst/>
          </c:spPr>
          <c:marker>
            <c:symbol val="none"/>
          </c:marker>
          <c:val>
            <c:numRef>
              <c:f>'M8'!$I$32:$I$67</c:f>
              <c:numCache>
                <c:formatCode>_ * #,##0_ ;_ * \-#,##0_ ;_ * "-"??_ ;_ @_ </c:formatCode>
                <c:ptCount val="36"/>
              </c:numCache>
            </c:numRef>
          </c:val>
          <c:smooth val="0"/>
          <c:extLst>
            <c:ext xmlns:c16="http://schemas.microsoft.com/office/drawing/2014/chart" uri="{C3380CC4-5D6E-409C-BE32-E72D297353CC}">
              <c16:uniqueId val="{00000001-5C19-4ECE-9BE3-A957FC293F92}"/>
            </c:ext>
          </c:extLst>
        </c:ser>
        <c:ser>
          <c:idx val="2"/>
          <c:order val="2"/>
          <c:tx>
            <c:strRef>
              <c:f>'M8'!$G$31</c:f>
              <c:strCache>
                <c:ptCount val="1"/>
                <c:pt idx="0">
                  <c:v>CH</c:v>
                </c:pt>
              </c:strCache>
            </c:strRef>
          </c:tx>
          <c:spPr>
            <a:ln w="28575" cap="rnd">
              <a:solidFill>
                <a:schemeClr val="accent6"/>
              </a:solidFill>
              <a:round/>
            </a:ln>
            <a:effectLst/>
          </c:spPr>
          <c:marker>
            <c:symbol val="none"/>
          </c:marker>
          <c:cat>
            <c:numRef>
              <c:f>'M8'!$A$32:$A$67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'M8'!$G$32:$G$67</c:f>
              <c:numCache>
                <c:formatCode>_ * #,##0_ ;_ * \-#,##0_ ;_ * "-"??_ ;_ @_ </c:formatCode>
                <c:ptCount val="36"/>
              </c:numCache>
            </c:numRef>
          </c:val>
          <c:smooth val="0"/>
          <c:extLst>
            <c:ext xmlns:c16="http://schemas.microsoft.com/office/drawing/2014/chart" uri="{C3380CC4-5D6E-409C-BE32-E72D297353CC}">
              <c16:uniqueId val="{00000002-5C19-4ECE-9BE3-A957FC293F92}"/>
            </c:ext>
          </c:extLst>
        </c:ser>
        <c:ser>
          <c:idx val="0"/>
          <c:order val="3"/>
          <c:tx>
            <c:strRef>
              <c:f>'M8'!$E$31</c:f>
              <c:strCache>
                <c:ptCount val="1"/>
                <c:pt idx="0">
                  <c:v>ZH</c:v>
                </c:pt>
              </c:strCache>
            </c:strRef>
          </c:tx>
          <c:spPr>
            <a:ln w="66675" cap="rnd">
              <a:solidFill>
                <a:schemeClr val="accent1"/>
              </a:solidFill>
              <a:round/>
            </a:ln>
            <a:effectLst/>
          </c:spPr>
          <c:marker>
            <c:symbol val="none"/>
          </c:marker>
          <c:cat>
            <c:numRef>
              <c:f>'M8'!$A$32:$A$67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'M8'!$E$32:$E$39</c:f>
              <c:numCache>
                <c:formatCode>_ * #,##0_ ;_ * \-#,##0_ ;_ * "-"??_ ;_ @_ </c:formatCode>
                <c:ptCount val="8"/>
              </c:numCache>
            </c:numRef>
          </c:val>
          <c:smooth val="0"/>
          <c:extLst>
            <c:ext xmlns:c16="http://schemas.microsoft.com/office/drawing/2014/chart" uri="{C3380CC4-5D6E-409C-BE32-E72D297353CC}">
              <c16:uniqueId val="{00000003-5C19-4ECE-9BE3-A957FC293F92}"/>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'M8'!$D$31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'M8'!$D$32:$D$67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6DA4-4B12-9758-2A685B871CDE}"/>
            </c:ext>
          </c:extLst>
        </c:ser>
        <c:ser>
          <c:idx val="3"/>
          <c:order val="1"/>
          <c:tx>
            <c:strRef>
              <c:f>'M8'!$J$31</c:f>
              <c:strCache>
                <c:ptCount val="1"/>
                <c:pt idx="0">
                  <c:v>Veränderung BS</c:v>
                </c:pt>
              </c:strCache>
            </c:strRef>
          </c:tx>
          <c:spPr>
            <a:ln w="28575" cap="rnd">
              <a:solidFill>
                <a:schemeClr val="tx2"/>
              </a:solidFill>
              <a:round/>
            </a:ln>
            <a:effectLst/>
          </c:spPr>
          <c:marker>
            <c:symbol val="none"/>
          </c:marker>
          <c:val>
            <c:numRef>
              <c:f>'M8'!$J$32:$J$67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6DA4-4B12-9758-2A685B871CDE}"/>
            </c:ext>
          </c:extLst>
        </c:ser>
        <c:ser>
          <c:idx val="2"/>
          <c:order val="2"/>
          <c:tx>
            <c:strRef>
              <c:f>'M8'!$H$31</c:f>
              <c:strCache>
                <c:ptCount val="1"/>
                <c:pt idx="0">
                  <c:v>Veränderung CH</c:v>
                </c:pt>
              </c:strCache>
            </c:strRef>
          </c:tx>
          <c:spPr>
            <a:ln w="28575" cap="rnd">
              <a:solidFill>
                <a:schemeClr val="accent6"/>
              </a:solidFill>
              <a:round/>
            </a:ln>
            <a:effectLst/>
          </c:spPr>
          <c:marker>
            <c:symbol val="none"/>
          </c:marker>
          <c:cat>
            <c:numRef>
              <c:f>'M8'!$A$32:$A$67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'M8'!$H$32:$H$67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6DA4-4B12-9758-2A685B871CDE}"/>
            </c:ext>
          </c:extLst>
        </c:ser>
        <c:ser>
          <c:idx val="0"/>
          <c:order val="3"/>
          <c:tx>
            <c:strRef>
              <c:f>'M8'!$F$31</c:f>
              <c:strCache>
                <c:ptCount val="1"/>
                <c:pt idx="0">
                  <c:v>Veränderung ZH</c:v>
                </c:pt>
              </c:strCache>
            </c:strRef>
          </c:tx>
          <c:spPr>
            <a:ln w="66675" cap="rnd">
              <a:solidFill>
                <a:schemeClr val="accent1"/>
              </a:solidFill>
              <a:round/>
            </a:ln>
            <a:effectLst/>
          </c:spPr>
          <c:marker>
            <c:symbol val="none"/>
          </c:marker>
          <c:cat>
            <c:numRef>
              <c:f>'M8'!$A$32:$A$67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'M8'!$F$32:$F$67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6DA4-4B12-9758-2A685B871CDE}"/>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'IG1'!$D$31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'IG1'!$A$32:$A$67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0328-4DD4-A402-2FB211CAAA96}"/>
            </c:ext>
          </c:extLst>
        </c:ser>
        <c:ser>
          <c:idx val="3"/>
          <c:order val="1"/>
          <c:tx>
            <c:strRef>
              <c:f>'IG1'!$I$31</c:f>
              <c:strCache>
                <c:ptCount val="1"/>
                <c:pt idx="0">
                  <c:v>BS</c:v>
                </c:pt>
              </c:strCache>
            </c:strRef>
          </c:tx>
          <c:spPr>
            <a:ln w="28575" cap="rnd">
              <a:solidFill>
                <a:schemeClr val="tx2"/>
              </a:solidFill>
              <a:round/>
            </a:ln>
            <a:effectLst/>
          </c:spPr>
          <c:marker>
            <c:symbol val="none"/>
          </c:marker>
          <c:val>
            <c:numRef>
              <c:f>'IG1'!$I$32:$I$67</c:f>
              <c:numCache>
                <c:formatCode>_ * #,##0_ ;_ * \-#,##0_ ;_ * "-"??_ ;_ @_ </c:formatCode>
                <c:ptCount val="36"/>
              </c:numCache>
            </c:numRef>
          </c:val>
          <c:smooth val="0"/>
          <c:extLst>
            <c:ext xmlns:c16="http://schemas.microsoft.com/office/drawing/2014/chart" uri="{C3380CC4-5D6E-409C-BE32-E72D297353CC}">
              <c16:uniqueId val="{00000001-0328-4DD4-A402-2FB211CAAA96}"/>
            </c:ext>
          </c:extLst>
        </c:ser>
        <c:ser>
          <c:idx val="2"/>
          <c:order val="2"/>
          <c:tx>
            <c:strRef>
              <c:f>'IG1'!$G$31</c:f>
              <c:strCache>
                <c:ptCount val="1"/>
                <c:pt idx="0">
                  <c:v>CH</c:v>
                </c:pt>
              </c:strCache>
            </c:strRef>
          </c:tx>
          <c:spPr>
            <a:ln w="28575" cap="rnd">
              <a:solidFill>
                <a:schemeClr val="accent6"/>
              </a:solidFill>
              <a:round/>
            </a:ln>
            <a:effectLst/>
          </c:spPr>
          <c:marker>
            <c:symbol val="none"/>
          </c:marker>
          <c:cat>
            <c:numRef>
              <c:f>'IG1'!$A$32:$A$67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'IG1'!$G$32:$G$67</c:f>
              <c:numCache>
                <c:formatCode>_ * #,##0_ ;_ * \-#,##0_ ;_ * "-"??_ ;_ @_ </c:formatCode>
                <c:ptCount val="36"/>
              </c:numCache>
            </c:numRef>
          </c:val>
          <c:smooth val="0"/>
          <c:extLst>
            <c:ext xmlns:c16="http://schemas.microsoft.com/office/drawing/2014/chart" uri="{C3380CC4-5D6E-409C-BE32-E72D297353CC}">
              <c16:uniqueId val="{00000002-0328-4DD4-A402-2FB211CAAA96}"/>
            </c:ext>
          </c:extLst>
        </c:ser>
        <c:ser>
          <c:idx val="0"/>
          <c:order val="3"/>
          <c:tx>
            <c:strRef>
              <c:f>'IG1'!$E$31</c:f>
              <c:strCache>
                <c:ptCount val="1"/>
                <c:pt idx="0">
                  <c:v>ZH</c:v>
                </c:pt>
              </c:strCache>
            </c:strRef>
          </c:tx>
          <c:spPr>
            <a:ln w="66675" cap="rnd">
              <a:solidFill>
                <a:schemeClr val="accent1"/>
              </a:solidFill>
              <a:round/>
            </a:ln>
            <a:effectLst/>
          </c:spPr>
          <c:marker>
            <c:symbol val="none"/>
          </c:marker>
          <c:cat>
            <c:numRef>
              <c:f>'IG1'!$A$32:$A$67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'IG1'!$E$32:$E$39</c:f>
              <c:numCache>
                <c:formatCode>_ * #,##0_ ;_ * \-#,##0_ ;_ * "-"??_ ;_ @_ </c:formatCode>
                <c:ptCount val="8"/>
                <c:pt idx="7" formatCode="0">
                  <c:v>1004415</c:v>
                </c:pt>
              </c:numCache>
            </c:numRef>
          </c:val>
          <c:smooth val="0"/>
          <c:extLst>
            <c:ext xmlns:c16="http://schemas.microsoft.com/office/drawing/2014/chart" uri="{C3380CC4-5D6E-409C-BE32-E72D297353CC}">
              <c16:uniqueId val="{00000003-0328-4DD4-A402-2FB211CAAA96}"/>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'IG1'!$D$31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'IG1'!$A$32:$A$67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1F12-4BB7-9685-D4E506C900F1}"/>
            </c:ext>
          </c:extLst>
        </c:ser>
        <c:ser>
          <c:idx val="3"/>
          <c:order val="1"/>
          <c:tx>
            <c:strRef>
              <c:f>'IG1'!$J$31</c:f>
              <c:strCache>
                <c:ptCount val="1"/>
                <c:pt idx="0">
                  <c:v>Veränderung BS</c:v>
                </c:pt>
              </c:strCache>
            </c:strRef>
          </c:tx>
          <c:spPr>
            <a:ln w="28575" cap="rnd">
              <a:solidFill>
                <a:schemeClr val="tx2"/>
              </a:solidFill>
              <a:round/>
            </a:ln>
            <a:effectLst/>
          </c:spPr>
          <c:marker>
            <c:symbol val="none"/>
          </c:marker>
          <c:val>
            <c:numRef>
              <c:f>'IG1'!$J$32:$J$67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1F12-4BB7-9685-D4E506C900F1}"/>
            </c:ext>
          </c:extLst>
        </c:ser>
        <c:ser>
          <c:idx val="2"/>
          <c:order val="2"/>
          <c:tx>
            <c:strRef>
              <c:f>'IG1'!$H$31</c:f>
              <c:strCache>
                <c:ptCount val="1"/>
                <c:pt idx="0">
                  <c:v>Veränderung CH</c:v>
                </c:pt>
              </c:strCache>
            </c:strRef>
          </c:tx>
          <c:spPr>
            <a:ln w="28575" cap="rnd">
              <a:solidFill>
                <a:schemeClr val="accent6"/>
              </a:solidFill>
              <a:round/>
            </a:ln>
            <a:effectLst/>
          </c:spPr>
          <c:marker>
            <c:symbol val="none"/>
          </c:marker>
          <c:cat>
            <c:numRef>
              <c:f>'IG1'!$A$32:$A$67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'IG1'!$H$32:$H$67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1F12-4BB7-9685-D4E506C900F1}"/>
            </c:ext>
          </c:extLst>
        </c:ser>
        <c:ser>
          <c:idx val="0"/>
          <c:order val="3"/>
          <c:tx>
            <c:strRef>
              <c:f>'IG1'!$F$31</c:f>
              <c:strCache>
                <c:ptCount val="1"/>
                <c:pt idx="0">
                  <c:v>Veränderung ZH</c:v>
                </c:pt>
              </c:strCache>
            </c:strRef>
          </c:tx>
          <c:spPr>
            <a:ln w="66675" cap="rnd">
              <a:solidFill>
                <a:schemeClr val="accent1"/>
              </a:solidFill>
              <a:round/>
            </a:ln>
            <a:effectLst/>
          </c:spPr>
          <c:marker>
            <c:symbol val="none"/>
          </c:marker>
          <c:cat>
            <c:numRef>
              <c:f>'IG1'!$A$32:$A$67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'IG1'!$F$32:$F$67</c:f>
              <c:numCache>
                <c:formatCode>0.0%</c:formatCode>
                <c:ptCount val="36"/>
                <c:pt idx="0">
                  <c:v>#N/A</c:v>
                </c:pt>
                <c:pt idx="1">
                  <c:v>#N/A</c:v>
                </c:pt>
                <c:pt idx="2">
                  <c:v>#N/A</c:v>
                </c:pt>
                <c:pt idx="3">
                  <c:v>#N/A</c:v>
                </c:pt>
                <c:pt idx="4">
                  <c:v>#N/A</c:v>
                </c:pt>
                <c:pt idx="5">
                  <c:v>#N/A</c:v>
                </c:pt>
                <c:pt idx="6">
                  <c:v>#N/A</c:v>
                </c:pt>
                <c:pt idx="7">
                  <c:v>0</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1F12-4BB7-9685-D4E506C900F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'IG2'!$D$31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'IG2'!$A$32:$A$67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46E8-41F6-BC65-FDC212B1D281}"/>
            </c:ext>
          </c:extLst>
        </c:ser>
        <c:ser>
          <c:idx val="3"/>
          <c:order val="1"/>
          <c:tx>
            <c:strRef>
              <c:f>'IG2'!$I$31</c:f>
              <c:strCache>
                <c:ptCount val="1"/>
                <c:pt idx="0">
                  <c:v>BS</c:v>
                </c:pt>
              </c:strCache>
            </c:strRef>
          </c:tx>
          <c:spPr>
            <a:ln w="28575" cap="rnd">
              <a:solidFill>
                <a:schemeClr val="tx2"/>
              </a:solidFill>
              <a:round/>
            </a:ln>
            <a:effectLst/>
          </c:spPr>
          <c:marker>
            <c:symbol val="none"/>
          </c:marker>
          <c:val>
            <c:numRef>
              <c:f>'IG2'!$I$32:$I$67</c:f>
              <c:numCache>
                <c:formatCode>_ * #,##0_ ;_ * \-#,##0_ ;_ * "-"??_ ;_ @_ </c:formatCode>
                <c:ptCount val="36"/>
              </c:numCache>
            </c:numRef>
          </c:val>
          <c:smooth val="0"/>
          <c:extLst>
            <c:ext xmlns:c16="http://schemas.microsoft.com/office/drawing/2014/chart" uri="{C3380CC4-5D6E-409C-BE32-E72D297353CC}">
              <c16:uniqueId val="{00000001-46E8-41F6-BC65-FDC212B1D281}"/>
            </c:ext>
          </c:extLst>
        </c:ser>
        <c:ser>
          <c:idx val="2"/>
          <c:order val="2"/>
          <c:tx>
            <c:strRef>
              <c:f>'IG2'!$G$31</c:f>
              <c:strCache>
                <c:ptCount val="1"/>
                <c:pt idx="0">
                  <c:v>CH</c:v>
                </c:pt>
              </c:strCache>
            </c:strRef>
          </c:tx>
          <c:spPr>
            <a:ln w="28575" cap="rnd">
              <a:solidFill>
                <a:schemeClr val="accent6"/>
              </a:solidFill>
              <a:round/>
            </a:ln>
            <a:effectLst/>
          </c:spPr>
          <c:marker>
            <c:symbol val="none"/>
          </c:marker>
          <c:cat>
            <c:numRef>
              <c:f>'IG2'!$A$32:$A$67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'IG2'!$G$32:$G$67</c:f>
              <c:numCache>
                <c:formatCode>_ * #,##0_ ;_ * \-#,##0_ ;_ * "-"??_ ;_ @_ </c:formatCode>
                <c:ptCount val="36"/>
              </c:numCache>
            </c:numRef>
          </c:val>
          <c:smooth val="0"/>
          <c:extLst>
            <c:ext xmlns:c16="http://schemas.microsoft.com/office/drawing/2014/chart" uri="{C3380CC4-5D6E-409C-BE32-E72D297353CC}">
              <c16:uniqueId val="{00000002-46E8-41F6-BC65-FDC212B1D281}"/>
            </c:ext>
          </c:extLst>
        </c:ser>
        <c:ser>
          <c:idx val="0"/>
          <c:order val="3"/>
          <c:tx>
            <c:strRef>
              <c:f>'IG2'!$E$31</c:f>
              <c:strCache>
                <c:ptCount val="1"/>
                <c:pt idx="0">
                  <c:v>ZH</c:v>
                </c:pt>
              </c:strCache>
            </c:strRef>
          </c:tx>
          <c:spPr>
            <a:ln w="66675" cap="rnd">
              <a:solidFill>
                <a:schemeClr val="accent1"/>
              </a:solidFill>
              <a:round/>
            </a:ln>
            <a:effectLst/>
          </c:spPr>
          <c:marker>
            <c:symbol val="none"/>
          </c:marker>
          <c:cat>
            <c:numRef>
              <c:f>'IG2'!$A$32:$A$67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'IG2'!$E$32:$E$39</c:f>
              <c:numCache>
                <c:formatCode>_ * #,##0_ ;_ * \-#,##0_ ;_ * "-"??_ ;_ @_ </c:formatCode>
                <c:ptCount val="8"/>
              </c:numCache>
            </c:numRef>
          </c:val>
          <c:smooth val="0"/>
          <c:extLst>
            <c:ext xmlns:c16="http://schemas.microsoft.com/office/drawing/2014/chart" uri="{C3380CC4-5D6E-409C-BE32-E72D297353CC}">
              <c16:uniqueId val="{00000003-46E8-41F6-BC65-FDC212B1D28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'IG2'!$D$31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'IG2'!$A$32:$A$67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FD66-4901-93FE-34A2A7450FB1}"/>
            </c:ext>
          </c:extLst>
        </c:ser>
        <c:ser>
          <c:idx val="3"/>
          <c:order val="1"/>
          <c:tx>
            <c:strRef>
              <c:f>'IG2'!$J$31</c:f>
              <c:strCache>
                <c:ptCount val="1"/>
                <c:pt idx="0">
                  <c:v>Veränderung BS</c:v>
                </c:pt>
              </c:strCache>
            </c:strRef>
          </c:tx>
          <c:spPr>
            <a:ln w="28575" cap="rnd">
              <a:solidFill>
                <a:schemeClr val="tx2"/>
              </a:solidFill>
              <a:round/>
            </a:ln>
            <a:effectLst/>
          </c:spPr>
          <c:marker>
            <c:symbol val="none"/>
          </c:marker>
          <c:val>
            <c:numRef>
              <c:f>'IG2'!$J$32:$J$67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FD66-4901-93FE-34A2A7450FB1}"/>
            </c:ext>
          </c:extLst>
        </c:ser>
        <c:ser>
          <c:idx val="2"/>
          <c:order val="2"/>
          <c:tx>
            <c:strRef>
              <c:f>'IG2'!$H$31</c:f>
              <c:strCache>
                <c:ptCount val="1"/>
                <c:pt idx="0">
                  <c:v>Veränderung CH</c:v>
                </c:pt>
              </c:strCache>
            </c:strRef>
          </c:tx>
          <c:spPr>
            <a:ln w="28575" cap="rnd">
              <a:solidFill>
                <a:schemeClr val="accent6"/>
              </a:solidFill>
              <a:round/>
            </a:ln>
            <a:effectLst/>
          </c:spPr>
          <c:marker>
            <c:symbol val="none"/>
          </c:marker>
          <c:cat>
            <c:numRef>
              <c:f>'IG2'!$A$32:$A$67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'IG2'!$H$32:$H$67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FD66-4901-93FE-34A2A7450FB1}"/>
            </c:ext>
          </c:extLst>
        </c:ser>
        <c:ser>
          <c:idx val="0"/>
          <c:order val="3"/>
          <c:tx>
            <c:strRef>
              <c:f>'IG2'!$F$31</c:f>
              <c:strCache>
                <c:ptCount val="1"/>
                <c:pt idx="0">
                  <c:v>Veränderung ZH</c:v>
                </c:pt>
              </c:strCache>
            </c:strRef>
          </c:tx>
          <c:spPr>
            <a:ln w="66675" cap="rnd">
              <a:solidFill>
                <a:schemeClr val="accent1"/>
              </a:solidFill>
              <a:round/>
            </a:ln>
            <a:effectLst/>
          </c:spPr>
          <c:marker>
            <c:symbol val="none"/>
          </c:marker>
          <c:cat>
            <c:numRef>
              <c:f>'IG2'!$A$32:$A$67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'IG2'!$F$32:$F$67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FD66-4901-93FE-34A2A7450FB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'IG3'!$D$31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'IG3'!$A$32:$A$67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829D-41F1-B2E6-ED9EB4CD3824}"/>
            </c:ext>
          </c:extLst>
        </c:ser>
        <c:ser>
          <c:idx val="3"/>
          <c:order val="1"/>
          <c:tx>
            <c:strRef>
              <c:f>'IG3'!$I$31</c:f>
              <c:strCache>
                <c:ptCount val="1"/>
                <c:pt idx="0">
                  <c:v>BS</c:v>
                </c:pt>
              </c:strCache>
            </c:strRef>
          </c:tx>
          <c:spPr>
            <a:ln w="28575" cap="rnd">
              <a:solidFill>
                <a:schemeClr val="tx2"/>
              </a:solidFill>
              <a:round/>
            </a:ln>
            <a:effectLst/>
          </c:spPr>
          <c:marker>
            <c:symbol val="none"/>
          </c:marker>
          <c:val>
            <c:numRef>
              <c:f>'IG3'!$I$32:$I$67</c:f>
              <c:numCache>
                <c:formatCode>_ * #,##0_ ;_ * \-#,##0_ ;_ * "-"??_ ;_ @_ </c:formatCode>
                <c:ptCount val="36"/>
              </c:numCache>
            </c:numRef>
          </c:val>
          <c:smooth val="0"/>
          <c:extLst>
            <c:ext xmlns:c16="http://schemas.microsoft.com/office/drawing/2014/chart" uri="{C3380CC4-5D6E-409C-BE32-E72D297353CC}">
              <c16:uniqueId val="{00000001-829D-41F1-B2E6-ED9EB4CD3824}"/>
            </c:ext>
          </c:extLst>
        </c:ser>
        <c:ser>
          <c:idx val="2"/>
          <c:order val="2"/>
          <c:tx>
            <c:strRef>
              <c:f>'IG3'!$G$31</c:f>
              <c:strCache>
                <c:ptCount val="1"/>
                <c:pt idx="0">
                  <c:v>CH</c:v>
                </c:pt>
              </c:strCache>
            </c:strRef>
          </c:tx>
          <c:spPr>
            <a:ln w="28575" cap="rnd">
              <a:solidFill>
                <a:schemeClr val="accent6"/>
              </a:solidFill>
              <a:round/>
            </a:ln>
            <a:effectLst/>
          </c:spPr>
          <c:marker>
            <c:symbol val="none"/>
          </c:marker>
          <c:cat>
            <c:numRef>
              <c:f>'IG3'!$A$32:$A$67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'IG3'!$G$32:$G$67</c:f>
              <c:numCache>
                <c:formatCode>_ * #,##0_ ;_ * \-#,##0_ ;_ * "-"??_ ;_ @_ </c:formatCode>
                <c:ptCount val="36"/>
              </c:numCache>
            </c:numRef>
          </c:val>
          <c:smooth val="0"/>
          <c:extLst>
            <c:ext xmlns:c16="http://schemas.microsoft.com/office/drawing/2014/chart" uri="{C3380CC4-5D6E-409C-BE32-E72D297353CC}">
              <c16:uniqueId val="{00000002-829D-41F1-B2E6-ED9EB4CD3824}"/>
            </c:ext>
          </c:extLst>
        </c:ser>
        <c:ser>
          <c:idx val="0"/>
          <c:order val="3"/>
          <c:tx>
            <c:strRef>
              <c:f>'IG3'!$E$31</c:f>
              <c:strCache>
                <c:ptCount val="1"/>
                <c:pt idx="0">
                  <c:v>ZH</c:v>
                </c:pt>
              </c:strCache>
            </c:strRef>
          </c:tx>
          <c:spPr>
            <a:ln w="66675" cap="rnd">
              <a:solidFill>
                <a:schemeClr val="accent1"/>
              </a:solidFill>
              <a:round/>
            </a:ln>
            <a:effectLst/>
          </c:spPr>
          <c:marker>
            <c:symbol val="none"/>
          </c:marker>
          <c:cat>
            <c:numRef>
              <c:f>'IG3'!$A$32:$A$67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'IG3'!$E$32:$E$39</c:f>
              <c:numCache>
                <c:formatCode>_ * #,##0_ ;_ * \-#,##0_ ;_ * "-"??_ ;_ @_ </c:formatCode>
                <c:ptCount val="8"/>
                <c:pt idx="5">
                  <c:v>2038</c:v>
                </c:pt>
                <c:pt idx="7">
                  <c:v>1743</c:v>
                </c:pt>
              </c:numCache>
            </c:numRef>
          </c:val>
          <c:smooth val="0"/>
          <c:extLst>
            <c:ext xmlns:c16="http://schemas.microsoft.com/office/drawing/2014/chart" uri="{C3380CC4-5D6E-409C-BE32-E72D297353CC}">
              <c16:uniqueId val="{00000003-829D-41F1-B2E6-ED9EB4CD3824}"/>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'IG3'!$D$31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'IG3'!$A$32:$A$67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CB07-44E1-8F66-C118DCC1B3F2}"/>
            </c:ext>
          </c:extLst>
        </c:ser>
        <c:ser>
          <c:idx val="3"/>
          <c:order val="1"/>
          <c:tx>
            <c:strRef>
              <c:f>'IG3'!$J$31</c:f>
              <c:strCache>
                <c:ptCount val="1"/>
                <c:pt idx="0">
                  <c:v>Veränderung BS</c:v>
                </c:pt>
              </c:strCache>
            </c:strRef>
          </c:tx>
          <c:spPr>
            <a:ln w="28575" cap="rnd">
              <a:solidFill>
                <a:schemeClr val="tx2"/>
              </a:solidFill>
              <a:round/>
            </a:ln>
            <a:effectLst/>
          </c:spPr>
          <c:marker>
            <c:symbol val="none"/>
          </c:marker>
          <c:val>
            <c:numRef>
              <c:f>'IG3'!$J$32:$J$67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CB07-44E1-8F66-C118DCC1B3F2}"/>
            </c:ext>
          </c:extLst>
        </c:ser>
        <c:ser>
          <c:idx val="2"/>
          <c:order val="2"/>
          <c:tx>
            <c:strRef>
              <c:f>'IG3'!$H$31</c:f>
              <c:strCache>
                <c:ptCount val="1"/>
                <c:pt idx="0">
                  <c:v>Veränderung CH</c:v>
                </c:pt>
              </c:strCache>
            </c:strRef>
          </c:tx>
          <c:spPr>
            <a:ln w="28575" cap="rnd">
              <a:solidFill>
                <a:schemeClr val="accent6"/>
              </a:solidFill>
              <a:round/>
            </a:ln>
            <a:effectLst/>
          </c:spPr>
          <c:marker>
            <c:symbol val="none"/>
          </c:marker>
          <c:cat>
            <c:numRef>
              <c:f>'IG3'!$A$32:$A$67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CB07-44E1-8F66-C118DCC1B3F2}"/>
            </c:ext>
          </c:extLst>
        </c:ser>
        <c:ser>
          <c:idx val="0"/>
          <c:order val="3"/>
          <c:tx>
            <c:strRef>
              <c:f>'IG3'!$F$31</c:f>
              <c:strCache>
                <c:ptCount val="1"/>
                <c:pt idx="0">
                  <c:v>Veränderung ZH</c:v>
                </c:pt>
              </c:strCache>
            </c:strRef>
          </c:tx>
          <c:spPr>
            <a:ln w="66675" cap="rnd">
              <a:solidFill>
                <a:schemeClr val="accent1"/>
              </a:solidFill>
              <a:round/>
            </a:ln>
            <a:effectLst/>
          </c:spPr>
          <c:marker>
            <c:symbol val="none"/>
          </c:marker>
          <c:cat>
            <c:numRef>
              <c:f>'IG3'!$A$32:$A$67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'IG3'!$F$32:$F$67</c:f>
              <c:numCache>
                <c:formatCode>0.0%</c:formatCode>
                <c:ptCount val="36"/>
                <c:pt idx="0">
                  <c:v>#N/A</c:v>
                </c:pt>
                <c:pt idx="1">
                  <c:v>#N/A</c:v>
                </c:pt>
                <c:pt idx="2">
                  <c:v>#N/A</c:v>
                </c:pt>
                <c:pt idx="3">
                  <c:v>#N/A</c:v>
                </c:pt>
                <c:pt idx="4">
                  <c:v>#N/A</c:v>
                </c:pt>
                <c:pt idx="5">
                  <c:v>0</c:v>
                </c:pt>
                <c:pt idx="6">
                  <c:v>#N/A</c:v>
                </c:pt>
                <c:pt idx="7">
                  <c:v>0</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CB07-44E1-8F66-C118DCC1B3F2}"/>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'A1'!$D$31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'A1'!$A$32:$A$67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8E0A-4DE3-AD6A-EF273F92E331}"/>
            </c:ext>
          </c:extLst>
        </c:ser>
        <c:ser>
          <c:idx val="3"/>
          <c:order val="1"/>
          <c:tx>
            <c:strRef>
              <c:f>'A1'!$I$31</c:f>
              <c:strCache>
                <c:ptCount val="1"/>
                <c:pt idx="0">
                  <c:v>BS</c:v>
                </c:pt>
              </c:strCache>
            </c:strRef>
          </c:tx>
          <c:spPr>
            <a:ln w="28575" cap="rnd">
              <a:solidFill>
                <a:schemeClr val="tx2"/>
              </a:solidFill>
              <a:round/>
            </a:ln>
            <a:effectLst/>
          </c:spPr>
          <c:marker>
            <c:symbol val="none"/>
          </c:marker>
          <c:val>
            <c:numRef>
              <c:f>'A1'!$I$32:$I$67</c:f>
              <c:numCache>
                <c:formatCode>_ * #,##0_ ;_ * \-#,##0_ ;_ * "-"??_ ;_ @_ </c:formatCode>
                <c:ptCount val="36"/>
              </c:numCache>
            </c:numRef>
          </c:val>
          <c:smooth val="0"/>
          <c:extLst>
            <c:ext xmlns:c16="http://schemas.microsoft.com/office/drawing/2014/chart" uri="{C3380CC4-5D6E-409C-BE32-E72D297353CC}">
              <c16:uniqueId val="{00000001-8E0A-4DE3-AD6A-EF273F92E331}"/>
            </c:ext>
          </c:extLst>
        </c:ser>
        <c:ser>
          <c:idx val="2"/>
          <c:order val="2"/>
          <c:tx>
            <c:strRef>
              <c:f>'A1'!$G$31</c:f>
              <c:strCache>
                <c:ptCount val="1"/>
                <c:pt idx="0">
                  <c:v>CH</c:v>
                </c:pt>
              </c:strCache>
            </c:strRef>
          </c:tx>
          <c:spPr>
            <a:ln w="28575" cap="rnd">
              <a:solidFill>
                <a:schemeClr val="accent6"/>
              </a:solidFill>
              <a:round/>
            </a:ln>
            <a:effectLst/>
          </c:spPr>
          <c:marker>
            <c:symbol val="none"/>
          </c:marker>
          <c:cat>
            <c:numRef>
              <c:f>'A1'!$A$32:$A$67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'A1'!$G$32:$G$67</c:f>
              <c:numCache>
                <c:formatCode>_ * #,##0_ ;_ * \-#,##0_ ;_ * "-"??_ ;_ @_ </c:formatCode>
                <c:ptCount val="36"/>
              </c:numCache>
            </c:numRef>
          </c:val>
          <c:smooth val="0"/>
          <c:extLst>
            <c:ext xmlns:c16="http://schemas.microsoft.com/office/drawing/2014/chart" uri="{C3380CC4-5D6E-409C-BE32-E72D297353CC}">
              <c16:uniqueId val="{00000002-8E0A-4DE3-AD6A-EF273F92E331}"/>
            </c:ext>
          </c:extLst>
        </c:ser>
        <c:ser>
          <c:idx val="0"/>
          <c:order val="3"/>
          <c:tx>
            <c:strRef>
              <c:f>'A1'!$E$31</c:f>
              <c:strCache>
                <c:ptCount val="1"/>
                <c:pt idx="0">
                  <c:v>ZH</c:v>
                </c:pt>
              </c:strCache>
            </c:strRef>
          </c:tx>
          <c:spPr>
            <a:ln w="66675" cap="rnd">
              <a:solidFill>
                <a:schemeClr val="accent1"/>
              </a:solidFill>
              <a:round/>
            </a:ln>
            <a:effectLst/>
          </c:spPr>
          <c:marker>
            <c:symbol val="none"/>
          </c:marker>
          <c:cat>
            <c:numRef>
              <c:f>'A1'!$A$32:$A$67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'A1'!$E$32:$E$39</c:f>
              <c:numCache>
                <c:formatCode>_ * #,##0_ ;_ * \-#,##0_ ;_ * "-"??_ ;_ @_ </c:formatCode>
                <c:ptCount val="8"/>
              </c:numCache>
            </c:numRef>
          </c:val>
          <c:smooth val="0"/>
          <c:extLst>
            <c:ext xmlns:c16="http://schemas.microsoft.com/office/drawing/2014/chart" uri="{C3380CC4-5D6E-409C-BE32-E72D297353CC}">
              <c16:uniqueId val="{00000003-8E0A-4DE3-AD6A-EF273F92E33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'A1'!$D$31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'A1'!$A$32:$A$67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48D3-48E0-8863-CEF133ED62B2}"/>
            </c:ext>
          </c:extLst>
        </c:ser>
        <c:ser>
          <c:idx val="3"/>
          <c:order val="1"/>
          <c:tx>
            <c:strRef>
              <c:f>'A1'!$J$31</c:f>
              <c:strCache>
                <c:ptCount val="1"/>
                <c:pt idx="0">
                  <c:v>Veränderung BS</c:v>
                </c:pt>
              </c:strCache>
            </c:strRef>
          </c:tx>
          <c:spPr>
            <a:ln w="28575" cap="rnd">
              <a:solidFill>
                <a:schemeClr val="tx2"/>
              </a:solidFill>
              <a:round/>
            </a:ln>
            <a:effectLst/>
          </c:spPr>
          <c:marker>
            <c:symbol val="none"/>
          </c:marker>
          <c:val>
            <c:numRef>
              <c:f>'A1'!$J$32:$J$67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48D3-48E0-8863-CEF133ED62B2}"/>
            </c:ext>
          </c:extLst>
        </c:ser>
        <c:ser>
          <c:idx val="2"/>
          <c:order val="2"/>
          <c:tx>
            <c:strRef>
              <c:f>'A1'!$H$31</c:f>
              <c:strCache>
                <c:ptCount val="1"/>
                <c:pt idx="0">
                  <c:v>Veränderung CH</c:v>
                </c:pt>
              </c:strCache>
            </c:strRef>
          </c:tx>
          <c:spPr>
            <a:ln w="28575" cap="rnd">
              <a:solidFill>
                <a:schemeClr val="accent6"/>
              </a:solidFill>
              <a:round/>
            </a:ln>
            <a:effectLst/>
          </c:spPr>
          <c:marker>
            <c:symbol val="none"/>
          </c:marker>
          <c:cat>
            <c:numRef>
              <c:f>'A1'!$A$32:$A$67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'A1'!$H$32:$H$67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48D3-48E0-8863-CEF133ED62B2}"/>
            </c:ext>
          </c:extLst>
        </c:ser>
        <c:ser>
          <c:idx val="0"/>
          <c:order val="3"/>
          <c:tx>
            <c:strRef>
              <c:f>'A1'!$F$31</c:f>
              <c:strCache>
                <c:ptCount val="1"/>
                <c:pt idx="0">
                  <c:v>Veränderung ZH</c:v>
                </c:pt>
              </c:strCache>
            </c:strRef>
          </c:tx>
          <c:spPr>
            <a:ln w="66675" cap="rnd">
              <a:solidFill>
                <a:schemeClr val="accent1"/>
              </a:solidFill>
              <a:round/>
            </a:ln>
            <a:effectLst/>
          </c:spPr>
          <c:marker>
            <c:symbol val="none"/>
          </c:marker>
          <c:cat>
            <c:numRef>
              <c:f>'A1'!$A$32:$A$67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'A1'!$F$32:$F$67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48D3-48E0-8863-CEF133ED62B2}"/>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'A2'!$D$31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'A2'!$A$32:$A$67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76B-4850-92FF-AAA5BF9C2F1C}"/>
            </c:ext>
          </c:extLst>
        </c:ser>
        <c:ser>
          <c:idx val="3"/>
          <c:order val="1"/>
          <c:tx>
            <c:strRef>
              <c:f>'A2'!$I$31</c:f>
              <c:strCache>
                <c:ptCount val="1"/>
                <c:pt idx="0">
                  <c:v>BS</c:v>
                </c:pt>
              </c:strCache>
            </c:strRef>
          </c:tx>
          <c:spPr>
            <a:ln w="28575" cap="rnd">
              <a:solidFill>
                <a:schemeClr val="tx2"/>
              </a:solidFill>
              <a:round/>
            </a:ln>
            <a:effectLst/>
          </c:spPr>
          <c:marker>
            <c:symbol val="none"/>
          </c:marker>
          <c:val>
            <c:numRef>
              <c:f>'A2'!$I$32:$I$67</c:f>
              <c:numCache>
                <c:formatCode>_ * #,##0_ ;_ * \-#,##0_ ;_ * "-"??_ ;_ @_ </c:formatCode>
                <c:ptCount val="36"/>
              </c:numCache>
            </c:numRef>
          </c:val>
          <c:smooth val="0"/>
          <c:extLst>
            <c:ext xmlns:c16="http://schemas.microsoft.com/office/drawing/2014/chart" uri="{C3380CC4-5D6E-409C-BE32-E72D297353CC}">
              <c16:uniqueId val="{00000001-E76B-4850-92FF-AAA5BF9C2F1C}"/>
            </c:ext>
          </c:extLst>
        </c:ser>
        <c:ser>
          <c:idx val="2"/>
          <c:order val="2"/>
          <c:tx>
            <c:strRef>
              <c:f>'A2'!$G$31</c:f>
              <c:strCache>
                <c:ptCount val="1"/>
                <c:pt idx="0">
                  <c:v>CH</c:v>
                </c:pt>
              </c:strCache>
            </c:strRef>
          </c:tx>
          <c:spPr>
            <a:ln w="28575" cap="rnd">
              <a:solidFill>
                <a:schemeClr val="accent6"/>
              </a:solidFill>
              <a:round/>
            </a:ln>
            <a:effectLst/>
          </c:spPr>
          <c:marker>
            <c:symbol val="none"/>
          </c:marker>
          <c:cat>
            <c:numRef>
              <c:f>'A2'!$A$32:$A$67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'A2'!$G$32:$G$67</c:f>
              <c:numCache>
                <c:formatCode>_ * #,##0_ ;_ * \-#,##0_ ;_ * "-"??_ ;_ @_ </c:formatCode>
                <c:ptCount val="36"/>
              </c:numCache>
            </c:numRef>
          </c:val>
          <c:smooth val="0"/>
          <c:extLst>
            <c:ext xmlns:c16="http://schemas.microsoft.com/office/drawing/2014/chart" uri="{C3380CC4-5D6E-409C-BE32-E72D297353CC}">
              <c16:uniqueId val="{00000002-E76B-4850-92FF-AAA5BF9C2F1C}"/>
            </c:ext>
          </c:extLst>
        </c:ser>
        <c:ser>
          <c:idx val="0"/>
          <c:order val="3"/>
          <c:tx>
            <c:strRef>
              <c:f>'A2'!$E$31</c:f>
              <c:strCache>
                <c:ptCount val="1"/>
                <c:pt idx="0">
                  <c:v>ZH</c:v>
                </c:pt>
              </c:strCache>
            </c:strRef>
          </c:tx>
          <c:spPr>
            <a:ln w="66675" cap="rnd">
              <a:solidFill>
                <a:schemeClr val="accent1"/>
              </a:solidFill>
              <a:round/>
            </a:ln>
            <a:effectLst/>
          </c:spPr>
          <c:marker>
            <c:symbol val="none"/>
          </c:marker>
          <c:cat>
            <c:numRef>
              <c:f>'A2'!$A$32:$A$67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'A2'!$E$32:$E$39</c:f>
              <c:numCache>
                <c:formatCode>_ * #,##0_ ;_ * \-#,##0_ ;_ * "-"??_ ;_ @_ </c:formatCode>
                <c:ptCount val="8"/>
              </c:numCache>
            </c:numRef>
          </c:val>
          <c:smooth val="0"/>
          <c:extLst>
            <c:ext xmlns:c16="http://schemas.microsoft.com/office/drawing/2014/chart" uri="{C3380CC4-5D6E-409C-BE32-E72D297353CC}">
              <c16:uniqueId val="{00000003-E76B-4850-92FF-AAA5BF9C2F1C}"/>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'A2'!$D$31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'A2'!$A$32:$A$67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12CB-497C-9283-6EBBFC6AF42D}"/>
            </c:ext>
          </c:extLst>
        </c:ser>
        <c:ser>
          <c:idx val="3"/>
          <c:order val="1"/>
          <c:tx>
            <c:strRef>
              <c:f>'A2'!$J$31</c:f>
              <c:strCache>
                <c:ptCount val="1"/>
                <c:pt idx="0">
                  <c:v>Veränderung BS</c:v>
                </c:pt>
              </c:strCache>
            </c:strRef>
          </c:tx>
          <c:spPr>
            <a:ln w="28575" cap="rnd">
              <a:solidFill>
                <a:schemeClr val="tx2"/>
              </a:solidFill>
              <a:round/>
            </a:ln>
            <a:effectLst/>
          </c:spPr>
          <c:marker>
            <c:symbol val="none"/>
          </c:marker>
          <c:val>
            <c:numRef>
              <c:f>'A2'!$J$32:$J$67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12CB-497C-9283-6EBBFC6AF42D}"/>
            </c:ext>
          </c:extLst>
        </c:ser>
        <c:ser>
          <c:idx val="2"/>
          <c:order val="2"/>
          <c:tx>
            <c:strRef>
              <c:f>'A2'!$H$31</c:f>
              <c:strCache>
                <c:ptCount val="1"/>
                <c:pt idx="0">
                  <c:v>Veränderung CH</c:v>
                </c:pt>
              </c:strCache>
            </c:strRef>
          </c:tx>
          <c:spPr>
            <a:ln w="28575" cap="rnd">
              <a:solidFill>
                <a:schemeClr val="accent6"/>
              </a:solidFill>
              <a:round/>
            </a:ln>
            <a:effectLst/>
          </c:spPr>
          <c:marker>
            <c:symbol val="none"/>
          </c:marker>
          <c:cat>
            <c:numRef>
              <c:f>'A2'!$A$32:$A$67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'A2'!$H$32:$H$67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12CB-497C-9283-6EBBFC6AF42D}"/>
            </c:ext>
          </c:extLst>
        </c:ser>
        <c:ser>
          <c:idx val="0"/>
          <c:order val="3"/>
          <c:tx>
            <c:strRef>
              <c:f>'A2'!$F$31</c:f>
              <c:strCache>
                <c:ptCount val="1"/>
                <c:pt idx="0">
                  <c:v>Veränderung ZH</c:v>
                </c:pt>
              </c:strCache>
            </c:strRef>
          </c:tx>
          <c:spPr>
            <a:ln w="66675" cap="rnd">
              <a:solidFill>
                <a:schemeClr val="accent1"/>
              </a:solidFill>
              <a:round/>
            </a:ln>
            <a:effectLst/>
          </c:spPr>
          <c:marker>
            <c:symbol val="none"/>
          </c:marker>
          <c:cat>
            <c:numRef>
              <c:f>'A2'!$A$32:$A$67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'A2'!$F$32:$F$67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12CB-497C-9283-6EBBFC6AF42D}"/>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'A3'!$D$31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'A3'!$A$32:$A$67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AD02-49F2-820F-D36F62FC3784}"/>
            </c:ext>
          </c:extLst>
        </c:ser>
        <c:ser>
          <c:idx val="3"/>
          <c:order val="1"/>
          <c:tx>
            <c:strRef>
              <c:f>'A3'!$I$31</c:f>
              <c:strCache>
                <c:ptCount val="1"/>
                <c:pt idx="0">
                  <c:v>BS</c:v>
                </c:pt>
              </c:strCache>
            </c:strRef>
          </c:tx>
          <c:spPr>
            <a:ln w="28575" cap="rnd">
              <a:solidFill>
                <a:schemeClr val="tx2"/>
              </a:solidFill>
              <a:round/>
            </a:ln>
            <a:effectLst/>
          </c:spPr>
          <c:marker>
            <c:symbol val="none"/>
          </c:marker>
          <c:val>
            <c:numRef>
              <c:f>'A3'!$I$32:$I$67</c:f>
              <c:numCache>
                <c:formatCode>_ * #,##0_ ;_ * \-#,##0_ ;_ * "-"??_ ;_ @_ </c:formatCode>
                <c:ptCount val="36"/>
              </c:numCache>
            </c:numRef>
          </c:val>
          <c:smooth val="0"/>
          <c:extLst>
            <c:ext xmlns:c16="http://schemas.microsoft.com/office/drawing/2014/chart" uri="{C3380CC4-5D6E-409C-BE32-E72D297353CC}">
              <c16:uniqueId val="{00000001-AD02-49F2-820F-D36F62FC3784}"/>
            </c:ext>
          </c:extLst>
        </c:ser>
        <c:ser>
          <c:idx val="2"/>
          <c:order val="2"/>
          <c:tx>
            <c:strRef>
              <c:f>'A3'!$G$31</c:f>
              <c:strCache>
                <c:ptCount val="1"/>
                <c:pt idx="0">
                  <c:v>CH</c:v>
                </c:pt>
              </c:strCache>
            </c:strRef>
          </c:tx>
          <c:spPr>
            <a:ln w="28575" cap="rnd">
              <a:solidFill>
                <a:schemeClr val="accent6"/>
              </a:solidFill>
              <a:round/>
            </a:ln>
            <a:effectLst/>
          </c:spPr>
          <c:marker>
            <c:symbol val="none"/>
          </c:marker>
          <c:cat>
            <c:numRef>
              <c:f>'A3'!$A$32:$A$67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'A3'!$G$32:$G$67</c:f>
              <c:numCache>
                <c:formatCode>_ * #,##0_ ;_ * \-#,##0_ ;_ * "-"??_ ;_ @_ </c:formatCode>
                <c:ptCount val="36"/>
              </c:numCache>
            </c:numRef>
          </c:val>
          <c:smooth val="0"/>
          <c:extLst>
            <c:ext xmlns:c16="http://schemas.microsoft.com/office/drawing/2014/chart" uri="{C3380CC4-5D6E-409C-BE32-E72D297353CC}">
              <c16:uniqueId val="{00000002-AD02-49F2-820F-D36F62FC3784}"/>
            </c:ext>
          </c:extLst>
        </c:ser>
        <c:ser>
          <c:idx val="0"/>
          <c:order val="3"/>
          <c:tx>
            <c:strRef>
              <c:f>'A3'!$E$31</c:f>
              <c:strCache>
                <c:ptCount val="1"/>
                <c:pt idx="0">
                  <c:v>ZH</c:v>
                </c:pt>
              </c:strCache>
            </c:strRef>
          </c:tx>
          <c:spPr>
            <a:ln w="66675" cap="rnd">
              <a:solidFill>
                <a:schemeClr val="accent1"/>
              </a:solidFill>
              <a:round/>
            </a:ln>
            <a:effectLst/>
          </c:spPr>
          <c:marker>
            <c:symbol val="none"/>
          </c:marker>
          <c:cat>
            <c:numRef>
              <c:f>'A3'!$A$32:$A$67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'A3'!$E$32:$E$39</c:f>
              <c:numCache>
                <c:formatCode>_ * #,##0_ ;_ * \-#,##0_ ;_ * "-"??_ ;_ @_ </c:formatCode>
                <c:ptCount val="8"/>
              </c:numCache>
            </c:numRef>
          </c:val>
          <c:smooth val="0"/>
          <c:extLst>
            <c:ext xmlns:c16="http://schemas.microsoft.com/office/drawing/2014/chart" uri="{C3380CC4-5D6E-409C-BE32-E72D297353CC}">
              <c16:uniqueId val="{00000003-AD02-49F2-820F-D36F62FC3784}"/>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'A3'!$D$31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'A3'!$A$32:$A$67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01A-4272-A06B-271FC39218FF}"/>
            </c:ext>
          </c:extLst>
        </c:ser>
        <c:ser>
          <c:idx val="3"/>
          <c:order val="1"/>
          <c:tx>
            <c:strRef>
              <c:f>'A3'!$J$31</c:f>
              <c:strCache>
                <c:ptCount val="1"/>
                <c:pt idx="0">
                  <c:v>Veränderung BS</c:v>
                </c:pt>
              </c:strCache>
            </c:strRef>
          </c:tx>
          <c:spPr>
            <a:ln w="28575" cap="rnd">
              <a:solidFill>
                <a:schemeClr val="tx2"/>
              </a:solidFill>
              <a:round/>
            </a:ln>
            <a:effectLst/>
          </c:spPr>
          <c:marker>
            <c:symbol val="none"/>
          </c:marker>
          <c:val>
            <c:numRef>
              <c:f>'A3'!$J$32:$J$67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B01A-4272-A06B-271FC39218FF}"/>
            </c:ext>
          </c:extLst>
        </c:ser>
        <c:ser>
          <c:idx val="2"/>
          <c:order val="2"/>
          <c:tx>
            <c:strRef>
              <c:f>'A3'!$H$31</c:f>
              <c:strCache>
                <c:ptCount val="1"/>
                <c:pt idx="0">
                  <c:v>Veränderung CH</c:v>
                </c:pt>
              </c:strCache>
            </c:strRef>
          </c:tx>
          <c:spPr>
            <a:ln w="28575" cap="rnd">
              <a:solidFill>
                <a:schemeClr val="accent6"/>
              </a:solidFill>
              <a:round/>
            </a:ln>
            <a:effectLst/>
          </c:spPr>
          <c:marker>
            <c:symbol val="none"/>
          </c:marker>
          <c:cat>
            <c:numRef>
              <c:f>'A3'!$A$32:$A$67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B01A-4272-A06B-271FC39218FF}"/>
            </c:ext>
          </c:extLst>
        </c:ser>
        <c:ser>
          <c:idx val="0"/>
          <c:order val="3"/>
          <c:tx>
            <c:strRef>
              <c:f>'A3'!$F$31</c:f>
              <c:strCache>
                <c:ptCount val="1"/>
                <c:pt idx="0">
                  <c:v>Veränderung ZH</c:v>
                </c:pt>
              </c:strCache>
            </c:strRef>
          </c:tx>
          <c:spPr>
            <a:ln w="66675" cap="rnd">
              <a:solidFill>
                <a:schemeClr val="accent1"/>
              </a:solidFill>
              <a:round/>
            </a:ln>
            <a:effectLst/>
          </c:spPr>
          <c:marker>
            <c:symbol val="none"/>
          </c:marker>
          <c:cat>
            <c:numRef>
              <c:f>'A3'!$A$32:$A$67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B01A-4272-A06B-271FC39218FF}"/>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471774691358025E-2"/>
          <c:y val="9.8233333333333311E-2"/>
          <c:w val="0.88588410493827163"/>
          <c:h val="0.83729666666666669"/>
        </c:manualLayout>
      </c:layout>
      <c:lineChart>
        <c:grouping val="standard"/>
        <c:varyColors val="0"/>
        <c:ser>
          <c:idx val="1"/>
          <c:order val="0"/>
          <c:tx>
            <c:strRef>
              <c:f>'LF1'!$D$31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'LF1'!$A$32:$A$86</c:f>
              <c:numCache>
                <c:formatCode>General</c:formatCode>
                <c:ptCount val="5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pt idx="25">
                  <c:v>2021</c:v>
                </c:pt>
                <c:pt idx="26">
                  <c:v>2022</c:v>
                </c:pt>
                <c:pt idx="27">
                  <c:v>2023</c:v>
                </c:pt>
                <c:pt idx="28">
                  <c:v>2024</c:v>
                </c:pt>
                <c:pt idx="29">
                  <c:v>2025</c:v>
                </c:pt>
                <c:pt idx="30">
                  <c:v>2026</c:v>
                </c:pt>
                <c:pt idx="31">
                  <c:v>2027</c:v>
                </c:pt>
                <c:pt idx="32">
                  <c:v>2028</c:v>
                </c:pt>
                <c:pt idx="33">
                  <c:v>2029</c:v>
                </c:pt>
                <c:pt idx="34">
                  <c:v>2030</c:v>
                </c:pt>
                <c:pt idx="35">
                  <c:v>2031</c:v>
                </c:pt>
                <c:pt idx="36">
                  <c:v>2032</c:v>
                </c:pt>
                <c:pt idx="37">
                  <c:v>2033</c:v>
                </c:pt>
                <c:pt idx="38">
                  <c:v>2034</c:v>
                </c:pt>
                <c:pt idx="39">
                  <c:v>2035</c:v>
                </c:pt>
                <c:pt idx="40">
                  <c:v>2036</c:v>
                </c:pt>
                <c:pt idx="41">
                  <c:v>2037</c:v>
                </c:pt>
                <c:pt idx="42">
                  <c:v>2038</c:v>
                </c:pt>
                <c:pt idx="43">
                  <c:v>2039</c:v>
                </c:pt>
                <c:pt idx="44">
                  <c:v>2040</c:v>
                </c:pt>
                <c:pt idx="45">
                  <c:v>2041</c:v>
                </c:pt>
                <c:pt idx="46">
                  <c:v>2042</c:v>
                </c:pt>
                <c:pt idx="47">
                  <c:v>2043</c:v>
                </c:pt>
                <c:pt idx="48">
                  <c:v>2044</c:v>
                </c:pt>
                <c:pt idx="49">
                  <c:v>2045</c:v>
                </c:pt>
                <c:pt idx="50">
                  <c:v>2046</c:v>
                </c:pt>
                <c:pt idx="51">
                  <c:v>2047</c:v>
                </c:pt>
                <c:pt idx="52">
                  <c:v>2048</c:v>
                </c:pt>
                <c:pt idx="53">
                  <c:v>2049</c:v>
                </c:pt>
                <c:pt idx="54">
                  <c:v>2050</c:v>
                </c:pt>
              </c:numCache>
            </c:numRef>
          </c:cat>
          <c:val>
            <c:numRef>
              <c:f>'LF1'!$D$32:$D$86</c:f>
              <c:numCache>
                <c:formatCode>#,##0\ "GW"</c:formatCode>
                <c:ptCount val="5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formatCode="0">
                  <c:v>80767</c:v>
                </c:pt>
                <c:pt idx="35">
                  <c:v>#N/A</c:v>
                </c:pt>
                <c:pt idx="36">
                  <c:v>#N/A</c:v>
                </c:pt>
                <c:pt idx="37">
                  <c:v>#N/A</c:v>
                </c:pt>
                <c:pt idx="38">
                  <c:v>#N/A</c:v>
                </c:pt>
                <c:pt idx="39">
                  <c:v>#N/A</c:v>
                </c:pt>
                <c:pt idx="40">
                  <c:v>#N/A</c:v>
                </c:pt>
                <c:pt idx="41">
                  <c:v>#N/A</c:v>
                </c:pt>
                <c:pt idx="42">
                  <c:v>#N/A</c:v>
                </c:pt>
                <c:pt idx="43">
                  <c:v>#N/A</c:v>
                </c:pt>
                <c:pt idx="44" formatCode="0">
                  <c:v>66514</c:v>
                </c:pt>
                <c:pt idx="45">
                  <c:v>#N/A</c:v>
                </c:pt>
                <c:pt idx="46">
                  <c:v>#N/A</c:v>
                </c:pt>
                <c:pt idx="47">
                  <c:v>#N/A</c:v>
                </c:pt>
                <c:pt idx="48">
                  <c:v>#N/A</c:v>
                </c:pt>
                <c:pt idx="49">
                  <c:v>#N/A</c:v>
                </c:pt>
                <c:pt idx="50">
                  <c:v>#N/A</c:v>
                </c:pt>
                <c:pt idx="51">
                  <c:v>#N/A</c:v>
                </c:pt>
                <c:pt idx="52">
                  <c:v>#N/A</c:v>
                </c:pt>
                <c:pt idx="53">
                  <c:v>#N/A</c:v>
                </c:pt>
                <c:pt idx="54" formatCode="0">
                  <c:v>61763</c:v>
                </c:pt>
              </c:numCache>
            </c:numRef>
          </c:val>
          <c:smooth val="0"/>
          <c:extLst>
            <c:ext xmlns:c16="http://schemas.microsoft.com/office/drawing/2014/chart" uri="{C3380CC4-5D6E-409C-BE32-E72D297353CC}">
              <c16:uniqueId val="{00000000-6A85-4BB2-B0D4-85BA84AD55BD}"/>
            </c:ext>
          </c:extLst>
        </c:ser>
        <c:ser>
          <c:idx val="3"/>
          <c:order val="1"/>
          <c:tx>
            <c:strRef>
              <c:f>'LF1'!$I$31</c:f>
              <c:strCache>
                <c:ptCount val="1"/>
                <c:pt idx="0">
                  <c:v>BS</c:v>
                </c:pt>
              </c:strCache>
            </c:strRef>
          </c:tx>
          <c:spPr>
            <a:ln w="28575" cap="rnd">
              <a:solidFill>
                <a:schemeClr val="tx2"/>
              </a:solidFill>
              <a:round/>
            </a:ln>
            <a:effectLst/>
          </c:spPr>
          <c:marker>
            <c:symbol val="none"/>
          </c:marker>
          <c:val>
            <c:numRef>
              <c:f>'LF1'!$I$32:$I$86</c:f>
              <c:numCache>
                <c:formatCode>_ * #,##0_ ;_ * \-#,##0_ ;_ * "-"??_ ;_ @_ </c:formatCode>
                <c:ptCount val="55"/>
                <c:pt idx="19">
                  <c:v>332</c:v>
                </c:pt>
                <c:pt idx="20">
                  <c:v>319</c:v>
                </c:pt>
                <c:pt idx="21">
                  <c:v>314</c:v>
                </c:pt>
                <c:pt idx="22">
                  <c:v>283</c:v>
                </c:pt>
                <c:pt idx="23">
                  <c:v>320</c:v>
                </c:pt>
                <c:pt idx="24">
                  <c:v>332</c:v>
                </c:pt>
                <c:pt idx="25">
                  <c:v>318</c:v>
                </c:pt>
              </c:numCache>
            </c:numRef>
          </c:val>
          <c:smooth val="0"/>
          <c:extLst>
            <c:ext xmlns:c16="http://schemas.microsoft.com/office/drawing/2014/chart" uri="{C3380CC4-5D6E-409C-BE32-E72D297353CC}">
              <c16:uniqueId val="{00000001-6A85-4BB2-B0D4-85BA84AD55BD}"/>
            </c:ext>
          </c:extLst>
        </c:ser>
        <c:ser>
          <c:idx val="2"/>
          <c:order val="2"/>
          <c:tx>
            <c:strRef>
              <c:f>'LF1'!$G$31</c:f>
              <c:strCache>
                <c:ptCount val="1"/>
                <c:pt idx="0">
                  <c:v>CH</c:v>
                </c:pt>
              </c:strCache>
            </c:strRef>
          </c:tx>
          <c:spPr>
            <a:ln w="28575" cap="rnd">
              <a:solidFill>
                <a:schemeClr val="accent6"/>
              </a:solidFill>
              <a:round/>
            </a:ln>
            <a:effectLst/>
          </c:spPr>
          <c:marker>
            <c:symbol val="none"/>
          </c:marker>
          <c:cat>
            <c:numRef>
              <c:f>'LF1'!$A$32:$A$86</c:f>
              <c:numCache>
                <c:formatCode>General</c:formatCode>
                <c:ptCount val="5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pt idx="25">
                  <c:v>2021</c:v>
                </c:pt>
                <c:pt idx="26">
                  <c:v>2022</c:v>
                </c:pt>
                <c:pt idx="27">
                  <c:v>2023</c:v>
                </c:pt>
                <c:pt idx="28">
                  <c:v>2024</c:v>
                </c:pt>
                <c:pt idx="29">
                  <c:v>2025</c:v>
                </c:pt>
                <c:pt idx="30">
                  <c:v>2026</c:v>
                </c:pt>
                <c:pt idx="31">
                  <c:v>2027</c:v>
                </c:pt>
                <c:pt idx="32">
                  <c:v>2028</c:v>
                </c:pt>
                <c:pt idx="33">
                  <c:v>2029</c:v>
                </c:pt>
                <c:pt idx="34">
                  <c:v>2030</c:v>
                </c:pt>
                <c:pt idx="35">
                  <c:v>2031</c:v>
                </c:pt>
                <c:pt idx="36">
                  <c:v>2032</c:v>
                </c:pt>
                <c:pt idx="37">
                  <c:v>2033</c:v>
                </c:pt>
                <c:pt idx="38">
                  <c:v>2034</c:v>
                </c:pt>
                <c:pt idx="39">
                  <c:v>2035</c:v>
                </c:pt>
                <c:pt idx="40">
                  <c:v>2036</c:v>
                </c:pt>
                <c:pt idx="41">
                  <c:v>2037</c:v>
                </c:pt>
                <c:pt idx="42">
                  <c:v>2038</c:v>
                </c:pt>
                <c:pt idx="43">
                  <c:v>2039</c:v>
                </c:pt>
                <c:pt idx="44">
                  <c:v>2040</c:v>
                </c:pt>
                <c:pt idx="45">
                  <c:v>2041</c:v>
                </c:pt>
                <c:pt idx="46">
                  <c:v>2042</c:v>
                </c:pt>
                <c:pt idx="47">
                  <c:v>2043</c:v>
                </c:pt>
                <c:pt idx="48">
                  <c:v>2044</c:v>
                </c:pt>
                <c:pt idx="49">
                  <c:v>2045</c:v>
                </c:pt>
                <c:pt idx="50">
                  <c:v>2046</c:v>
                </c:pt>
                <c:pt idx="51">
                  <c:v>2047</c:v>
                </c:pt>
                <c:pt idx="52">
                  <c:v>2048</c:v>
                </c:pt>
                <c:pt idx="53">
                  <c:v>2049</c:v>
                </c:pt>
                <c:pt idx="54">
                  <c:v>2050</c:v>
                </c:pt>
              </c:numCache>
            </c:numRef>
          </c:cat>
          <c:val>
            <c:numRef>
              <c:f>'LF1'!$G$32:$G$86</c:f>
              <c:numCache>
                <c:formatCode>General</c:formatCode>
                <c:ptCount val="55"/>
                <c:pt idx="0">
                  <c:v>1747071</c:v>
                </c:pt>
                <c:pt idx="1">
                  <c:v>1672930</c:v>
                </c:pt>
                <c:pt idx="2">
                  <c:v>1640871</c:v>
                </c:pt>
                <c:pt idx="3">
                  <c:v>1608735</c:v>
                </c:pt>
                <c:pt idx="4">
                  <c:v>1588005</c:v>
                </c:pt>
                <c:pt idx="5">
                  <c:v>1611351</c:v>
                </c:pt>
                <c:pt idx="6">
                  <c:v>1593697</c:v>
                </c:pt>
                <c:pt idx="7">
                  <c:v>1570178</c:v>
                </c:pt>
                <c:pt idx="8">
                  <c:v>1544547</c:v>
                </c:pt>
                <c:pt idx="9">
                  <c:v>1554696</c:v>
                </c:pt>
                <c:pt idx="10">
                  <c:v>1566887</c:v>
                </c:pt>
                <c:pt idx="11">
                  <c:v>1571764</c:v>
                </c:pt>
                <c:pt idx="12">
                  <c:v>1604287</c:v>
                </c:pt>
                <c:pt idx="13">
                  <c:v>1597484</c:v>
                </c:pt>
                <c:pt idx="14">
                  <c:v>1591233</c:v>
                </c:pt>
                <c:pt idx="15">
                  <c:v>1577407</c:v>
                </c:pt>
                <c:pt idx="16">
                  <c:v>1564631</c:v>
                </c:pt>
                <c:pt idx="17">
                  <c:v>1557474</c:v>
                </c:pt>
                <c:pt idx="18">
                  <c:v>1562801</c:v>
                </c:pt>
                <c:pt idx="19" formatCode="_ * #,##0_ ;_ * \-#,##0_ ;_ * &quot;-&quot;??_ ;_ @_ ">
                  <c:v>1554319</c:v>
                </c:pt>
                <c:pt idx="20" formatCode="_ * #,##0_ ;_ * \-#,##0_ ;_ * &quot;-&quot;??_ ;_ @_ ">
                  <c:v>1555396</c:v>
                </c:pt>
                <c:pt idx="21" formatCode="_ * #,##0_ ;_ * \-#,##0_ ;_ * &quot;-&quot;??_ ;_ @_ ">
                  <c:v>1544612</c:v>
                </c:pt>
                <c:pt idx="22" formatCode="_ * #,##0_ ;_ * \-#,##0_ ;_ * &quot;-&quot;??_ ;_ @_ ">
                  <c:v>1543345</c:v>
                </c:pt>
                <c:pt idx="23" formatCode="_ * #,##0_ ;_ * \-#,##0_ ;_ * &quot;-&quot;??_ ;_ @_ ">
                  <c:v>1524820</c:v>
                </c:pt>
                <c:pt idx="24" formatCode="_ * #,##0_ ;_ * \-#,##0_ ;_ * &quot;-&quot;??_ ;_ @_ ">
                  <c:v>1515123</c:v>
                </c:pt>
                <c:pt idx="25" formatCode="_ * #,##0_ ;_ * \-#,##0_ ;_ * &quot;-&quot;??_ ;_ @_ ">
                  <c:v>1513701</c:v>
                </c:pt>
              </c:numCache>
            </c:numRef>
          </c:val>
          <c:smooth val="0"/>
          <c:extLst>
            <c:ext xmlns:c16="http://schemas.microsoft.com/office/drawing/2014/chart" uri="{C3380CC4-5D6E-409C-BE32-E72D297353CC}">
              <c16:uniqueId val="{00000002-6A85-4BB2-B0D4-85BA84AD55BD}"/>
            </c:ext>
          </c:extLst>
        </c:ser>
        <c:ser>
          <c:idx val="0"/>
          <c:order val="3"/>
          <c:tx>
            <c:strRef>
              <c:f>'LF1'!$E$31</c:f>
              <c:strCache>
                <c:ptCount val="1"/>
                <c:pt idx="0">
                  <c:v>ZH</c:v>
                </c:pt>
              </c:strCache>
            </c:strRef>
          </c:tx>
          <c:spPr>
            <a:ln w="66675" cap="rnd">
              <a:solidFill>
                <a:schemeClr val="accent1"/>
              </a:solidFill>
              <a:round/>
            </a:ln>
            <a:effectLst/>
          </c:spPr>
          <c:marker>
            <c:symbol val="none"/>
          </c:marker>
          <c:cat>
            <c:numRef>
              <c:f>'LF1'!$A$32:$A$86</c:f>
              <c:numCache>
                <c:formatCode>General</c:formatCode>
                <c:ptCount val="5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pt idx="25">
                  <c:v>2021</c:v>
                </c:pt>
                <c:pt idx="26">
                  <c:v>2022</c:v>
                </c:pt>
                <c:pt idx="27">
                  <c:v>2023</c:v>
                </c:pt>
                <c:pt idx="28">
                  <c:v>2024</c:v>
                </c:pt>
                <c:pt idx="29">
                  <c:v>2025</c:v>
                </c:pt>
                <c:pt idx="30">
                  <c:v>2026</c:v>
                </c:pt>
                <c:pt idx="31">
                  <c:v>2027</c:v>
                </c:pt>
                <c:pt idx="32">
                  <c:v>2028</c:v>
                </c:pt>
                <c:pt idx="33">
                  <c:v>2029</c:v>
                </c:pt>
                <c:pt idx="34">
                  <c:v>2030</c:v>
                </c:pt>
                <c:pt idx="35">
                  <c:v>2031</c:v>
                </c:pt>
                <c:pt idx="36">
                  <c:v>2032</c:v>
                </c:pt>
                <c:pt idx="37">
                  <c:v>2033</c:v>
                </c:pt>
                <c:pt idx="38">
                  <c:v>2034</c:v>
                </c:pt>
                <c:pt idx="39">
                  <c:v>2035</c:v>
                </c:pt>
                <c:pt idx="40">
                  <c:v>2036</c:v>
                </c:pt>
                <c:pt idx="41">
                  <c:v>2037</c:v>
                </c:pt>
                <c:pt idx="42">
                  <c:v>2038</c:v>
                </c:pt>
                <c:pt idx="43">
                  <c:v>2039</c:v>
                </c:pt>
                <c:pt idx="44">
                  <c:v>2040</c:v>
                </c:pt>
                <c:pt idx="45">
                  <c:v>2041</c:v>
                </c:pt>
                <c:pt idx="46">
                  <c:v>2042</c:v>
                </c:pt>
                <c:pt idx="47">
                  <c:v>2043</c:v>
                </c:pt>
                <c:pt idx="48">
                  <c:v>2044</c:v>
                </c:pt>
                <c:pt idx="49">
                  <c:v>2045</c:v>
                </c:pt>
                <c:pt idx="50">
                  <c:v>2046</c:v>
                </c:pt>
                <c:pt idx="51">
                  <c:v>2047</c:v>
                </c:pt>
                <c:pt idx="52">
                  <c:v>2048</c:v>
                </c:pt>
                <c:pt idx="53">
                  <c:v>2049</c:v>
                </c:pt>
                <c:pt idx="54">
                  <c:v>2050</c:v>
                </c:pt>
              </c:numCache>
            </c:numRef>
          </c:cat>
          <c:val>
            <c:numRef>
              <c:f>'LF1'!$E$32:$E$58</c:f>
              <c:numCache>
                <c:formatCode>General</c:formatCode>
                <c:ptCount val="27"/>
                <c:pt idx="0">
                  <c:v>111798</c:v>
                </c:pt>
                <c:pt idx="1">
                  <c:v>106479</c:v>
                </c:pt>
                <c:pt idx="2">
                  <c:v>102454</c:v>
                </c:pt>
                <c:pt idx="3">
                  <c:v>98653</c:v>
                </c:pt>
                <c:pt idx="4">
                  <c:v>97312</c:v>
                </c:pt>
                <c:pt idx="5">
                  <c:v>97531</c:v>
                </c:pt>
                <c:pt idx="6">
                  <c:v>94790</c:v>
                </c:pt>
                <c:pt idx="7">
                  <c:v>93550</c:v>
                </c:pt>
                <c:pt idx="8">
                  <c:v>91280</c:v>
                </c:pt>
                <c:pt idx="9">
                  <c:v>91492</c:v>
                </c:pt>
                <c:pt idx="10">
                  <c:v>92150</c:v>
                </c:pt>
                <c:pt idx="11">
                  <c:v>91495</c:v>
                </c:pt>
                <c:pt idx="12">
                  <c:v>94522</c:v>
                </c:pt>
                <c:pt idx="13">
                  <c:v>94714</c:v>
                </c:pt>
                <c:pt idx="14">
                  <c:v>95020</c:v>
                </c:pt>
                <c:pt idx="15">
                  <c:v>94598</c:v>
                </c:pt>
                <c:pt idx="16">
                  <c:v>94084</c:v>
                </c:pt>
                <c:pt idx="17">
                  <c:v>93233</c:v>
                </c:pt>
                <c:pt idx="18">
                  <c:v>95819</c:v>
                </c:pt>
                <c:pt idx="19" formatCode="_ * #,##0_ ;_ * \-#,##0_ ;_ * &quot;-&quot;??_ ;_ @_ ">
                  <c:v>95114</c:v>
                </c:pt>
                <c:pt idx="20" formatCode="_ * #,##0_ ;_ * \-#,##0_ ;_ * &quot;-&quot;??_ ;_ @_ ">
                  <c:v>95744</c:v>
                </c:pt>
                <c:pt idx="21" formatCode="_ * #,##0_ ;_ * \-#,##0_ ;_ * &quot;-&quot;??_ ;_ @_ ">
                  <c:v>94916</c:v>
                </c:pt>
                <c:pt idx="22" formatCode="_ * #,##0_ ;_ * \-#,##0_ ;_ * &quot;-&quot;??_ ;_ @_ ">
                  <c:v>93564</c:v>
                </c:pt>
                <c:pt idx="23" formatCode="_ * #,##0_ ;_ * \-#,##0_ ;_ * &quot;-&quot;??_ ;_ @_ ">
                  <c:v>92497</c:v>
                </c:pt>
                <c:pt idx="24" formatCode="_ * #,##0_ ;_ * \-#,##0_ ;_ * &quot;-&quot;??_ ;_ @_ ">
                  <c:v>91754</c:v>
                </c:pt>
                <c:pt idx="25" formatCode="_ * #,##0_ ;_ * \-#,##0_ ;_ * &quot;-&quot;??_ ;_ @_ ">
                  <c:v>90418</c:v>
                </c:pt>
              </c:numCache>
            </c:numRef>
          </c:val>
          <c:smooth val="0"/>
          <c:extLst>
            <c:ext xmlns:c16="http://schemas.microsoft.com/office/drawing/2014/chart" uri="{C3380CC4-5D6E-409C-BE32-E72D297353CC}">
              <c16:uniqueId val="{00000003-6A85-4BB2-B0D4-85BA84AD55BD}"/>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9989259259259261"/>
          <c:y val="6.0708333333333343E-3"/>
          <c:w val="0.46774077027615496"/>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8436849515740527E-2"/>
          <c:y val="9.1177777777777774E-2"/>
          <c:w val="0.87216496913580244"/>
          <c:h val="0.85798194444444442"/>
        </c:manualLayout>
      </c:layout>
      <c:lineChart>
        <c:grouping val="standard"/>
        <c:varyColors val="0"/>
        <c:ser>
          <c:idx val="1"/>
          <c:order val="0"/>
          <c:tx>
            <c:strRef>
              <c:f>'LF1'!$D$31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'LF1'!$A$32:$A$86</c:f>
              <c:numCache>
                <c:formatCode>General</c:formatCode>
                <c:ptCount val="5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pt idx="25">
                  <c:v>2021</c:v>
                </c:pt>
                <c:pt idx="26">
                  <c:v>2022</c:v>
                </c:pt>
                <c:pt idx="27">
                  <c:v>2023</c:v>
                </c:pt>
                <c:pt idx="28">
                  <c:v>2024</c:v>
                </c:pt>
                <c:pt idx="29">
                  <c:v>2025</c:v>
                </c:pt>
                <c:pt idx="30">
                  <c:v>2026</c:v>
                </c:pt>
                <c:pt idx="31">
                  <c:v>2027</c:v>
                </c:pt>
                <c:pt idx="32">
                  <c:v>2028</c:v>
                </c:pt>
                <c:pt idx="33">
                  <c:v>2029</c:v>
                </c:pt>
                <c:pt idx="34">
                  <c:v>2030</c:v>
                </c:pt>
                <c:pt idx="35">
                  <c:v>2031</c:v>
                </c:pt>
                <c:pt idx="36">
                  <c:v>2032</c:v>
                </c:pt>
                <c:pt idx="37">
                  <c:v>2033</c:v>
                </c:pt>
                <c:pt idx="38">
                  <c:v>2034</c:v>
                </c:pt>
                <c:pt idx="39">
                  <c:v>2035</c:v>
                </c:pt>
                <c:pt idx="40">
                  <c:v>2036</c:v>
                </c:pt>
                <c:pt idx="41">
                  <c:v>2037</c:v>
                </c:pt>
                <c:pt idx="42">
                  <c:v>2038</c:v>
                </c:pt>
                <c:pt idx="43">
                  <c:v>2039</c:v>
                </c:pt>
                <c:pt idx="44">
                  <c:v>2040</c:v>
                </c:pt>
                <c:pt idx="45">
                  <c:v>2041</c:v>
                </c:pt>
                <c:pt idx="46">
                  <c:v>2042</c:v>
                </c:pt>
                <c:pt idx="47">
                  <c:v>2043</c:v>
                </c:pt>
                <c:pt idx="48">
                  <c:v>2044</c:v>
                </c:pt>
                <c:pt idx="49">
                  <c:v>2045</c:v>
                </c:pt>
                <c:pt idx="50">
                  <c:v>2046</c:v>
                </c:pt>
                <c:pt idx="51">
                  <c:v>2047</c:v>
                </c:pt>
                <c:pt idx="52">
                  <c:v>2048</c:v>
                </c:pt>
                <c:pt idx="53">
                  <c:v>2049</c:v>
                </c:pt>
                <c:pt idx="54">
                  <c:v>2050</c:v>
                </c:pt>
              </c:numCache>
            </c:numRef>
          </c:cat>
          <c:val>
            <c:numRef>
              <c:f>'LF1'!$D$32:$D$86</c:f>
              <c:numCache>
                <c:formatCode>#,##0\ "GW"</c:formatCode>
                <c:ptCount val="5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formatCode="0">
                  <c:v>80767</c:v>
                </c:pt>
                <c:pt idx="35">
                  <c:v>#N/A</c:v>
                </c:pt>
                <c:pt idx="36">
                  <c:v>#N/A</c:v>
                </c:pt>
                <c:pt idx="37">
                  <c:v>#N/A</c:v>
                </c:pt>
                <c:pt idx="38">
                  <c:v>#N/A</c:v>
                </c:pt>
                <c:pt idx="39">
                  <c:v>#N/A</c:v>
                </c:pt>
                <c:pt idx="40">
                  <c:v>#N/A</c:v>
                </c:pt>
                <c:pt idx="41">
                  <c:v>#N/A</c:v>
                </c:pt>
                <c:pt idx="42">
                  <c:v>#N/A</c:v>
                </c:pt>
                <c:pt idx="43">
                  <c:v>#N/A</c:v>
                </c:pt>
                <c:pt idx="44" formatCode="0">
                  <c:v>66514</c:v>
                </c:pt>
                <c:pt idx="45">
                  <c:v>#N/A</c:v>
                </c:pt>
                <c:pt idx="46">
                  <c:v>#N/A</c:v>
                </c:pt>
                <c:pt idx="47">
                  <c:v>#N/A</c:v>
                </c:pt>
                <c:pt idx="48">
                  <c:v>#N/A</c:v>
                </c:pt>
                <c:pt idx="49">
                  <c:v>#N/A</c:v>
                </c:pt>
                <c:pt idx="50">
                  <c:v>#N/A</c:v>
                </c:pt>
                <c:pt idx="51">
                  <c:v>#N/A</c:v>
                </c:pt>
                <c:pt idx="52">
                  <c:v>#N/A</c:v>
                </c:pt>
                <c:pt idx="53">
                  <c:v>#N/A</c:v>
                </c:pt>
                <c:pt idx="54" formatCode="0">
                  <c:v>61763</c:v>
                </c:pt>
              </c:numCache>
            </c:numRef>
          </c:val>
          <c:smooth val="0"/>
          <c:extLst>
            <c:ext xmlns:c16="http://schemas.microsoft.com/office/drawing/2014/chart" uri="{C3380CC4-5D6E-409C-BE32-E72D297353CC}">
              <c16:uniqueId val="{00000000-682D-4CDD-BFD3-D618FEAF4545}"/>
            </c:ext>
          </c:extLst>
        </c:ser>
        <c:ser>
          <c:idx val="3"/>
          <c:order val="1"/>
          <c:tx>
            <c:strRef>
              <c:f>'LF1'!$J$31</c:f>
              <c:strCache>
                <c:ptCount val="1"/>
                <c:pt idx="0">
                  <c:v>Veränderung BS</c:v>
                </c:pt>
              </c:strCache>
            </c:strRef>
          </c:tx>
          <c:spPr>
            <a:ln w="28575" cap="rnd">
              <a:solidFill>
                <a:schemeClr val="tx2"/>
              </a:solidFill>
              <a:round/>
            </a:ln>
            <a:effectLst/>
          </c:spPr>
          <c:marker>
            <c:symbol val="none"/>
          </c:marker>
          <c:val>
            <c:numRef>
              <c:f>'LF1'!$J$32:$J$86</c:f>
              <c:numCache>
                <c:formatCode>0.0%</c:formatCode>
                <c:ptCount val="5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0</c:v>
                </c:pt>
                <c:pt idx="20">
                  <c:v>-3.9156626506024139E-2</c:v>
                </c:pt>
                <c:pt idx="21">
                  <c:v>-5.4216867469879526E-2</c:v>
                </c:pt>
                <c:pt idx="22">
                  <c:v>-0.14759036144578308</c:v>
                </c:pt>
                <c:pt idx="23">
                  <c:v>-3.6144578313253017E-2</c:v>
                </c:pt>
                <c:pt idx="24">
                  <c:v>0</c:v>
                </c:pt>
                <c:pt idx="25">
                  <c:v>-4.216867469879515E-2</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formatCode="General">
                  <c:v>#N/A</c:v>
                </c:pt>
              </c:numCache>
            </c:numRef>
          </c:val>
          <c:smooth val="0"/>
          <c:extLst>
            <c:ext xmlns:c16="http://schemas.microsoft.com/office/drawing/2014/chart" uri="{C3380CC4-5D6E-409C-BE32-E72D297353CC}">
              <c16:uniqueId val="{00000001-682D-4CDD-BFD3-D618FEAF4545}"/>
            </c:ext>
          </c:extLst>
        </c:ser>
        <c:ser>
          <c:idx val="2"/>
          <c:order val="2"/>
          <c:tx>
            <c:strRef>
              <c:f>'LF1'!$H$31</c:f>
              <c:strCache>
                <c:ptCount val="1"/>
                <c:pt idx="0">
                  <c:v>Veränderung CH</c:v>
                </c:pt>
              </c:strCache>
            </c:strRef>
          </c:tx>
          <c:spPr>
            <a:ln w="28575" cap="rnd">
              <a:solidFill>
                <a:schemeClr val="accent6"/>
              </a:solidFill>
              <a:round/>
            </a:ln>
            <a:effectLst/>
          </c:spPr>
          <c:marker>
            <c:symbol val="none"/>
          </c:marker>
          <c:cat>
            <c:numRef>
              <c:f>'LF1'!$A$32:$A$86</c:f>
              <c:numCache>
                <c:formatCode>General</c:formatCode>
                <c:ptCount val="5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pt idx="25">
                  <c:v>2021</c:v>
                </c:pt>
                <c:pt idx="26">
                  <c:v>2022</c:v>
                </c:pt>
                <c:pt idx="27">
                  <c:v>2023</c:v>
                </c:pt>
                <c:pt idx="28">
                  <c:v>2024</c:v>
                </c:pt>
                <c:pt idx="29">
                  <c:v>2025</c:v>
                </c:pt>
                <c:pt idx="30">
                  <c:v>2026</c:v>
                </c:pt>
                <c:pt idx="31">
                  <c:v>2027</c:v>
                </c:pt>
                <c:pt idx="32">
                  <c:v>2028</c:v>
                </c:pt>
                <c:pt idx="33">
                  <c:v>2029</c:v>
                </c:pt>
                <c:pt idx="34">
                  <c:v>2030</c:v>
                </c:pt>
                <c:pt idx="35">
                  <c:v>2031</c:v>
                </c:pt>
                <c:pt idx="36">
                  <c:v>2032</c:v>
                </c:pt>
                <c:pt idx="37">
                  <c:v>2033</c:v>
                </c:pt>
                <c:pt idx="38">
                  <c:v>2034</c:v>
                </c:pt>
                <c:pt idx="39">
                  <c:v>2035</c:v>
                </c:pt>
                <c:pt idx="40">
                  <c:v>2036</c:v>
                </c:pt>
                <c:pt idx="41">
                  <c:v>2037</c:v>
                </c:pt>
                <c:pt idx="42">
                  <c:v>2038</c:v>
                </c:pt>
                <c:pt idx="43">
                  <c:v>2039</c:v>
                </c:pt>
                <c:pt idx="44">
                  <c:v>2040</c:v>
                </c:pt>
                <c:pt idx="45">
                  <c:v>2041</c:v>
                </c:pt>
                <c:pt idx="46">
                  <c:v>2042</c:v>
                </c:pt>
                <c:pt idx="47">
                  <c:v>2043</c:v>
                </c:pt>
                <c:pt idx="48">
                  <c:v>2044</c:v>
                </c:pt>
                <c:pt idx="49">
                  <c:v>2045</c:v>
                </c:pt>
                <c:pt idx="50">
                  <c:v>2046</c:v>
                </c:pt>
                <c:pt idx="51">
                  <c:v>2047</c:v>
                </c:pt>
                <c:pt idx="52">
                  <c:v>2048</c:v>
                </c:pt>
                <c:pt idx="53">
                  <c:v>2049</c:v>
                </c:pt>
                <c:pt idx="54">
                  <c:v>2050</c:v>
                </c:pt>
              </c:numCache>
            </c:numRef>
          </c:cat>
          <c:val>
            <c:numRef>
              <c:f>'LF1'!$H$32:$H$86</c:f>
              <c:numCache>
                <c:formatCode>0.0%</c:formatCode>
                <c:ptCount val="55"/>
                <c:pt idx="0">
                  <c:v>0.12401057955284589</c:v>
                </c:pt>
                <c:pt idx="1">
                  <c:v>7.6310590039753823E-2</c:v>
                </c:pt>
                <c:pt idx="2">
                  <c:v>5.568483689641579E-2</c:v>
                </c:pt>
                <c:pt idx="3">
                  <c:v>3.5009544372808898E-2</c:v>
                </c:pt>
                <c:pt idx="4">
                  <c:v>2.1672513814731786E-2</c:v>
                </c:pt>
                <c:pt idx="5">
                  <c:v>3.669259656479773E-2</c:v>
                </c:pt>
                <c:pt idx="6">
                  <c:v>2.5334567743172443E-2</c:v>
                </c:pt>
                <c:pt idx="7">
                  <c:v>1.0203182229645336E-2</c:v>
                </c:pt>
                <c:pt idx="8">
                  <c:v>-6.286997714111453E-3</c:v>
                </c:pt>
                <c:pt idx="9">
                  <c:v>2.4254995274453073E-4</c:v>
                </c:pt>
                <c:pt idx="10">
                  <c:v>8.0858562495857988E-3</c:v>
                </c:pt>
                <c:pt idx="11">
                  <c:v>1.1223564789467178E-2</c:v>
                </c:pt>
                <c:pt idx="12">
                  <c:v>3.2147840951567863E-2</c:v>
                </c:pt>
                <c:pt idx="13">
                  <c:v>2.7771004536391919E-2</c:v>
                </c:pt>
                <c:pt idx="14">
                  <c:v>2.3749307574571166E-2</c:v>
                </c:pt>
                <c:pt idx="15">
                  <c:v>1.4854093657736822E-2</c:v>
                </c:pt>
                <c:pt idx="16">
                  <c:v>6.6344167445677726E-3</c:v>
                </c:pt>
                <c:pt idx="17">
                  <c:v>2.0298278538704029E-3</c:v>
                </c:pt>
                <c:pt idx="18">
                  <c:v>5.4570522524655107E-3</c:v>
                </c:pt>
                <c:pt idx="19">
                  <c:v>0</c:v>
                </c:pt>
                <c:pt idx="20">
                  <c:v>6.9290795518806014E-4</c:v>
                </c:pt>
                <c:pt idx="21">
                  <c:v>-6.2451787567416872E-3</c:v>
                </c:pt>
                <c:pt idx="22">
                  <c:v>-7.0603267411644133E-3</c:v>
                </c:pt>
                <c:pt idx="23">
                  <c:v>-1.8978729591544563E-2</c:v>
                </c:pt>
                <c:pt idx="24">
                  <c:v>-2.5217474662537098E-2</c:v>
                </c:pt>
                <c:pt idx="25">
                  <c:v>-2.6132344776072403E-2</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formatCode="General">
                  <c:v>#N/A</c:v>
                </c:pt>
              </c:numCache>
            </c:numRef>
          </c:val>
          <c:smooth val="0"/>
          <c:extLst>
            <c:ext xmlns:c16="http://schemas.microsoft.com/office/drawing/2014/chart" uri="{C3380CC4-5D6E-409C-BE32-E72D297353CC}">
              <c16:uniqueId val="{00000002-682D-4CDD-BFD3-D618FEAF4545}"/>
            </c:ext>
          </c:extLst>
        </c:ser>
        <c:ser>
          <c:idx val="0"/>
          <c:order val="3"/>
          <c:tx>
            <c:strRef>
              <c:f>'LF1'!$F$31</c:f>
              <c:strCache>
                <c:ptCount val="1"/>
                <c:pt idx="0">
                  <c:v>Veränderung ZH</c:v>
                </c:pt>
              </c:strCache>
            </c:strRef>
          </c:tx>
          <c:spPr>
            <a:ln w="66675" cap="rnd">
              <a:solidFill>
                <a:schemeClr val="accent1"/>
              </a:solidFill>
              <a:round/>
            </a:ln>
            <a:effectLst/>
          </c:spPr>
          <c:marker>
            <c:symbol val="none"/>
          </c:marker>
          <c:cat>
            <c:numRef>
              <c:f>'LF1'!$A$32:$A$86</c:f>
              <c:numCache>
                <c:formatCode>General</c:formatCode>
                <c:ptCount val="5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pt idx="25">
                  <c:v>2021</c:v>
                </c:pt>
                <c:pt idx="26">
                  <c:v>2022</c:v>
                </c:pt>
                <c:pt idx="27">
                  <c:v>2023</c:v>
                </c:pt>
                <c:pt idx="28">
                  <c:v>2024</c:v>
                </c:pt>
                <c:pt idx="29">
                  <c:v>2025</c:v>
                </c:pt>
                <c:pt idx="30">
                  <c:v>2026</c:v>
                </c:pt>
                <c:pt idx="31">
                  <c:v>2027</c:v>
                </c:pt>
                <c:pt idx="32">
                  <c:v>2028</c:v>
                </c:pt>
                <c:pt idx="33">
                  <c:v>2029</c:v>
                </c:pt>
                <c:pt idx="34">
                  <c:v>2030</c:v>
                </c:pt>
                <c:pt idx="35">
                  <c:v>2031</c:v>
                </c:pt>
                <c:pt idx="36">
                  <c:v>2032</c:v>
                </c:pt>
                <c:pt idx="37">
                  <c:v>2033</c:v>
                </c:pt>
                <c:pt idx="38">
                  <c:v>2034</c:v>
                </c:pt>
                <c:pt idx="39">
                  <c:v>2035</c:v>
                </c:pt>
                <c:pt idx="40">
                  <c:v>2036</c:v>
                </c:pt>
                <c:pt idx="41">
                  <c:v>2037</c:v>
                </c:pt>
                <c:pt idx="42">
                  <c:v>2038</c:v>
                </c:pt>
                <c:pt idx="43">
                  <c:v>2039</c:v>
                </c:pt>
                <c:pt idx="44">
                  <c:v>2040</c:v>
                </c:pt>
                <c:pt idx="45">
                  <c:v>2041</c:v>
                </c:pt>
                <c:pt idx="46">
                  <c:v>2042</c:v>
                </c:pt>
                <c:pt idx="47">
                  <c:v>2043</c:v>
                </c:pt>
                <c:pt idx="48">
                  <c:v>2044</c:v>
                </c:pt>
                <c:pt idx="49">
                  <c:v>2045</c:v>
                </c:pt>
                <c:pt idx="50">
                  <c:v>2046</c:v>
                </c:pt>
                <c:pt idx="51">
                  <c:v>2047</c:v>
                </c:pt>
                <c:pt idx="52">
                  <c:v>2048</c:v>
                </c:pt>
                <c:pt idx="53">
                  <c:v>2049</c:v>
                </c:pt>
                <c:pt idx="54">
                  <c:v>2050</c:v>
                </c:pt>
              </c:numCache>
            </c:numRef>
          </c:cat>
          <c:val>
            <c:numRef>
              <c:f>'LF1'!$F$32:$F$86</c:f>
              <c:numCache>
                <c:formatCode>0.0%</c:formatCode>
                <c:ptCount val="55"/>
                <c:pt idx="0">
                  <c:v>0.1754105599596274</c:v>
                </c:pt>
                <c:pt idx="1">
                  <c:v>0.11948819311562975</c:v>
                </c:pt>
                <c:pt idx="2">
                  <c:v>7.7170553230859751E-2</c:v>
                </c:pt>
                <c:pt idx="3">
                  <c:v>3.7207982000546647E-2</c:v>
                </c:pt>
                <c:pt idx="4">
                  <c:v>2.3109111171856878E-2</c:v>
                </c:pt>
                <c:pt idx="5">
                  <c:v>2.5411611329562378E-2</c:v>
                </c:pt>
                <c:pt idx="6">
                  <c:v>-3.4064385894820859E-3</c:v>
                </c:pt>
                <c:pt idx="7">
                  <c:v>-1.6443425783796317E-2</c:v>
                </c:pt>
                <c:pt idx="8">
                  <c:v>-4.0309523308871498E-2</c:v>
                </c:pt>
                <c:pt idx="9">
                  <c:v>-3.8080619046617747E-2</c:v>
                </c:pt>
                <c:pt idx="10">
                  <c:v>-3.1162604874151012E-2</c:v>
                </c:pt>
                <c:pt idx="11">
                  <c:v>-3.8049077948566934E-2</c:v>
                </c:pt>
                <c:pt idx="12">
                  <c:v>-6.2241100153499485E-3</c:v>
                </c:pt>
                <c:pt idx="13">
                  <c:v>-4.2054797401013255E-3</c:v>
                </c:pt>
                <c:pt idx="14">
                  <c:v>-9.8828773892378763E-4</c:v>
                </c:pt>
                <c:pt idx="15">
                  <c:v>-5.4250688647307088E-3</c:v>
                </c:pt>
                <c:pt idx="16">
                  <c:v>-1.0829110330760949E-2</c:v>
                </c:pt>
                <c:pt idx="17">
                  <c:v>-1.9776268477826653E-2</c:v>
                </c:pt>
                <c:pt idx="18">
                  <c:v>7.4121580419286293E-3</c:v>
                </c:pt>
                <c:pt idx="19">
                  <c:v>0</c:v>
                </c:pt>
                <c:pt idx="20">
                  <c:v>6.6236305906597348E-3</c:v>
                </c:pt>
                <c:pt idx="21">
                  <c:v>-2.0817124713501389E-3</c:v>
                </c:pt>
                <c:pt idx="22">
                  <c:v>-1.6296233992892706E-2</c:v>
                </c:pt>
                <c:pt idx="23">
                  <c:v>-2.7514351199613096E-2</c:v>
                </c:pt>
                <c:pt idx="24">
                  <c:v>-3.5326029816851401E-2</c:v>
                </c:pt>
                <c:pt idx="25">
                  <c:v>-4.9372332148789888E-2</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formatCode="General">
                  <c:v>#N/A</c:v>
                </c:pt>
              </c:numCache>
            </c:numRef>
          </c:val>
          <c:smooth val="0"/>
          <c:extLst>
            <c:ext xmlns:c16="http://schemas.microsoft.com/office/drawing/2014/chart" uri="{C3380CC4-5D6E-409C-BE32-E72D297353CC}">
              <c16:uniqueId val="{00000003-682D-4CDD-BFD3-D618FEAF4545}"/>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6935802469135802"/>
          <c:y val="1.6016666666666666E-3"/>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'LF2'!$D$31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formatCode="0.00%">
                  <c:v>1</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CFBF-4905-BA29-F0A5CA5C2083}"/>
            </c:ext>
          </c:extLst>
        </c:ser>
        <c:ser>
          <c:idx val="3"/>
          <c:order val="1"/>
          <c:tx>
            <c:strRef>
              <c:f>'LF2'!$I$31</c:f>
              <c:strCache>
                <c:ptCount val="1"/>
                <c:pt idx="0">
                  <c:v>BS</c:v>
                </c:pt>
              </c:strCache>
            </c:strRef>
          </c:tx>
          <c:spPr>
            <a:ln w="28575" cap="rnd">
              <a:solidFill>
                <a:schemeClr val="tx2"/>
              </a:solidFill>
              <a:round/>
            </a:ln>
            <a:effectLst/>
          </c:spPr>
          <c:marker>
            <c:symbol val="none"/>
          </c:marker>
          <c:val>
            <c:numRef>
              <c:f>'LF2'!$I$32:$I$67</c:f>
              <c:numCache>
                <c:formatCode>_ * #,##0_ ;_ * \-#,##0_ ;_ * "-"??_ ;_ @_ </c:formatCode>
                <c:ptCount val="36"/>
              </c:numCache>
            </c:numRef>
          </c:val>
          <c:smooth val="0"/>
          <c:extLst>
            <c:ext xmlns:c16="http://schemas.microsoft.com/office/drawing/2014/chart" uri="{C3380CC4-5D6E-409C-BE32-E72D297353CC}">
              <c16:uniqueId val="{00000001-CFBF-4905-BA29-F0A5CA5C2083}"/>
            </c:ext>
          </c:extLst>
        </c:ser>
        <c:ser>
          <c:idx val="2"/>
          <c:order val="2"/>
          <c:tx>
            <c:strRef>
              <c:f>'LF2'!$G$31</c:f>
              <c:strCache>
                <c:ptCount val="1"/>
                <c:pt idx="0">
                  <c:v>CH</c:v>
                </c:pt>
              </c:strCache>
            </c:strRef>
          </c:tx>
          <c:spPr>
            <a:ln w="28575" cap="rnd">
              <a:solidFill>
                <a:schemeClr val="accent6"/>
              </a:solidFill>
              <a:round/>
            </a:ln>
            <a:effectLst/>
          </c:spPr>
          <c:marker>
            <c:symbol val="none"/>
          </c:marker>
          <c:cat>
            <c:numRef>
              <c:f>'LF2'!$A$32:$A$67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'LF2'!$G$32:$G$67</c:f>
              <c:numCache>
                <c:formatCode>_ * #,##0_ ;_ * \-#,##0_ ;_ * "-"??_ ;_ @_ </c:formatCode>
                <c:ptCount val="36"/>
              </c:numCache>
            </c:numRef>
          </c:val>
          <c:smooth val="0"/>
          <c:extLst>
            <c:ext xmlns:c16="http://schemas.microsoft.com/office/drawing/2014/chart" uri="{C3380CC4-5D6E-409C-BE32-E72D297353CC}">
              <c16:uniqueId val="{00000002-CFBF-4905-BA29-F0A5CA5C2083}"/>
            </c:ext>
          </c:extLst>
        </c:ser>
        <c:ser>
          <c:idx val="0"/>
          <c:order val="3"/>
          <c:tx>
            <c:strRef>
              <c:f>'LF2'!$E$31</c:f>
              <c:strCache>
                <c:ptCount val="1"/>
                <c:pt idx="0">
                  <c:v>ZH</c:v>
                </c:pt>
              </c:strCache>
            </c:strRef>
          </c:tx>
          <c:spPr>
            <a:ln w="66675" cap="rnd">
              <a:solidFill>
                <a:schemeClr val="accent1"/>
              </a:solidFill>
              <a:round/>
            </a:ln>
            <a:effectLst/>
          </c:spPr>
          <c:marker>
            <c:symbol val="none"/>
          </c:marker>
          <c:cat>
            <c:numRef>
              <c:f>'LF2'!$A$32:$A$67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'LF2'!$E$32:$E$39</c:f>
              <c:numCache>
                <c:formatCode>_ * #,##0_ ;_ * \-#,##0_ ;_ * "-"??_ ;_ @_ </c:formatCode>
                <c:ptCount val="8"/>
                <c:pt idx="7" formatCode="0%">
                  <c:v>0.85</c:v>
                </c:pt>
              </c:numCache>
            </c:numRef>
          </c:val>
          <c:smooth val="0"/>
          <c:extLst>
            <c:ext xmlns:c16="http://schemas.microsoft.com/office/drawing/2014/chart" uri="{C3380CC4-5D6E-409C-BE32-E72D297353CC}">
              <c16:uniqueId val="{00000003-CFBF-4905-BA29-F0A5CA5C2083}"/>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'LF2'!$D$31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formatCode="0.00%">
                  <c:v>1</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13C-4627-A894-DF650B97FD73}"/>
            </c:ext>
          </c:extLst>
        </c:ser>
        <c:ser>
          <c:idx val="3"/>
          <c:order val="1"/>
          <c:tx>
            <c:strRef>
              <c:f>'LF2'!$J$31</c:f>
              <c:strCache>
                <c:ptCount val="1"/>
                <c:pt idx="0">
                  <c:v>Veränderung BS</c:v>
                </c:pt>
              </c:strCache>
            </c:strRef>
          </c:tx>
          <c:spPr>
            <a:ln w="28575" cap="rnd">
              <a:solidFill>
                <a:schemeClr val="tx2"/>
              </a:solidFill>
              <a:round/>
            </a:ln>
            <a:effectLst/>
          </c:spPr>
          <c:marker>
            <c:symbol val="none"/>
          </c:marker>
          <c:val>
            <c:numRef>
              <c:f>'LF2'!$J$32:$J$67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513C-4627-A894-DF650B97FD73}"/>
            </c:ext>
          </c:extLst>
        </c:ser>
        <c:ser>
          <c:idx val="2"/>
          <c:order val="2"/>
          <c:tx>
            <c:strRef>
              <c:f>'LF2'!$H$31</c:f>
              <c:strCache>
                <c:ptCount val="1"/>
                <c:pt idx="0">
                  <c:v>Veränderung CH</c:v>
                </c:pt>
              </c:strCache>
            </c:strRef>
          </c:tx>
          <c:spPr>
            <a:ln w="28575" cap="rnd">
              <a:solidFill>
                <a:schemeClr val="accent6"/>
              </a:solidFill>
              <a:round/>
            </a:ln>
            <a:effectLst/>
          </c:spPr>
          <c:marker>
            <c:symbol val="none"/>
          </c:marker>
          <c:cat>
            <c:numRef>
              <c:f>'LF2'!$A$32:$A$67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'LF2'!$H$32:$H$67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513C-4627-A894-DF650B97FD73}"/>
            </c:ext>
          </c:extLst>
        </c:ser>
        <c:ser>
          <c:idx val="0"/>
          <c:order val="3"/>
          <c:tx>
            <c:strRef>
              <c:f>'LF2'!$F$31</c:f>
              <c:strCache>
                <c:ptCount val="1"/>
                <c:pt idx="0">
                  <c:v>Veränderung ZH</c:v>
                </c:pt>
              </c:strCache>
            </c:strRef>
          </c:tx>
          <c:spPr>
            <a:ln w="66675" cap="rnd">
              <a:solidFill>
                <a:schemeClr val="accent1"/>
              </a:solidFill>
              <a:round/>
            </a:ln>
            <a:effectLst/>
          </c:spPr>
          <c:marker>
            <c:symbol val="none"/>
          </c:marker>
          <c:cat>
            <c:numRef>
              <c:f>'LF2'!$A$32:$A$67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'LF2'!$F$32:$F$67</c:f>
              <c:numCache>
                <c:formatCode>0.0%</c:formatCode>
                <c:ptCount val="36"/>
                <c:pt idx="0">
                  <c:v>#N/A</c:v>
                </c:pt>
                <c:pt idx="1">
                  <c:v>#N/A</c:v>
                </c:pt>
                <c:pt idx="2">
                  <c:v>#N/A</c:v>
                </c:pt>
                <c:pt idx="3">
                  <c:v>#N/A</c:v>
                </c:pt>
                <c:pt idx="4">
                  <c:v>#N/A</c:v>
                </c:pt>
                <c:pt idx="5">
                  <c:v>#N/A</c:v>
                </c:pt>
                <c:pt idx="6">
                  <c:v>#N/A</c:v>
                </c:pt>
                <c:pt idx="7">
                  <c:v>0</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513C-4627-A894-DF650B97FD73}"/>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'LF3'!$D$31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FB2-4D0E-B2DE-036B7209AA73}"/>
            </c:ext>
          </c:extLst>
        </c:ser>
        <c:ser>
          <c:idx val="3"/>
          <c:order val="1"/>
          <c:tx>
            <c:strRef>
              <c:f>'LF3'!$I$31</c:f>
              <c:strCache>
                <c:ptCount val="1"/>
                <c:pt idx="0">
                  <c:v>BS</c:v>
                </c:pt>
              </c:strCache>
            </c:strRef>
          </c:tx>
          <c:spPr>
            <a:ln w="28575" cap="rnd">
              <a:solidFill>
                <a:schemeClr val="tx2"/>
              </a:solidFill>
              <a:round/>
            </a:ln>
            <a:effectLst/>
          </c:spPr>
          <c:marker>
            <c:symbol val="none"/>
          </c:marker>
          <c:val>
            <c:numRef>
              <c:f>'LF3'!$I$32:$I$67</c:f>
              <c:numCache>
                <c:formatCode>_ * #,##0_ ;_ * \-#,##0_ ;_ * "-"??_ ;_ @_ </c:formatCode>
                <c:ptCount val="36"/>
              </c:numCache>
            </c:numRef>
          </c:val>
          <c:smooth val="0"/>
          <c:extLst>
            <c:ext xmlns:c16="http://schemas.microsoft.com/office/drawing/2014/chart" uri="{C3380CC4-5D6E-409C-BE32-E72D297353CC}">
              <c16:uniqueId val="{00000001-5FB2-4D0E-B2DE-036B7209AA73}"/>
            </c:ext>
          </c:extLst>
        </c:ser>
        <c:ser>
          <c:idx val="2"/>
          <c:order val="2"/>
          <c:tx>
            <c:strRef>
              <c:f>'LF3'!$G$31</c:f>
              <c:strCache>
                <c:ptCount val="1"/>
                <c:pt idx="0">
                  <c:v>CH</c:v>
                </c:pt>
              </c:strCache>
            </c:strRef>
          </c:tx>
          <c:spPr>
            <a:ln w="28575" cap="rnd">
              <a:solidFill>
                <a:schemeClr val="accent6"/>
              </a:solidFill>
              <a:round/>
            </a:ln>
            <a:effectLst/>
          </c:spPr>
          <c:marker>
            <c:symbol val="none"/>
          </c:marker>
          <c:cat>
            <c:numRef>
              <c:f>'LF3'!$A$32:$A$67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'LF3'!$G$32:$G$67</c:f>
              <c:numCache>
                <c:formatCode>_ * #,##0_ ;_ * \-#,##0_ ;_ * "-"??_ ;_ @_ </c:formatCode>
                <c:ptCount val="36"/>
              </c:numCache>
            </c:numRef>
          </c:val>
          <c:smooth val="0"/>
          <c:extLst>
            <c:ext xmlns:c16="http://schemas.microsoft.com/office/drawing/2014/chart" uri="{C3380CC4-5D6E-409C-BE32-E72D297353CC}">
              <c16:uniqueId val="{00000002-5FB2-4D0E-B2DE-036B7209AA73}"/>
            </c:ext>
          </c:extLst>
        </c:ser>
        <c:ser>
          <c:idx val="0"/>
          <c:order val="3"/>
          <c:tx>
            <c:strRef>
              <c:f>'LF3'!$E$31</c:f>
              <c:strCache>
                <c:ptCount val="1"/>
                <c:pt idx="0">
                  <c:v>ZH</c:v>
                </c:pt>
              </c:strCache>
            </c:strRef>
          </c:tx>
          <c:spPr>
            <a:ln w="66675" cap="rnd">
              <a:solidFill>
                <a:schemeClr val="accent1"/>
              </a:solidFill>
              <a:round/>
            </a:ln>
            <a:effectLst/>
          </c:spPr>
          <c:marker>
            <c:symbol val="none"/>
          </c:marker>
          <c:cat>
            <c:numRef>
              <c:f>'LF3'!$A$32:$A$67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'LF3'!$E$32:$E$39</c:f>
              <c:numCache>
                <c:formatCode>_ * #,##0_ ;_ * \-#,##0_ ;_ * "-"??_ ;_ @_ </c:formatCode>
                <c:ptCount val="8"/>
              </c:numCache>
            </c:numRef>
          </c:val>
          <c:smooth val="0"/>
          <c:extLst>
            <c:ext xmlns:c16="http://schemas.microsoft.com/office/drawing/2014/chart" uri="{C3380CC4-5D6E-409C-BE32-E72D297353CC}">
              <c16:uniqueId val="{00000003-5FB2-4D0E-B2DE-036B7209AA73}"/>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'LF3'!$D$31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9EE4-4D7A-98E3-10F1E5B80F9A}"/>
            </c:ext>
          </c:extLst>
        </c:ser>
        <c:ser>
          <c:idx val="3"/>
          <c:order val="1"/>
          <c:tx>
            <c:strRef>
              <c:f>'LF3'!$J$31</c:f>
              <c:strCache>
                <c:ptCount val="1"/>
                <c:pt idx="0">
                  <c:v>Veränderung BS</c:v>
                </c:pt>
              </c:strCache>
            </c:strRef>
          </c:tx>
          <c:spPr>
            <a:ln w="28575" cap="rnd">
              <a:solidFill>
                <a:schemeClr val="tx2"/>
              </a:solidFill>
              <a:round/>
            </a:ln>
            <a:effectLst/>
          </c:spPr>
          <c:marker>
            <c:symbol val="none"/>
          </c:marker>
          <c:val>
            <c:numRef>
              <c:f>'LF3'!$J$32:$J$67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9EE4-4D7A-98E3-10F1E5B80F9A}"/>
            </c:ext>
          </c:extLst>
        </c:ser>
        <c:ser>
          <c:idx val="2"/>
          <c:order val="2"/>
          <c:tx>
            <c:strRef>
              <c:f>'LF3'!$H$31</c:f>
              <c:strCache>
                <c:ptCount val="1"/>
                <c:pt idx="0">
                  <c:v>Veränderung CH</c:v>
                </c:pt>
              </c:strCache>
            </c:strRef>
          </c:tx>
          <c:spPr>
            <a:ln w="28575" cap="rnd">
              <a:solidFill>
                <a:schemeClr val="accent6"/>
              </a:solidFill>
              <a:round/>
            </a:ln>
            <a:effectLst/>
          </c:spPr>
          <c:marker>
            <c:symbol val="none"/>
          </c:marker>
          <c:cat>
            <c:numRef>
              <c:f>'LF3'!$A$32:$A$67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9EE4-4D7A-98E3-10F1E5B80F9A}"/>
            </c:ext>
          </c:extLst>
        </c:ser>
        <c:ser>
          <c:idx val="0"/>
          <c:order val="3"/>
          <c:tx>
            <c:strRef>
              <c:f>'LF3'!$F$31</c:f>
              <c:strCache>
                <c:ptCount val="1"/>
                <c:pt idx="0">
                  <c:v>Veränderung ZH</c:v>
                </c:pt>
              </c:strCache>
            </c:strRef>
          </c:tx>
          <c:spPr>
            <a:ln w="66675" cap="rnd">
              <a:solidFill>
                <a:schemeClr val="accent1"/>
              </a:solidFill>
              <a:round/>
            </a:ln>
            <a:effectLst/>
          </c:spPr>
          <c:marker>
            <c:symbol val="none"/>
          </c:marker>
          <c:cat>
            <c:numRef>
              <c:f>'LF3'!$A$32:$A$67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9EE4-4D7A-98E3-10F1E5B80F9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'LF4'!$D$31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4A4F-4FDA-AB9F-78F89EAE1E75}"/>
            </c:ext>
          </c:extLst>
        </c:ser>
        <c:ser>
          <c:idx val="3"/>
          <c:order val="1"/>
          <c:tx>
            <c:strRef>
              <c:f>'LF4'!$I$31</c:f>
              <c:strCache>
                <c:ptCount val="1"/>
                <c:pt idx="0">
                  <c:v>BS</c:v>
                </c:pt>
              </c:strCache>
            </c:strRef>
          </c:tx>
          <c:spPr>
            <a:ln w="28575" cap="rnd">
              <a:solidFill>
                <a:schemeClr val="tx2"/>
              </a:solidFill>
              <a:round/>
            </a:ln>
            <a:effectLst/>
          </c:spPr>
          <c:marker>
            <c:symbol val="none"/>
          </c:marker>
          <c:val>
            <c:numRef>
              <c:f>'LF4'!$I$32:$I$67</c:f>
              <c:numCache>
                <c:formatCode>_ * #,##0_ ;_ * \-#,##0_ ;_ * "-"??_ ;_ @_ </c:formatCode>
                <c:ptCount val="36"/>
              </c:numCache>
            </c:numRef>
          </c:val>
          <c:smooth val="0"/>
          <c:extLst>
            <c:ext xmlns:c16="http://schemas.microsoft.com/office/drawing/2014/chart" uri="{C3380CC4-5D6E-409C-BE32-E72D297353CC}">
              <c16:uniqueId val="{00000001-4A4F-4FDA-AB9F-78F89EAE1E75}"/>
            </c:ext>
          </c:extLst>
        </c:ser>
        <c:ser>
          <c:idx val="2"/>
          <c:order val="2"/>
          <c:tx>
            <c:strRef>
              <c:f>'LF4'!$G$31</c:f>
              <c:strCache>
                <c:ptCount val="1"/>
                <c:pt idx="0">
                  <c:v>CH</c:v>
                </c:pt>
              </c:strCache>
            </c:strRef>
          </c:tx>
          <c:spPr>
            <a:ln w="28575" cap="rnd">
              <a:solidFill>
                <a:schemeClr val="accent6"/>
              </a:solidFill>
              <a:round/>
            </a:ln>
            <a:effectLst/>
          </c:spPr>
          <c:marker>
            <c:symbol val="none"/>
          </c:marker>
          <c:cat>
            <c:numRef>
              <c:f>'LF4'!$A$32:$A$67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'LF4'!$G$32:$G$67</c:f>
              <c:numCache>
                <c:formatCode>_ * #,##0_ ;_ * \-#,##0_ ;_ * "-"??_ ;_ @_ </c:formatCode>
                <c:ptCount val="36"/>
              </c:numCache>
            </c:numRef>
          </c:val>
          <c:smooth val="0"/>
          <c:extLst>
            <c:ext xmlns:c16="http://schemas.microsoft.com/office/drawing/2014/chart" uri="{C3380CC4-5D6E-409C-BE32-E72D297353CC}">
              <c16:uniqueId val="{00000002-4A4F-4FDA-AB9F-78F89EAE1E75}"/>
            </c:ext>
          </c:extLst>
        </c:ser>
        <c:ser>
          <c:idx val="0"/>
          <c:order val="3"/>
          <c:tx>
            <c:strRef>
              <c:f>'LF4'!$E$31</c:f>
              <c:strCache>
                <c:ptCount val="1"/>
                <c:pt idx="0">
                  <c:v>ZH</c:v>
                </c:pt>
              </c:strCache>
            </c:strRef>
          </c:tx>
          <c:spPr>
            <a:ln w="66675" cap="rnd">
              <a:solidFill>
                <a:schemeClr val="accent1"/>
              </a:solidFill>
              <a:round/>
            </a:ln>
            <a:effectLst/>
          </c:spPr>
          <c:marker>
            <c:symbol val="none"/>
          </c:marker>
          <c:cat>
            <c:numRef>
              <c:f>'LF4'!$A$32:$A$67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'LF4'!$E$32:$E$39</c:f>
              <c:numCache>
                <c:formatCode>_ * #,##0_ ;_ * \-#,##0_ ;_ * "-"??_ ;_ @_ </c:formatCode>
                <c:ptCount val="8"/>
              </c:numCache>
            </c:numRef>
          </c:val>
          <c:smooth val="0"/>
          <c:extLst>
            <c:ext xmlns:c16="http://schemas.microsoft.com/office/drawing/2014/chart" uri="{C3380CC4-5D6E-409C-BE32-E72D297353CC}">
              <c16:uniqueId val="{00000003-4A4F-4FDA-AB9F-78F89EAE1E75}"/>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'LF4'!$D$31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3AE5-4D19-85CA-C31F41C1EA88}"/>
            </c:ext>
          </c:extLst>
        </c:ser>
        <c:ser>
          <c:idx val="3"/>
          <c:order val="1"/>
          <c:tx>
            <c:strRef>
              <c:f>'LF4'!$J$31</c:f>
              <c:strCache>
                <c:ptCount val="1"/>
                <c:pt idx="0">
                  <c:v>Veränderung BS</c:v>
                </c:pt>
              </c:strCache>
            </c:strRef>
          </c:tx>
          <c:spPr>
            <a:ln w="28575" cap="rnd">
              <a:solidFill>
                <a:schemeClr val="tx2"/>
              </a:solidFill>
              <a:round/>
            </a:ln>
            <a:effectLst/>
          </c:spPr>
          <c:marker>
            <c:symbol val="none"/>
          </c:marker>
          <c:val>
            <c:numRef>
              <c:f>'LF4'!$J$32:$J$67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3AE5-4D19-85CA-C31F41C1EA88}"/>
            </c:ext>
          </c:extLst>
        </c:ser>
        <c:ser>
          <c:idx val="2"/>
          <c:order val="2"/>
          <c:tx>
            <c:strRef>
              <c:f>'LF4'!$H$31</c:f>
              <c:strCache>
                <c:ptCount val="1"/>
                <c:pt idx="0">
                  <c:v>Veränderung CH</c:v>
                </c:pt>
              </c:strCache>
            </c:strRef>
          </c:tx>
          <c:spPr>
            <a:ln w="28575" cap="rnd">
              <a:solidFill>
                <a:schemeClr val="accent6"/>
              </a:solidFill>
              <a:round/>
            </a:ln>
            <a:effectLst/>
          </c:spPr>
          <c:marker>
            <c:symbol val="none"/>
          </c:marker>
          <c:cat>
            <c:numRef>
              <c:f>'LF4'!$A$32:$A$67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'LF4'!$H$32:$H$67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3AE5-4D19-85CA-C31F41C1EA88}"/>
            </c:ext>
          </c:extLst>
        </c:ser>
        <c:ser>
          <c:idx val="0"/>
          <c:order val="3"/>
          <c:tx>
            <c:strRef>
              <c:f>'LF4'!$F$31</c:f>
              <c:strCache>
                <c:ptCount val="1"/>
                <c:pt idx="0">
                  <c:v>Veränderung ZH</c:v>
                </c:pt>
              </c:strCache>
            </c:strRef>
          </c:tx>
          <c:spPr>
            <a:ln w="66675" cap="rnd">
              <a:solidFill>
                <a:schemeClr val="accent1"/>
              </a:solidFill>
              <a:round/>
            </a:ln>
            <a:effectLst/>
          </c:spPr>
          <c:marker>
            <c:symbol val="none"/>
          </c:marker>
          <c:cat>
            <c:numRef>
              <c:f>'LF4'!$A$32:$A$67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'LF4'!$F$32:$F$67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3AE5-4D19-85CA-C31F41C1EA88}"/>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'EV1'!$D$31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0DC-4964-9539-C56E3D205EBA}"/>
            </c:ext>
          </c:extLst>
        </c:ser>
        <c:ser>
          <c:idx val="3"/>
          <c:order val="1"/>
          <c:tx>
            <c:strRef>
              <c:f>'EV1'!$I$31</c:f>
              <c:strCache>
                <c:ptCount val="1"/>
                <c:pt idx="0">
                  <c:v>BS</c:v>
                </c:pt>
              </c:strCache>
            </c:strRef>
          </c:tx>
          <c:spPr>
            <a:ln w="28575" cap="rnd">
              <a:solidFill>
                <a:schemeClr val="tx2"/>
              </a:solidFill>
              <a:round/>
            </a:ln>
            <a:effectLst/>
          </c:spPr>
          <c:marker>
            <c:symbol val="none"/>
          </c:marker>
          <c:val>
            <c:numRef>
              <c:f>'EV1'!$I$32:$I$67</c:f>
              <c:numCache>
                <c:formatCode>_ * #,##0_ ;_ * \-#,##0_ ;_ * "-"??_ ;_ @_ </c:formatCode>
                <c:ptCount val="36"/>
              </c:numCache>
            </c:numRef>
          </c:val>
          <c:smooth val="0"/>
          <c:extLst>
            <c:ext xmlns:c16="http://schemas.microsoft.com/office/drawing/2014/chart" uri="{C3380CC4-5D6E-409C-BE32-E72D297353CC}">
              <c16:uniqueId val="{00000001-B0DC-4964-9539-C56E3D205EBA}"/>
            </c:ext>
          </c:extLst>
        </c:ser>
        <c:ser>
          <c:idx val="2"/>
          <c:order val="2"/>
          <c:tx>
            <c:strRef>
              <c:f>'EV1'!$G$31</c:f>
              <c:strCache>
                <c:ptCount val="1"/>
                <c:pt idx="0">
                  <c:v>CH</c:v>
                </c:pt>
              </c:strCache>
            </c:strRef>
          </c:tx>
          <c:spPr>
            <a:ln w="28575" cap="rnd">
              <a:solidFill>
                <a:schemeClr val="accent6"/>
              </a:solidFill>
              <a:round/>
            </a:ln>
            <a:effectLst/>
          </c:spPr>
          <c:marker>
            <c:symbol val="none"/>
          </c:marker>
          <c:cat>
            <c:numRef>
              <c:f>'EV1'!$A$32:$A$67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'EV1'!$G$32:$G$67</c:f>
              <c:numCache>
                <c:formatCode>_ * #,##0_ ;_ * \-#,##0_ ;_ * "-"??_ ;_ @_ </c:formatCode>
                <c:ptCount val="36"/>
                <c:pt idx="0">
                  <c:v>16310800</c:v>
                </c:pt>
                <c:pt idx="1">
                  <c:v>17043000</c:v>
                </c:pt>
                <c:pt idx="2">
                  <c:v>17738100</c:v>
                </c:pt>
                <c:pt idx="3">
                  <c:v>18069900</c:v>
                </c:pt>
                <c:pt idx="4">
                  <c:v>18887400</c:v>
                </c:pt>
                <c:pt idx="5">
                  <c:v>19458800</c:v>
                </c:pt>
                <c:pt idx="6">
                  <c:v>20306200</c:v>
                </c:pt>
              </c:numCache>
            </c:numRef>
          </c:val>
          <c:smooth val="0"/>
          <c:extLst>
            <c:ext xmlns:c16="http://schemas.microsoft.com/office/drawing/2014/chart" uri="{C3380CC4-5D6E-409C-BE32-E72D297353CC}">
              <c16:uniqueId val="{00000002-B0DC-4964-9539-C56E3D205EBA}"/>
            </c:ext>
          </c:extLst>
        </c:ser>
        <c:ser>
          <c:idx val="0"/>
          <c:order val="3"/>
          <c:tx>
            <c:strRef>
              <c:f>'EV1'!$E$31</c:f>
              <c:strCache>
                <c:ptCount val="1"/>
                <c:pt idx="0">
                  <c:v>ZH</c:v>
                </c:pt>
              </c:strCache>
            </c:strRef>
          </c:tx>
          <c:spPr>
            <a:ln w="66675" cap="rnd">
              <a:solidFill>
                <a:schemeClr val="accent1"/>
              </a:solidFill>
              <a:round/>
            </a:ln>
            <a:effectLst/>
          </c:spPr>
          <c:marker>
            <c:symbol val="none"/>
          </c:marker>
          <c:cat>
            <c:numRef>
              <c:f>'EV1'!$A$32:$A$67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'EV1'!$E$32:$E$39</c:f>
              <c:numCache>
                <c:formatCode>_ * #,##0_ ;_ * \-#,##0_ ;_ * "-"??_ ;_ @_ </c:formatCode>
                <c:ptCount val="8"/>
                <c:pt idx="0">
                  <c:v>3160200</c:v>
                </c:pt>
                <c:pt idx="1">
                  <c:v>3317000</c:v>
                </c:pt>
                <c:pt idx="2">
                  <c:v>3442600</c:v>
                </c:pt>
                <c:pt idx="3">
                  <c:v>3561004</c:v>
                </c:pt>
                <c:pt idx="4">
                  <c:v>3771080</c:v>
                </c:pt>
                <c:pt idx="5">
                  <c:v>3945148</c:v>
                </c:pt>
              </c:numCache>
            </c:numRef>
          </c:val>
          <c:smooth val="0"/>
          <c:extLst>
            <c:ext xmlns:c16="http://schemas.microsoft.com/office/drawing/2014/chart" uri="{C3380CC4-5D6E-409C-BE32-E72D297353CC}">
              <c16:uniqueId val="{00000003-B0DC-4964-9539-C56E3D205EB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'EV1'!$D$31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3822-4C94-8D1B-8C613849E215}"/>
            </c:ext>
          </c:extLst>
        </c:ser>
        <c:ser>
          <c:idx val="3"/>
          <c:order val="1"/>
          <c:tx>
            <c:strRef>
              <c:f>'EV1'!$J$31</c:f>
              <c:strCache>
                <c:ptCount val="1"/>
                <c:pt idx="0">
                  <c:v>Veränderung BS</c:v>
                </c:pt>
              </c:strCache>
            </c:strRef>
          </c:tx>
          <c:spPr>
            <a:ln w="28575" cap="rnd">
              <a:solidFill>
                <a:schemeClr val="tx2"/>
              </a:solidFill>
              <a:round/>
            </a:ln>
            <a:effectLst/>
          </c:spPr>
          <c:marker>
            <c:symbol val="none"/>
          </c:marker>
          <c:val>
            <c:numRef>
              <c:f>'EV1'!$J$32:$J$67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3822-4C94-8D1B-8C613849E215}"/>
            </c:ext>
          </c:extLst>
        </c:ser>
        <c:ser>
          <c:idx val="2"/>
          <c:order val="2"/>
          <c:tx>
            <c:strRef>
              <c:f>'EV1'!$H$31</c:f>
              <c:strCache>
                <c:ptCount val="1"/>
                <c:pt idx="0">
                  <c:v>Veränderung CH</c:v>
                </c:pt>
              </c:strCache>
            </c:strRef>
          </c:tx>
          <c:spPr>
            <a:ln w="28575" cap="rnd">
              <a:solidFill>
                <a:schemeClr val="accent6"/>
              </a:solidFill>
              <a:round/>
            </a:ln>
            <a:effectLst/>
          </c:spPr>
          <c:marker>
            <c:symbol val="none"/>
          </c:marker>
          <c:cat>
            <c:numRef>
              <c:f>'EV1'!$A$32:$A$67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'EV1'!$H$32:$H$67</c:f>
              <c:numCache>
                <c:formatCode>0.0%</c:formatCode>
                <c:ptCount val="36"/>
                <c:pt idx="0">
                  <c:v>0</c:v>
                </c:pt>
                <c:pt idx="1">
                  <c:v>4.4890501998675614E-2</c:v>
                </c:pt>
                <c:pt idx="2">
                  <c:v>8.750643745248543E-2</c:v>
                </c:pt>
                <c:pt idx="3">
                  <c:v>0.10784878730656988</c:v>
                </c:pt>
                <c:pt idx="4">
                  <c:v>0.15796895308629866</c:v>
                </c:pt>
                <c:pt idx="5">
                  <c:v>0.19300095642151205</c:v>
                </c:pt>
                <c:pt idx="6">
                  <c:v>0.24495426343281745</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3822-4C94-8D1B-8C613849E215}"/>
            </c:ext>
          </c:extLst>
        </c:ser>
        <c:ser>
          <c:idx val="0"/>
          <c:order val="3"/>
          <c:tx>
            <c:strRef>
              <c:f>'EV1'!$F$31</c:f>
              <c:strCache>
                <c:ptCount val="1"/>
                <c:pt idx="0">
                  <c:v>Veränderung ZH</c:v>
                </c:pt>
              </c:strCache>
            </c:strRef>
          </c:tx>
          <c:spPr>
            <a:ln w="66675" cap="rnd">
              <a:solidFill>
                <a:schemeClr val="accent1"/>
              </a:solidFill>
              <a:round/>
            </a:ln>
            <a:effectLst/>
          </c:spPr>
          <c:marker>
            <c:symbol val="none"/>
          </c:marker>
          <c:cat>
            <c:numRef>
              <c:f>'EV1'!$A$32:$A$67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'EV1'!$F$32:$F$67</c:f>
              <c:numCache>
                <c:formatCode>0.0%</c:formatCode>
                <c:ptCount val="36"/>
                <c:pt idx="0">
                  <c:v>0</c:v>
                </c:pt>
                <c:pt idx="1">
                  <c:v>4.9617112840959487E-2</c:v>
                </c:pt>
                <c:pt idx="2">
                  <c:v>8.936143282070752E-2</c:v>
                </c:pt>
                <c:pt idx="3">
                  <c:v>0.12682868172900452</c:v>
                </c:pt>
                <c:pt idx="4">
                  <c:v>0.19330422125181945</c:v>
                </c:pt>
                <c:pt idx="5">
                  <c:v>0.24838554521865697</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3822-4C94-8D1B-8C613849E215}"/>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'EV2'!$D$31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F90-4BAF-8AF9-C556E81B6B50}"/>
            </c:ext>
          </c:extLst>
        </c:ser>
        <c:ser>
          <c:idx val="3"/>
          <c:order val="1"/>
          <c:tx>
            <c:strRef>
              <c:f>'EV2'!$I$31</c:f>
              <c:strCache>
                <c:ptCount val="1"/>
                <c:pt idx="0">
                  <c:v>BS</c:v>
                </c:pt>
              </c:strCache>
            </c:strRef>
          </c:tx>
          <c:spPr>
            <a:ln w="28575" cap="rnd">
              <a:solidFill>
                <a:schemeClr val="tx2"/>
              </a:solidFill>
              <a:round/>
            </a:ln>
            <a:effectLst/>
          </c:spPr>
          <c:marker>
            <c:symbol val="none"/>
          </c:marker>
          <c:val>
            <c:numRef>
              <c:f>'EV2'!$I$32:$I$67</c:f>
              <c:numCache>
                <c:formatCode>_ * #,##0_ ;_ * \-#,##0_ ;_ * "-"??_ ;_ @_ </c:formatCode>
                <c:ptCount val="36"/>
              </c:numCache>
            </c:numRef>
          </c:val>
          <c:smooth val="0"/>
          <c:extLst>
            <c:ext xmlns:c16="http://schemas.microsoft.com/office/drawing/2014/chart" uri="{C3380CC4-5D6E-409C-BE32-E72D297353CC}">
              <c16:uniqueId val="{00000001-BF90-4BAF-8AF9-C556E81B6B50}"/>
            </c:ext>
          </c:extLst>
        </c:ser>
        <c:ser>
          <c:idx val="2"/>
          <c:order val="2"/>
          <c:tx>
            <c:strRef>
              <c:f>'EV2'!$G$31</c:f>
              <c:strCache>
                <c:ptCount val="1"/>
                <c:pt idx="0">
                  <c:v>CH</c:v>
                </c:pt>
              </c:strCache>
            </c:strRef>
          </c:tx>
          <c:spPr>
            <a:ln w="28575" cap="rnd">
              <a:solidFill>
                <a:schemeClr val="accent6"/>
              </a:solidFill>
              <a:round/>
            </a:ln>
            <a:effectLst/>
          </c:spPr>
          <c:marker>
            <c:symbol val="none"/>
          </c:marker>
          <c:cat>
            <c:numRef>
              <c:f>'EV2'!$A$32:$A$67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'EV2'!$G$32:$G$67</c:f>
              <c:numCache>
                <c:formatCode>_ * #,##0_ ;_ * \-#,##0_ ;_ * "-"??_ ;_ @_ </c:formatCode>
                <c:ptCount val="36"/>
                <c:pt idx="0">
                  <c:v>2830100</c:v>
                </c:pt>
                <c:pt idx="1">
                  <c:v>3167600</c:v>
                </c:pt>
                <c:pt idx="2">
                  <c:v>3653500</c:v>
                </c:pt>
                <c:pt idx="3">
                  <c:v>3877800</c:v>
                </c:pt>
                <c:pt idx="4">
                  <c:v>4186100</c:v>
                </c:pt>
                <c:pt idx="5">
                  <c:v>4711500</c:v>
                </c:pt>
                <c:pt idx="6">
                  <c:v>4988000</c:v>
                </c:pt>
              </c:numCache>
            </c:numRef>
          </c:val>
          <c:smooth val="0"/>
          <c:extLst>
            <c:ext xmlns:c16="http://schemas.microsoft.com/office/drawing/2014/chart" uri="{C3380CC4-5D6E-409C-BE32-E72D297353CC}">
              <c16:uniqueId val="{00000002-BF90-4BAF-8AF9-C556E81B6B50}"/>
            </c:ext>
          </c:extLst>
        </c:ser>
        <c:ser>
          <c:idx val="0"/>
          <c:order val="3"/>
          <c:tx>
            <c:strRef>
              <c:f>'EV2'!$E$31</c:f>
              <c:strCache>
                <c:ptCount val="1"/>
                <c:pt idx="0">
                  <c:v>ZH</c:v>
                </c:pt>
              </c:strCache>
            </c:strRef>
          </c:tx>
          <c:spPr>
            <a:ln w="66675" cap="rnd">
              <a:solidFill>
                <a:schemeClr val="accent1"/>
              </a:solidFill>
              <a:round/>
            </a:ln>
            <a:effectLst/>
          </c:spPr>
          <c:marker>
            <c:symbol val="none"/>
          </c:marker>
          <c:cat>
            <c:numRef>
              <c:f>'EV2'!$A$32:$A$67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'EV2'!$E$32:$E$39</c:f>
              <c:numCache>
                <c:formatCode>_ * #,##0_ ;_ * \-#,##0_ ;_ * "-"??_ ;_ @_ </c:formatCode>
                <c:ptCount val="8"/>
                <c:pt idx="0">
                  <c:v>1270800</c:v>
                </c:pt>
                <c:pt idx="1">
                  <c:v>1314300</c:v>
                </c:pt>
                <c:pt idx="2">
                  <c:v>1377300</c:v>
                </c:pt>
                <c:pt idx="3">
                  <c:v>1391300</c:v>
                </c:pt>
                <c:pt idx="4">
                  <c:v>1438300</c:v>
                </c:pt>
                <c:pt idx="5">
                  <c:v>1442000</c:v>
                </c:pt>
              </c:numCache>
            </c:numRef>
          </c:val>
          <c:smooth val="0"/>
          <c:extLst>
            <c:ext xmlns:c16="http://schemas.microsoft.com/office/drawing/2014/chart" uri="{C3380CC4-5D6E-409C-BE32-E72D297353CC}">
              <c16:uniqueId val="{00000003-BF90-4BAF-8AF9-C556E81B6B5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'EV2'!$D$31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A95-4E2A-A709-367B43BF864B}"/>
            </c:ext>
          </c:extLst>
        </c:ser>
        <c:ser>
          <c:idx val="3"/>
          <c:order val="1"/>
          <c:tx>
            <c:strRef>
              <c:f>'EV2'!$J$31</c:f>
              <c:strCache>
                <c:ptCount val="1"/>
                <c:pt idx="0">
                  <c:v>Veränderung BS</c:v>
                </c:pt>
              </c:strCache>
            </c:strRef>
          </c:tx>
          <c:spPr>
            <a:ln w="28575" cap="rnd">
              <a:solidFill>
                <a:schemeClr val="tx2"/>
              </a:solidFill>
              <a:round/>
            </a:ln>
            <a:effectLst/>
          </c:spPr>
          <c:marker>
            <c:symbol val="none"/>
          </c:marker>
          <c:val>
            <c:numRef>
              <c:f>'EV2'!$J$32:$J$67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5A95-4E2A-A709-367B43BF864B}"/>
            </c:ext>
          </c:extLst>
        </c:ser>
        <c:ser>
          <c:idx val="2"/>
          <c:order val="2"/>
          <c:tx>
            <c:strRef>
              <c:f>'EV2'!$H$31</c:f>
              <c:strCache>
                <c:ptCount val="1"/>
                <c:pt idx="0">
                  <c:v>Veränderung CH</c:v>
                </c:pt>
              </c:strCache>
            </c:strRef>
          </c:tx>
          <c:spPr>
            <a:ln w="28575" cap="rnd">
              <a:solidFill>
                <a:schemeClr val="accent6"/>
              </a:solidFill>
              <a:round/>
            </a:ln>
            <a:effectLst/>
          </c:spPr>
          <c:marker>
            <c:symbol val="none"/>
          </c:marker>
          <c:cat>
            <c:numRef>
              <c:f>'EV2'!$A$32:$A$67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'EV2'!$H$32:$H$67</c:f>
              <c:numCache>
                <c:formatCode>0.0%</c:formatCode>
                <c:ptCount val="36"/>
                <c:pt idx="0">
                  <c:v>0</c:v>
                </c:pt>
                <c:pt idx="1">
                  <c:v>0.11925373661708072</c:v>
                </c:pt>
                <c:pt idx="2">
                  <c:v>0.29094378290519773</c:v>
                </c:pt>
                <c:pt idx="3">
                  <c:v>0.37019893289989758</c:v>
                </c:pt>
                <c:pt idx="4">
                  <c:v>0.47913501289707083</c:v>
                </c:pt>
                <c:pt idx="5">
                  <c:v>0.66478216317444616</c:v>
                </c:pt>
                <c:pt idx="6">
                  <c:v>0.76248189109925435</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5A95-4E2A-A709-367B43BF864B}"/>
            </c:ext>
          </c:extLst>
        </c:ser>
        <c:ser>
          <c:idx val="0"/>
          <c:order val="3"/>
          <c:tx>
            <c:strRef>
              <c:f>'EV2'!$F$31</c:f>
              <c:strCache>
                <c:ptCount val="1"/>
                <c:pt idx="0">
                  <c:v>Veränderung ZH</c:v>
                </c:pt>
              </c:strCache>
            </c:strRef>
          </c:tx>
          <c:spPr>
            <a:ln w="66675" cap="rnd">
              <a:solidFill>
                <a:schemeClr val="accent1"/>
              </a:solidFill>
              <a:round/>
            </a:ln>
            <a:effectLst/>
          </c:spPr>
          <c:marker>
            <c:symbol val="none"/>
          </c:marker>
          <c:cat>
            <c:numRef>
              <c:f>'EV2'!$A$32:$A$67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'EV2'!$F$32:$F$67</c:f>
              <c:numCache>
                <c:formatCode>0.0%</c:formatCode>
                <c:ptCount val="36"/>
                <c:pt idx="0">
                  <c:v>0</c:v>
                </c:pt>
                <c:pt idx="1">
                  <c:v>3.42304060434373E-2</c:v>
                </c:pt>
                <c:pt idx="2">
                  <c:v>8.3805476864966977E-2</c:v>
                </c:pt>
                <c:pt idx="3">
                  <c:v>9.4822159269751349E-2</c:v>
                </c:pt>
                <c:pt idx="4">
                  <c:v>0.13180673591438463</c:v>
                </c:pt>
                <c:pt idx="5">
                  <c:v>0.13471828769279193</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5A95-4E2A-A709-367B43BF864B}"/>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'EV3'!$D$31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7EF-4077-A51C-8400003A3D6F}"/>
            </c:ext>
          </c:extLst>
        </c:ser>
        <c:ser>
          <c:idx val="3"/>
          <c:order val="1"/>
          <c:tx>
            <c:strRef>
              <c:f>'EV3'!$I$31</c:f>
              <c:strCache>
                <c:ptCount val="1"/>
                <c:pt idx="0">
                  <c:v>BS</c:v>
                </c:pt>
              </c:strCache>
            </c:strRef>
          </c:tx>
          <c:spPr>
            <a:ln w="28575" cap="rnd">
              <a:solidFill>
                <a:schemeClr val="tx2"/>
              </a:solidFill>
              <a:round/>
            </a:ln>
            <a:effectLst/>
          </c:spPr>
          <c:marker>
            <c:symbol val="none"/>
          </c:marker>
          <c:val>
            <c:numRef>
              <c:f>'EV3'!$I$32:$I$67</c:f>
              <c:numCache>
                <c:formatCode>_ * #,##0_ ;_ * \-#,##0_ ;_ * "-"??_ ;_ @_ </c:formatCode>
                <c:ptCount val="36"/>
              </c:numCache>
            </c:numRef>
          </c:val>
          <c:smooth val="0"/>
          <c:extLst>
            <c:ext xmlns:c16="http://schemas.microsoft.com/office/drawing/2014/chart" uri="{C3380CC4-5D6E-409C-BE32-E72D297353CC}">
              <c16:uniqueId val="{00000001-E7EF-4077-A51C-8400003A3D6F}"/>
            </c:ext>
          </c:extLst>
        </c:ser>
        <c:ser>
          <c:idx val="2"/>
          <c:order val="2"/>
          <c:tx>
            <c:strRef>
              <c:f>'EV3'!$G$31</c:f>
              <c:strCache>
                <c:ptCount val="1"/>
                <c:pt idx="0">
                  <c:v>CH</c:v>
                </c:pt>
              </c:strCache>
            </c:strRef>
          </c:tx>
          <c:spPr>
            <a:ln w="28575" cap="rnd">
              <a:solidFill>
                <a:schemeClr val="accent6"/>
              </a:solidFill>
              <a:round/>
            </a:ln>
            <a:effectLst/>
          </c:spPr>
          <c:marker>
            <c:symbol val="none"/>
          </c:marker>
          <c:cat>
            <c:numRef>
              <c:f>'EV3'!$A$32:$A$67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'EV3'!$G$32:$G$67</c:f>
              <c:numCache>
                <c:formatCode>_ * #,##0_ ;_ * \-#,##0_ ;_ * "-"??_ ;_ @_ </c:formatCode>
                <c:ptCount val="36"/>
              </c:numCache>
            </c:numRef>
          </c:val>
          <c:smooth val="0"/>
          <c:extLst>
            <c:ext xmlns:c16="http://schemas.microsoft.com/office/drawing/2014/chart" uri="{C3380CC4-5D6E-409C-BE32-E72D297353CC}">
              <c16:uniqueId val="{00000002-E7EF-4077-A51C-8400003A3D6F}"/>
            </c:ext>
          </c:extLst>
        </c:ser>
        <c:ser>
          <c:idx val="0"/>
          <c:order val="3"/>
          <c:tx>
            <c:strRef>
              <c:f>'EV3'!$E$31</c:f>
              <c:strCache>
                <c:ptCount val="1"/>
                <c:pt idx="0">
                  <c:v>ZH</c:v>
                </c:pt>
              </c:strCache>
            </c:strRef>
          </c:tx>
          <c:spPr>
            <a:ln w="66675" cap="rnd">
              <a:solidFill>
                <a:schemeClr val="accent1"/>
              </a:solidFill>
              <a:round/>
            </a:ln>
            <a:effectLst/>
          </c:spPr>
          <c:marker>
            <c:symbol val="none"/>
          </c:marker>
          <c:cat>
            <c:numRef>
              <c:f>'EV3'!$A$32:$A$67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'EV3'!$E$32:$E$39</c:f>
              <c:numCache>
                <c:formatCode>_ * #,##0_ ;_ * \-#,##0_ ;_ * "-"??_ ;_ @_ </c:formatCode>
                <c:ptCount val="8"/>
              </c:numCache>
            </c:numRef>
          </c:val>
          <c:smooth val="0"/>
          <c:extLst>
            <c:ext xmlns:c16="http://schemas.microsoft.com/office/drawing/2014/chart" uri="{C3380CC4-5D6E-409C-BE32-E72D297353CC}">
              <c16:uniqueId val="{00000003-E7EF-4077-A51C-8400003A3D6F}"/>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'EV3'!$D$31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008E-4698-96B1-5FA30F0E26BC}"/>
            </c:ext>
          </c:extLst>
        </c:ser>
        <c:ser>
          <c:idx val="3"/>
          <c:order val="1"/>
          <c:tx>
            <c:strRef>
              <c:f>'EV3'!$J$31</c:f>
              <c:strCache>
                <c:ptCount val="1"/>
                <c:pt idx="0">
                  <c:v>Veränderung BS</c:v>
                </c:pt>
              </c:strCache>
            </c:strRef>
          </c:tx>
          <c:spPr>
            <a:ln w="28575" cap="rnd">
              <a:solidFill>
                <a:schemeClr val="tx2"/>
              </a:solidFill>
              <a:round/>
            </a:ln>
            <a:effectLst/>
          </c:spPr>
          <c:marker>
            <c:symbol val="none"/>
          </c:marker>
          <c:val>
            <c:numRef>
              <c:f>'EV3'!$J$32:$J$67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008E-4698-96B1-5FA30F0E26BC}"/>
            </c:ext>
          </c:extLst>
        </c:ser>
        <c:ser>
          <c:idx val="2"/>
          <c:order val="2"/>
          <c:tx>
            <c:strRef>
              <c:f>'EV3'!$H$31</c:f>
              <c:strCache>
                <c:ptCount val="1"/>
                <c:pt idx="0">
                  <c:v>Veränderung CH</c:v>
                </c:pt>
              </c:strCache>
            </c:strRef>
          </c:tx>
          <c:spPr>
            <a:ln w="28575" cap="rnd">
              <a:solidFill>
                <a:schemeClr val="accent6"/>
              </a:solidFill>
              <a:round/>
            </a:ln>
            <a:effectLst/>
          </c:spPr>
          <c:marker>
            <c:symbol val="none"/>
          </c:marker>
          <c:cat>
            <c:numRef>
              <c:f>'EV3'!$A$32:$A$67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008E-4698-96B1-5FA30F0E26BC}"/>
            </c:ext>
          </c:extLst>
        </c:ser>
        <c:ser>
          <c:idx val="0"/>
          <c:order val="3"/>
          <c:tx>
            <c:strRef>
              <c:f>'EV3'!$F$31</c:f>
              <c:strCache>
                <c:ptCount val="1"/>
                <c:pt idx="0">
                  <c:v>Veränderung ZH</c:v>
                </c:pt>
              </c:strCache>
            </c:strRef>
          </c:tx>
          <c:spPr>
            <a:ln w="66675" cap="rnd">
              <a:solidFill>
                <a:schemeClr val="accent1"/>
              </a:solidFill>
              <a:round/>
            </a:ln>
            <a:effectLst/>
          </c:spPr>
          <c:marker>
            <c:symbol val="none"/>
          </c:marker>
          <c:cat>
            <c:numRef>
              <c:f>'EV3'!$A$32:$A$67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008E-4698-96B1-5FA30F0E26BC}"/>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'EV4'!$D$31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099-45AE-891C-609C01EEDE47}"/>
            </c:ext>
          </c:extLst>
        </c:ser>
        <c:ser>
          <c:idx val="3"/>
          <c:order val="1"/>
          <c:tx>
            <c:strRef>
              <c:f>'EV4'!$I$31</c:f>
              <c:strCache>
                <c:ptCount val="1"/>
                <c:pt idx="0">
                  <c:v>BS</c:v>
                </c:pt>
              </c:strCache>
            </c:strRef>
          </c:tx>
          <c:spPr>
            <a:ln w="28575" cap="rnd">
              <a:solidFill>
                <a:schemeClr val="tx2"/>
              </a:solidFill>
              <a:round/>
            </a:ln>
            <a:effectLst/>
          </c:spPr>
          <c:marker>
            <c:symbol val="none"/>
          </c:marker>
          <c:val>
            <c:numRef>
              <c:f>'EV4'!$I$32:$I$67</c:f>
              <c:numCache>
                <c:formatCode>_ * #,##0_ ;_ * \-#,##0_ ;_ * "-"??_ ;_ @_ </c:formatCode>
                <c:ptCount val="36"/>
              </c:numCache>
            </c:numRef>
          </c:val>
          <c:smooth val="0"/>
          <c:extLst>
            <c:ext xmlns:c16="http://schemas.microsoft.com/office/drawing/2014/chart" uri="{C3380CC4-5D6E-409C-BE32-E72D297353CC}">
              <c16:uniqueId val="{00000001-5099-45AE-891C-609C01EEDE47}"/>
            </c:ext>
          </c:extLst>
        </c:ser>
        <c:ser>
          <c:idx val="2"/>
          <c:order val="2"/>
          <c:tx>
            <c:strRef>
              <c:f>'EV4'!$G$31</c:f>
              <c:strCache>
                <c:ptCount val="1"/>
                <c:pt idx="0">
                  <c:v>CH</c:v>
                </c:pt>
              </c:strCache>
            </c:strRef>
          </c:tx>
          <c:spPr>
            <a:ln w="28575" cap="rnd">
              <a:solidFill>
                <a:schemeClr val="accent6"/>
              </a:solidFill>
              <a:round/>
            </a:ln>
            <a:effectLst/>
          </c:spPr>
          <c:marker>
            <c:symbol val="none"/>
          </c:marker>
          <c:cat>
            <c:numRef>
              <c:f>'EV4'!$A$32:$A$67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'EV4'!$G$32:$G$67</c:f>
              <c:numCache>
                <c:formatCode>_ * #,##0_ ;_ * \-#,##0_ ;_ * "-"??_ ;_ @_ </c:formatCode>
                <c:ptCount val="36"/>
                <c:pt idx="0">
                  <c:v>58246</c:v>
                </c:pt>
                <c:pt idx="1">
                  <c:v>58239</c:v>
                </c:pt>
                <c:pt idx="2">
                  <c:v>58483</c:v>
                </c:pt>
                <c:pt idx="3">
                  <c:v>57647</c:v>
                </c:pt>
                <c:pt idx="4">
                  <c:v>57198</c:v>
                </c:pt>
                <c:pt idx="5">
                  <c:v>55714</c:v>
                </c:pt>
                <c:pt idx="6">
                  <c:v>58113</c:v>
                </c:pt>
              </c:numCache>
            </c:numRef>
          </c:val>
          <c:smooth val="0"/>
          <c:extLst>
            <c:ext xmlns:c16="http://schemas.microsoft.com/office/drawing/2014/chart" uri="{C3380CC4-5D6E-409C-BE32-E72D297353CC}">
              <c16:uniqueId val="{00000002-5099-45AE-891C-609C01EEDE47}"/>
            </c:ext>
          </c:extLst>
        </c:ser>
        <c:ser>
          <c:idx val="0"/>
          <c:order val="3"/>
          <c:tx>
            <c:strRef>
              <c:f>'EV4'!$E$31</c:f>
              <c:strCache>
                <c:ptCount val="1"/>
                <c:pt idx="0">
                  <c:v>ZH</c:v>
                </c:pt>
              </c:strCache>
            </c:strRef>
          </c:tx>
          <c:spPr>
            <a:ln w="66675" cap="rnd">
              <a:solidFill>
                <a:schemeClr val="accent1"/>
              </a:solidFill>
              <a:round/>
            </a:ln>
            <a:effectLst/>
          </c:spPr>
          <c:marker>
            <c:symbol val="none"/>
          </c:marker>
          <c:cat>
            <c:numRef>
              <c:f>'EV4'!$A$32:$A$67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'EV4'!$E$32:$E$39</c:f>
              <c:numCache>
                <c:formatCode>_ * #,##0_ ;_ * \-#,##0_ ;_ * "-"??_ ;_ @_ </c:formatCode>
                <c:ptCount val="8"/>
                <c:pt idx="0">
                  <c:v>8900</c:v>
                </c:pt>
                <c:pt idx="1">
                  <c:v>8800</c:v>
                </c:pt>
                <c:pt idx="2">
                  <c:v>8800</c:v>
                </c:pt>
                <c:pt idx="3">
                  <c:v>8800</c:v>
                </c:pt>
                <c:pt idx="4">
                  <c:v>8800</c:v>
                </c:pt>
                <c:pt idx="5">
                  <c:v>9100</c:v>
                </c:pt>
              </c:numCache>
            </c:numRef>
          </c:val>
          <c:smooth val="0"/>
          <c:extLst>
            <c:ext xmlns:c16="http://schemas.microsoft.com/office/drawing/2014/chart" uri="{C3380CC4-5D6E-409C-BE32-E72D297353CC}">
              <c16:uniqueId val="{00000003-5099-45AE-891C-609C01EEDE47}"/>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'EV4'!$D$31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49B-49D6-8401-A6DC5F1B5FB7}"/>
            </c:ext>
          </c:extLst>
        </c:ser>
        <c:ser>
          <c:idx val="3"/>
          <c:order val="1"/>
          <c:tx>
            <c:strRef>
              <c:f>'EV4'!$J$31</c:f>
              <c:strCache>
                <c:ptCount val="1"/>
                <c:pt idx="0">
                  <c:v>Veränderung BS</c:v>
                </c:pt>
              </c:strCache>
            </c:strRef>
          </c:tx>
          <c:spPr>
            <a:ln w="28575" cap="rnd">
              <a:solidFill>
                <a:schemeClr val="tx2"/>
              </a:solidFill>
              <a:round/>
            </a:ln>
            <a:effectLst/>
          </c:spPr>
          <c:marker>
            <c:symbol val="none"/>
          </c:marker>
          <c:val>
            <c:numRef>
              <c:f>'EV4'!$J$32:$J$67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549B-49D6-8401-A6DC5F1B5FB7}"/>
            </c:ext>
          </c:extLst>
        </c:ser>
        <c:ser>
          <c:idx val="2"/>
          <c:order val="2"/>
          <c:tx>
            <c:strRef>
              <c:f>'EV4'!$H$31</c:f>
              <c:strCache>
                <c:ptCount val="1"/>
                <c:pt idx="0">
                  <c:v>Veränderung CH</c:v>
                </c:pt>
              </c:strCache>
            </c:strRef>
          </c:tx>
          <c:spPr>
            <a:ln w="28575" cap="rnd">
              <a:solidFill>
                <a:schemeClr val="accent6"/>
              </a:solidFill>
              <a:round/>
            </a:ln>
            <a:effectLst/>
          </c:spPr>
          <c:marker>
            <c:symbol val="none"/>
          </c:marker>
          <c:cat>
            <c:numRef>
              <c:f>'EV4'!$A$32:$A$67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'EV4'!$H$32:$H$67</c:f>
              <c:numCache>
                <c:formatCode>0.0%</c:formatCode>
                <c:ptCount val="36"/>
                <c:pt idx="0">
                  <c:v>0</c:v>
                </c:pt>
                <c:pt idx="1">
                  <c:v>-1.2017992651858211E-4</c:v>
                </c:pt>
                <c:pt idx="2">
                  <c:v>4.068948940699757E-3</c:v>
                </c:pt>
                <c:pt idx="3">
                  <c:v>-1.0283967997802401E-2</c:v>
                </c:pt>
                <c:pt idx="4">
                  <c:v>-1.7992651855921471E-2</c:v>
                </c:pt>
                <c:pt idx="5">
                  <c:v>-4.3470796277855994E-2</c:v>
                </c:pt>
                <c:pt idx="6">
                  <c:v>-2.2834186038526161E-3</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549B-49D6-8401-A6DC5F1B5FB7}"/>
            </c:ext>
          </c:extLst>
        </c:ser>
        <c:ser>
          <c:idx val="0"/>
          <c:order val="3"/>
          <c:tx>
            <c:strRef>
              <c:f>'EV4'!$F$31</c:f>
              <c:strCache>
                <c:ptCount val="1"/>
                <c:pt idx="0">
                  <c:v>Veränderung ZH</c:v>
                </c:pt>
              </c:strCache>
            </c:strRef>
          </c:tx>
          <c:spPr>
            <a:ln w="66675" cap="rnd">
              <a:solidFill>
                <a:schemeClr val="accent1"/>
              </a:solidFill>
              <a:round/>
            </a:ln>
            <a:effectLst/>
          </c:spPr>
          <c:marker>
            <c:symbol val="none"/>
          </c:marker>
          <c:cat>
            <c:numRef>
              <c:f>'EV4'!$A$32:$A$67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'EV4'!$F$32:$F$67</c:f>
              <c:numCache>
                <c:formatCode>0.0%</c:formatCode>
                <c:ptCount val="36"/>
                <c:pt idx="0">
                  <c:v>0</c:v>
                </c:pt>
                <c:pt idx="1">
                  <c:v>-1.1235955056179803E-2</c:v>
                </c:pt>
                <c:pt idx="2">
                  <c:v>-1.1235955056179803E-2</c:v>
                </c:pt>
                <c:pt idx="3">
                  <c:v>-1.1235955056179803E-2</c:v>
                </c:pt>
                <c:pt idx="4">
                  <c:v>-1.1235955056179803E-2</c:v>
                </c:pt>
                <c:pt idx="5">
                  <c:v>2.2471910112359605E-2</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549B-49D6-8401-A6DC5F1B5FB7}"/>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'KG1'!$D$31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66D-4F8D-ABDB-C9374EA2438D}"/>
            </c:ext>
          </c:extLst>
        </c:ser>
        <c:ser>
          <c:idx val="3"/>
          <c:order val="1"/>
          <c:tx>
            <c:strRef>
              <c:f>'KG1'!$I$31</c:f>
              <c:strCache>
                <c:ptCount val="1"/>
                <c:pt idx="0">
                  <c:v>BS</c:v>
                </c:pt>
              </c:strCache>
            </c:strRef>
          </c:tx>
          <c:spPr>
            <a:ln w="28575" cap="rnd">
              <a:solidFill>
                <a:schemeClr val="tx2"/>
              </a:solidFill>
              <a:round/>
            </a:ln>
            <a:effectLst/>
          </c:spPr>
          <c:marker>
            <c:symbol val="none"/>
          </c:marker>
          <c:val>
            <c:numRef>
              <c:f>'KG1'!$I$32:$I$67</c:f>
              <c:numCache>
                <c:formatCode>_ * #,##0_ ;_ * \-#,##0_ ;_ * "-"??_ ;_ @_ </c:formatCode>
                <c:ptCount val="36"/>
              </c:numCache>
            </c:numRef>
          </c:val>
          <c:smooth val="0"/>
          <c:extLst>
            <c:ext xmlns:c16="http://schemas.microsoft.com/office/drawing/2014/chart" uri="{C3380CC4-5D6E-409C-BE32-E72D297353CC}">
              <c16:uniqueId val="{00000001-E66D-4F8D-ABDB-C9374EA2438D}"/>
            </c:ext>
          </c:extLst>
        </c:ser>
        <c:ser>
          <c:idx val="2"/>
          <c:order val="2"/>
          <c:tx>
            <c:strRef>
              <c:f>'KG1'!$G$31</c:f>
              <c:strCache>
                <c:ptCount val="1"/>
                <c:pt idx="0">
                  <c:v>CH</c:v>
                </c:pt>
              </c:strCache>
            </c:strRef>
          </c:tx>
          <c:spPr>
            <a:ln w="28575" cap="rnd">
              <a:solidFill>
                <a:schemeClr val="accent6"/>
              </a:solidFill>
              <a:round/>
            </a:ln>
            <a:effectLst/>
          </c:spPr>
          <c:marker>
            <c:symbol val="none"/>
          </c:marker>
          <c:cat>
            <c:numRef>
              <c:f>'KG1'!$A$32:$A$67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'KG1'!$G$32:$G$67</c:f>
              <c:numCache>
                <c:formatCode>_ * #,##0_ ;_ * \-#,##0_ ;_ * "-"??_ ;_ @_ </c:formatCode>
                <c:ptCount val="36"/>
              </c:numCache>
            </c:numRef>
          </c:val>
          <c:smooth val="0"/>
          <c:extLst>
            <c:ext xmlns:c16="http://schemas.microsoft.com/office/drawing/2014/chart" uri="{C3380CC4-5D6E-409C-BE32-E72D297353CC}">
              <c16:uniqueId val="{00000002-E66D-4F8D-ABDB-C9374EA2438D}"/>
            </c:ext>
          </c:extLst>
        </c:ser>
        <c:ser>
          <c:idx val="0"/>
          <c:order val="3"/>
          <c:tx>
            <c:strRef>
              <c:f>'KG1'!$E$31</c:f>
              <c:strCache>
                <c:ptCount val="1"/>
                <c:pt idx="0">
                  <c:v>ZH</c:v>
                </c:pt>
              </c:strCache>
            </c:strRef>
          </c:tx>
          <c:spPr>
            <a:ln w="66675" cap="rnd">
              <a:solidFill>
                <a:schemeClr val="accent1"/>
              </a:solidFill>
              <a:round/>
            </a:ln>
            <a:effectLst/>
          </c:spPr>
          <c:marker>
            <c:symbol val="none"/>
          </c:marker>
          <c:cat>
            <c:numRef>
              <c:f>'KG1'!$A$32:$A$67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'KG1'!$E$32:$E$39</c:f>
              <c:numCache>
                <c:formatCode>_ * #,##0_ ;_ * \-#,##0_ ;_ * "-"??_ ;_ @_ </c:formatCode>
                <c:ptCount val="8"/>
              </c:numCache>
            </c:numRef>
          </c:val>
          <c:smooth val="0"/>
          <c:extLst>
            <c:ext xmlns:c16="http://schemas.microsoft.com/office/drawing/2014/chart" uri="{C3380CC4-5D6E-409C-BE32-E72D297353CC}">
              <c16:uniqueId val="{00000003-E66D-4F8D-ABDB-C9374EA2438D}"/>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'KG1'!$D$31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A795-4155-BB5C-43B2A42E2D88}"/>
            </c:ext>
          </c:extLst>
        </c:ser>
        <c:ser>
          <c:idx val="3"/>
          <c:order val="1"/>
          <c:tx>
            <c:strRef>
              <c:f>'KG1'!$J$31</c:f>
              <c:strCache>
                <c:ptCount val="1"/>
                <c:pt idx="0">
                  <c:v>Veränderung BS</c:v>
                </c:pt>
              </c:strCache>
            </c:strRef>
          </c:tx>
          <c:spPr>
            <a:ln w="28575" cap="rnd">
              <a:solidFill>
                <a:schemeClr val="tx2"/>
              </a:solidFill>
              <a:round/>
            </a:ln>
            <a:effectLst/>
          </c:spPr>
          <c:marker>
            <c:symbol val="none"/>
          </c:marker>
          <c:val>
            <c:numRef>
              <c:f>'KG1'!$J$32:$J$67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A795-4155-BB5C-43B2A42E2D88}"/>
            </c:ext>
          </c:extLst>
        </c:ser>
        <c:ser>
          <c:idx val="2"/>
          <c:order val="2"/>
          <c:tx>
            <c:strRef>
              <c:f>'KG1'!$H$31</c:f>
              <c:strCache>
                <c:ptCount val="1"/>
                <c:pt idx="0">
                  <c:v>Veränderung CH</c:v>
                </c:pt>
              </c:strCache>
            </c:strRef>
          </c:tx>
          <c:spPr>
            <a:ln w="28575" cap="rnd">
              <a:solidFill>
                <a:schemeClr val="accent6"/>
              </a:solidFill>
              <a:round/>
            </a:ln>
            <a:effectLst/>
          </c:spPr>
          <c:marker>
            <c:symbol val="none"/>
          </c:marker>
          <c:cat>
            <c:numRef>
              <c:f>'KG1'!$A$32:$A$67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'KG1'!$H$32:$H$67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A795-4155-BB5C-43B2A42E2D88}"/>
            </c:ext>
          </c:extLst>
        </c:ser>
        <c:ser>
          <c:idx val="0"/>
          <c:order val="3"/>
          <c:tx>
            <c:strRef>
              <c:f>'KG1'!$F$31</c:f>
              <c:strCache>
                <c:ptCount val="1"/>
                <c:pt idx="0">
                  <c:v>Veränderung ZH</c:v>
                </c:pt>
              </c:strCache>
            </c:strRef>
          </c:tx>
          <c:spPr>
            <a:ln w="66675" cap="rnd">
              <a:solidFill>
                <a:schemeClr val="accent1"/>
              </a:solidFill>
              <a:round/>
            </a:ln>
            <a:effectLst/>
          </c:spPr>
          <c:marker>
            <c:symbol val="none"/>
          </c:marker>
          <c:cat>
            <c:numRef>
              <c:f>'KG1'!$A$32:$A$67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'KG1'!$F$32:$F$67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A795-4155-BB5C-43B2A42E2D88}"/>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'KG2'!$D$31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71D-463C-91AC-C9C2A2905634}"/>
            </c:ext>
          </c:extLst>
        </c:ser>
        <c:ser>
          <c:idx val="3"/>
          <c:order val="1"/>
          <c:tx>
            <c:strRef>
              <c:f>'KG2'!$I$31</c:f>
              <c:strCache>
                <c:ptCount val="1"/>
                <c:pt idx="0">
                  <c:v>BS</c:v>
                </c:pt>
              </c:strCache>
            </c:strRef>
          </c:tx>
          <c:spPr>
            <a:ln w="28575" cap="rnd">
              <a:solidFill>
                <a:schemeClr val="tx2"/>
              </a:solidFill>
              <a:round/>
            </a:ln>
            <a:effectLst/>
          </c:spPr>
          <c:marker>
            <c:symbol val="none"/>
          </c:marker>
          <c:val>
            <c:numRef>
              <c:f>'KG2'!$I$32:$I$67</c:f>
              <c:numCache>
                <c:formatCode>_ * #,##0_ ;_ * \-#,##0_ ;_ * "-"??_ ;_ @_ </c:formatCode>
                <c:ptCount val="36"/>
              </c:numCache>
            </c:numRef>
          </c:val>
          <c:smooth val="0"/>
          <c:extLst>
            <c:ext xmlns:c16="http://schemas.microsoft.com/office/drawing/2014/chart" uri="{C3380CC4-5D6E-409C-BE32-E72D297353CC}">
              <c16:uniqueId val="{00000001-571D-463C-91AC-C9C2A2905634}"/>
            </c:ext>
          </c:extLst>
        </c:ser>
        <c:ser>
          <c:idx val="2"/>
          <c:order val="2"/>
          <c:tx>
            <c:strRef>
              <c:f>'KG2'!$G$31</c:f>
              <c:strCache>
                <c:ptCount val="1"/>
                <c:pt idx="0">
                  <c:v>CH</c:v>
                </c:pt>
              </c:strCache>
            </c:strRef>
          </c:tx>
          <c:spPr>
            <a:ln w="28575" cap="rnd">
              <a:solidFill>
                <a:schemeClr val="accent6"/>
              </a:solidFill>
              <a:round/>
            </a:ln>
            <a:effectLst/>
          </c:spPr>
          <c:marker>
            <c:symbol val="none"/>
          </c:marker>
          <c:cat>
            <c:numRef>
              <c:f>'KG2'!$A$32:$A$67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'KG2'!$G$32:$G$67</c:f>
              <c:numCache>
                <c:formatCode>_ * #,##0_ ;_ * \-#,##0_ ;_ * "-"??_ ;_ @_ </c:formatCode>
                <c:ptCount val="36"/>
              </c:numCache>
            </c:numRef>
          </c:val>
          <c:smooth val="0"/>
          <c:extLst>
            <c:ext xmlns:c16="http://schemas.microsoft.com/office/drawing/2014/chart" uri="{C3380CC4-5D6E-409C-BE32-E72D297353CC}">
              <c16:uniqueId val="{00000002-571D-463C-91AC-C9C2A2905634}"/>
            </c:ext>
          </c:extLst>
        </c:ser>
        <c:ser>
          <c:idx val="0"/>
          <c:order val="3"/>
          <c:tx>
            <c:strRef>
              <c:f>'KG2'!$E$31</c:f>
              <c:strCache>
                <c:ptCount val="1"/>
                <c:pt idx="0">
                  <c:v>ZH</c:v>
                </c:pt>
              </c:strCache>
            </c:strRef>
          </c:tx>
          <c:spPr>
            <a:ln w="66675" cap="rnd">
              <a:solidFill>
                <a:schemeClr val="accent1"/>
              </a:solidFill>
              <a:round/>
            </a:ln>
            <a:effectLst/>
          </c:spPr>
          <c:marker>
            <c:symbol val="none"/>
          </c:marker>
          <c:cat>
            <c:numRef>
              <c:f>'KG2'!$A$32:$A$67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'KG2'!$E$32:$E$39</c:f>
              <c:numCache>
                <c:formatCode>_ * #,##0_ ;_ * \-#,##0_ ;_ * "-"??_ ;_ @_ </c:formatCode>
                <c:ptCount val="8"/>
              </c:numCache>
            </c:numRef>
          </c:val>
          <c:smooth val="0"/>
          <c:extLst>
            <c:ext xmlns:c16="http://schemas.microsoft.com/office/drawing/2014/chart" uri="{C3380CC4-5D6E-409C-BE32-E72D297353CC}">
              <c16:uniqueId val="{00000003-571D-463C-91AC-C9C2A2905634}"/>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'KG2'!$D$31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8677-48EC-8BFA-2EBD56F6A319}"/>
            </c:ext>
          </c:extLst>
        </c:ser>
        <c:ser>
          <c:idx val="3"/>
          <c:order val="1"/>
          <c:tx>
            <c:strRef>
              <c:f>'KG2'!$J$31</c:f>
              <c:strCache>
                <c:ptCount val="1"/>
                <c:pt idx="0">
                  <c:v>Veränderung BS</c:v>
                </c:pt>
              </c:strCache>
            </c:strRef>
          </c:tx>
          <c:spPr>
            <a:ln w="28575" cap="rnd">
              <a:solidFill>
                <a:schemeClr val="tx2"/>
              </a:solidFill>
              <a:round/>
            </a:ln>
            <a:effectLst/>
          </c:spPr>
          <c:marker>
            <c:symbol val="none"/>
          </c:marker>
          <c:val>
            <c:numRef>
              <c:f>'KG2'!$J$32:$J$67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8677-48EC-8BFA-2EBD56F6A319}"/>
            </c:ext>
          </c:extLst>
        </c:ser>
        <c:ser>
          <c:idx val="2"/>
          <c:order val="2"/>
          <c:tx>
            <c:strRef>
              <c:f>'KG2'!$H$31</c:f>
              <c:strCache>
                <c:ptCount val="1"/>
                <c:pt idx="0">
                  <c:v>Veränderung CH</c:v>
                </c:pt>
              </c:strCache>
            </c:strRef>
          </c:tx>
          <c:spPr>
            <a:ln w="28575" cap="rnd">
              <a:solidFill>
                <a:schemeClr val="accent6"/>
              </a:solidFill>
              <a:round/>
            </a:ln>
            <a:effectLst/>
          </c:spPr>
          <c:marker>
            <c:symbol val="none"/>
          </c:marker>
          <c:cat>
            <c:numRef>
              <c:f>'KG2'!$A$32:$A$67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'KG2'!$H$32:$H$67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8677-48EC-8BFA-2EBD56F6A319}"/>
            </c:ext>
          </c:extLst>
        </c:ser>
        <c:ser>
          <c:idx val="0"/>
          <c:order val="3"/>
          <c:tx>
            <c:strRef>
              <c:f>'KG2'!$F$31</c:f>
              <c:strCache>
                <c:ptCount val="1"/>
                <c:pt idx="0">
                  <c:v>Veränderung ZH</c:v>
                </c:pt>
              </c:strCache>
            </c:strRef>
          </c:tx>
          <c:spPr>
            <a:ln w="66675" cap="rnd">
              <a:solidFill>
                <a:schemeClr val="accent1"/>
              </a:solidFill>
              <a:round/>
            </a:ln>
            <a:effectLst/>
          </c:spPr>
          <c:marker>
            <c:symbol val="none"/>
          </c:marker>
          <c:cat>
            <c:numRef>
              <c:f>'KG2'!$A$32:$A$67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'KG2'!$F$32:$F$67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8677-48EC-8BFA-2EBD56F6A319}"/>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'KG3'!$D$31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9BE-4CE7-B9B4-262B9EAF5BA1}"/>
            </c:ext>
          </c:extLst>
        </c:ser>
        <c:ser>
          <c:idx val="3"/>
          <c:order val="1"/>
          <c:tx>
            <c:strRef>
              <c:f>'KG3'!$I$31</c:f>
              <c:strCache>
                <c:ptCount val="1"/>
                <c:pt idx="0">
                  <c:v>BS</c:v>
                </c:pt>
              </c:strCache>
            </c:strRef>
          </c:tx>
          <c:spPr>
            <a:ln w="28575" cap="rnd">
              <a:solidFill>
                <a:schemeClr val="tx2"/>
              </a:solidFill>
              <a:round/>
            </a:ln>
            <a:effectLst/>
          </c:spPr>
          <c:marker>
            <c:symbol val="none"/>
          </c:marker>
          <c:val>
            <c:numRef>
              <c:f>'KG3'!$I$32:$I$67</c:f>
              <c:numCache>
                <c:formatCode>_ * #,##0_ ;_ * \-#,##0_ ;_ * "-"??_ ;_ @_ </c:formatCode>
                <c:ptCount val="36"/>
              </c:numCache>
            </c:numRef>
          </c:val>
          <c:smooth val="0"/>
          <c:extLst>
            <c:ext xmlns:c16="http://schemas.microsoft.com/office/drawing/2014/chart" uri="{C3380CC4-5D6E-409C-BE32-E72D297353CC}">
              <c16:uniqueId val="{00000001-B9BE-4CE7-B9B4-262B9EAF5BA1}"/>
            </c:ext>
          </c:extLst>
        </c:ser>
        <c:ser>
          <c:idx val="2"/>
          <c:order val="2"/>
          <c:tx>
            <c:strRef>
              <c:f>'KG3'!$G$31</c:f>
              <c:strCache>
                <c:ptCount val="1"/>
                <c:pt idx="0">
                  <c:v>CH</c:v>
                </c:pt>
              </c:strCache>
            </c:strRef>
          </c:tx>
          <c:spPr>
            <a:ln w="28575" cap="rnd">
              <a:solidFill>
                <a:schemeClr val="accent6"/>
              </a:solidFill>
              <a:round/>
            </a:ln>
            <a:effectLst/>
          </c:spPr>
          <c:marker>
            <c:symbol val="none"/>
          </c:marker>
          <c:cat>
            <c:numRef>
              <c:f>'KG3'!$A$32:$A$67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'KG3'!$G$32:$G$67</c:f>
              <c:numCache>
                <c:formatCode>_ * #,##0_ ;_ * \-#,##0_ ;_ * "-"??_ ;_ @_ </c:formatCode>
                <c:ptCount val="36"/>
              </c:numCache>
            </c:numRef>
          </c:val>
          <c:smooth val="0"/>
          <c:extLst>
            <c:ext xmlns:c16="http://schemas.microsoft.com/office/drawing/2014/chart" uri="{C3380CC4-5D6E-409C-BE32-E72D297353CC}">
              <c16:uniqueId val="{00000002-B9BE-4CE7-B9B4-262B9EAF5BA1}"/>
            </c:ext>
          </c:extLst>
        </c:ser>
        <c:ser>
          <c:idx val="0"/>
          <c:order val="3"/>
          <c:tx>
            <c:strRef>
              <c:f>'KG3'!$E$31</c:f>
              <c:strCache>
                <c:ptCount val="1"/>
                <c:pt idx="0">
                  <c:v>ZH</c:v>
                </c:pt>
              </c:strCache>
            </c:strRef>
          </c:tx>
          <c:spPr>
            <a:ln w="66675" cap="rnd">
              <a:solidFill>
                <a:schemeClr val="accent1"/>
              </a:solidFill>
              <a:round/>
            </a:ln>
            <a:effectLst/>
          </c:spPr>
          <c:marker>
            <c:symbol val="none"/>
          </c:marker>
          <c:cat>
            <c:numRef>
              <c:f>'KG3'!$A$32:$A$67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'KG3'!$E$32:$E$39</c:f>
              <c:numCache>
                <c:formatCode>_ * #,##0_ ;_ * \-#,##0_ ;_ * "-"??_ ;_ @_ </c:formatCode>
                <c:ptCount val="8"/>
              </c:numCache>
            </c:numRef>
          </c:val>
          <c:smooth val="0"/>
          <c:extLst>
            <c:ext xmlns:c16="http://schemas.microsoft.com/office/drawing/2014/chart" uri="{C3380CC4-5D6E-409C-BE32-E72D297353CC}">
              <c16:uniqueId val="{00000003-B9BE-4CE7-B9B4-262B9EAF5BA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'KG3'!$D$31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D792-4B0F-9BCB-FE5BB4F73CE7}"/>
            </c:ext>
          </c:extLst>
        </c:ser>
        <c:ser>
          <c:idx val="3"/>
          <c:order val="1"/>
          <c:tx>
            <c:strRef>
              <c:f>'KG3'!$J$31</c:f>
              <c:strCache>
                <c:ptCount val="1"/>
                <c:pt idx="0">
                  <c:v>Veränderung BS</c:v>
                </c:pt>
              </c:strCache>
            </c:strRef>
          </c:tx>
          <c:spPr>
            <a:ln w="28575" cap="rnd">
              <a:solidFill>
                <a:schemeClr val="tx2"/>
              </a:solidFill>
              <a:round/>
            </a:ln>
            <a:effectLst/>
          </c:spPr>
          <c:marker>
            <c:symbol val="none"/>
          </c:marker>
          <c:val>
            <c:numRef>
              <c:f>'KG3'!$J$32:$J$67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D792-4B0F-9BCB-FE5BB4F73CE7}"/>
            </c:ext>
          </c:extLst>
        </c:ser>
        <c:ser>
          <c:idx val="2"/>
          <c:order val="2"/>
          <c:tx>
            <c:strRef>
              <c:f>'KG3'!$H$31</c:f>
              <c:strCache>
                <c:ptCount val="1"/>
                <c:pt idx="0">
                  <c:v>Veränderung CH</c:v>
                </c:pt>
              </c:strCache>
            </c:strRef>
          </c:tx>
          <c:spPr>
            <a:ln w="28575" cap="rnd">
              <a:solidFill>
                <a:schemeClr val="accent6"/>
              </a:solidFill>
              <a:round/>
            </a:ln>
            <a:effectLst/>
          </c:spPr>
          <c:marker>
            <c:symbol val="none"/>
          </c:marker>
          <c:cat>
            <c:numRef>
              <c:f>'KG3'!$A$32:$A$67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D792-4B0F-9BCB-FE5BB4F73CE7}"/>
            </c:ext>
          </c:extLst>
        </c:ser>
        <c:ser>
          <c:idx val="0"/>
          <c:order val="3"/>
          <c:tx>
            <c:strRef>
              <c:f>'KG3'!$F$31</c:f>
              <c:strCache>
                <c:ptCount val="1"/>
                <c:pt idx="0">
                  <c:v>Veränderung ZH</c:v>
                </c:pt>
              </c:strCache>
            </c:strRef>
          </c:tx>
          <c:spPr>
            <a:ln w="66675" cap="rnd">
              <a:solidFill>
                <a:schemeClr val="accent1"/>
              </a:solidFill>
              <a:round/>
            </a:ln>
            <a:effectLst/>
          </c:spPr>
          <c:marker>
            <c:symbol val="none"/>
          </c:marker>
          <c:cat>
            <c:numRef>
              <c:f>'KG3'!$A$32:$A$67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D792-4B0F-9BCB-FE5BB4F73CE7}"/>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'KG4'!$D$31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8735-4548-BC2B-0DDB33EF45E0}"/>
            </c:ext>
          </c:extLst>
        </c:ser>
        <c:ser>
          <c:idx val="3"/>
          <c:order val="1"/>
          <c:tx>
            <c:strRef>
              <c:f>'KG4'!$I$31</c:f>
              <c:strCache>
                <c:ptCount val="1"/>
                <c:pt idx="0">
                  <c:v>BS</c:v>
                </c:pt>
              </c:strCache>
            </c:strRef>
          </c:tx>
          <c:spPr>
            <a:ln w="28575" cap="rnd">
              <a:solidFill>
                <a:schemeClr val="tx2"/>
              </a:solidFill>
              <a:round/>
            </a:ln>
            <a:effectLst/>
          </c:spPr>
          <c:marker>
            <c:symbol val="none"/>
          </c:marker>
          <c:val>
            <c:numRef>
              <c:f>'KG4'!$I$32:$I$67</c:f>
              <c:numCache>
                <c:formatCode>_ * #,##0_ ;_ * \-#,##0_ ;_ * "-"??_ ;_ @_ </c:formatCode>
                <c:ptCount val="36"/>
              </c:numCache>
            </c:numRef>
          </c:val>
          <c:smooth val="0"/>
          <c:extLst>
            <c:ext xmlns:c16="http://schemas.microsoft.com/office/drawing/2014/chart" uri="{C3380CC4-5D6E-409C-BE32-E72D297353CC}">
              <c16:uniqueId val="{00000001-8735-4548-BC2B-0DDB33EF45E0}"/>
            </c:ext>
          </c:extLst>
        </c:ser>
        <c:ser>
          <c:idx val="2"/>
          <c:order val="2"/>
          <c:tx>
            <c:strRef>
              <c:f>'KG4'!$G$31</c:f>
              <c:strCache>
                <c:ptCount val="1"/>
                <c:pt idx="0">
                  <c:v>CH</c:v>
                </c:pt>
              </c:strCache>
            </c:strRef>
          </c:tx>
          <c:spPr>
            <a:ln w="28575" cap="rnd">
              <a:solidFill>
                <a:schemeClr val="accent6"/>
              </a:solidFill>
              <a:round/>
            </a:ln>
            <a:effectLst/>
          </c:spPr>
          <c:marker>
            <c:symbol val="none"/>
          </c:marker>
          <c:cat>
            <c:numRef>
              <c:f>'KG4'!$A$32:$A$67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'KG4'!$G$32:$G$67</c:f>
              <c:numCache>
                <c:formatCode>_ * #,##0_ ;_ * \-#,##0_ ;_ * "-"??_ ;_ @_ </c:formatCode>
                <c:ptCount val="36"/>
                <c:pt idx="0">
                  <c:v>13.98</c:v>
                </c:pt>
                <c:pt idx="1">
                  <c:v>14.22</c:v>
                </c:pt>
                <c:pt idx="2">
                  <c:v>13.7</c:v>
                </c:pt>
                <c:pt idx="3">
                  <c:v>13.37</c:v>
                </c:pt>
                <c:pt idx="4">
                  <c:v>13.37</c:v>
                </c:pt>
                <c:pt idx="5">
                  <c:v>11.9</c:v>
                </c:pt>
              </c:numCache>
            </c:numRef>
          </c:val>
          <c:smooth val="0"/>
          <c:extLst>
            <c:ext xmlns:c16="http://schemas.microsoft.com/office/drawing/2014/chart" uri="{C3380CC4-5D6E-409C-BE32-E72D297353CC}">
              <c16:uniqueId val="{00000002-8735-4548-BC2B-0DDB33EF45E0}"/>
            </c:ext>
          </c:extLst>
        </c:ser>
        <c:ser>
          <c:idx val="0"/>
          <c:order val="3"/>
          <c:tx>
            <c:strRef>
              <c:f>'KG4'!$E$31</c:f>
              <c:strCache>
                <c:ptCount val="1"/>
                <c:pt idx="0">
                  <c:v>ZH</c:v>
                </c:pt>
              </c:strCache>
            </c:strRef>
          </c:tx>
          <c:spPr>
            <a:ln w="66675" cap="rnd">
              <a:solidFill>
                <a:schemeClr val="accent1"/>
              </a:solidFill>
              <a:round/>
            </a:ln>
            <a:effectLst/>
          </c:spPr>
          <c:marker>
            <c:symbol val="none"/>
          </c:marker>
          <c:cat>
            <c:numRef>
              <c:f>'KG4'!$A$32:$A$67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'KG4'!$E$32:$E$39</c:f>
              <c:numCache>
                <c:formatCode>_ * #,##0_ ;_ * \-#,##0_ ;_ * "-"??_ ;_ @_ </c:formatCode>
                <c:ptCount val="8"/>
              </c:numCache>
            </c:numRef>
          </c:val>
          <c:smooth val="0"/>
          <c:extLst>
            <c:ext xmlns:c16="http://schemas.microsoft.com/office/drawing/2014/chart" uri="{C3380CC4-5D6E-409C-BE32-E72D297353CC}">
              <c16:uniqueId val="{00000003-8735-4548-BC2B-0DDB33EF45E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'KG4'!$D$31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0C7-4F41-BF92-FF5731E60D0F}"/>
            </c:ext>
          </c:extLst>
        </c:ser>
        <c:ser>
          <c:idx val="3"/>
          <c:order val="1"/>
          <c:tx>
            <c:strRef>
              <c:f>'KG4'!$J$31</c:f>
              <c:strCache>
                <c:ptCount val="1"/>
                <c:pt idx="0">
                  <c:v>Veränderung BS</c:v>
                </c:pt>
              </c:strCache>
            </c:strRef>
          </c:tx>
          <c:spPr>
            <a:ln w="28575" cap="rnd">
              <a:solidFill>
                <a:schemeClr val="tx2"/>
              </a:solidFill>
              <a:round/>
            </a:ln>
            <a:effectLst/>
          </c:spPr>
          <c:marker>
            <c:symbol val="none"/>
          </c:marker>
          <c:val>
            <c:numRef>
              <c:f>'KG4'!$J$32:$J$67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E0C7-4F41-BF92-FF5731E60D0F}"/>
            </c:ext>
          </c:extLst>
        </c:ser>
        <c:ser>
          <c:idx val="2"/>
          <c:order val="2"/>
          <c:tx>
            <c:strRef>
              <c:f>'KG4'!$H$31</c:f>
              <c:strCache>
                <c:ptCount val="1"/>
                <c:pt idx="0">
                  <c:v>Veränderung CH</c:v>
                </c:pt>
              </c:strCache>
            </c:strRef>
          </c:tx>
          <c:spPr>
            <a:ln w="28575" cap="rnd">
              <a:solidFill>
                <a:schemeClr val="accent6"/>
              </a:solidFill>
              <a:round/>
            </a:ln>
            <a:effectLst/>
          </c:spPr>
          <c:marker>
            <c:symbol val="none"/>
          </c:marker>
          <c:cat>
            <c:numRef>
              <c:f>'KG4'!$A$32:$A$67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'KG4'!$H$32:$H$67</c:f>
              <c:numCache>
                <c:formatCode>0.0%</c:formatCode>
                <c:ptCount val="36"/>
                <c:pt idx="0">
                  <c:v>0</c:v>
                </c:pt>
                <c:pt idx="1">
                  <c:v>1.7167381974249052E-2</c:v>
                </c:pt>
                <c:pt idx="2">
                  <c:v>-2.002861230329045E-2</c:v>
                </c:pt>
                <c:pt idx="3">
                  <c:v>-4.3633762517882757E-2</c:v>
                </c:pt>
                <c:pt idx="4">
                  <c:v>-4.3633762517882757E-2</c:v>
                </c:pt>
                <c:pt idx="5">
                  <c:v>-0.14878397711015734</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E0C7-4F41-BF92-FF5731E60D0F}"/>
            </c:ext>
          </c:extLst>
        </c:ser>
        <c:ser>
          <c:idx val="0"/>
          <c:order val="3"/>
          <c:tx>
            <c:strRef>
              <c:f>'KG4'!$F$31</c:f>
              <c:strCache>
                <c:ptCount val="1"/>
                <c:pt idx="0">
                  <c:v>Veränderung ZH</c:v>
                </c:pt>
              </c:strCache>
            </c:strRef>
          </c:tx>
          <c:spPr>
            <a:ln w="66675" cap="rnd">
              <a:solidFill>
                <a:schemeClr val="accent1"/>
              </a:solidFill>
              <a:round/>
            </a:ln>
            <a:effectLst/>
          </c:spPr>
          <c:marker>
            <c:symbol val="none"/>
          </c:marker>
          <c:cat>
            <c:numRef>
              <c:f>'KG4'!$A$32:$A$67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'KG4'!$F$32:$F$67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E0C7-4F41-BF92-FF5731E60D0F}"/>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'KG5'!$D$31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6DEF-40E1-83FC-10FAAE9C0B44}"/>
            </c:ext>
          </c:extLst>
        </c:ser>
        <c:ser>
          <c:idx val="3"/>
          <c:order val="1"/>
          <c:tx>
            <c:strRef>
              <c:f>'KG5'!$I$31</c:f>
              <c:strCache>
                <c:ptCount val="1"/>
                <c:pt idx="0">
                  <c:v>BS</c:v>
                </c:pt>
              </c:strCache>
            </c:strRef>
          </c:tx>
          <c:spPr>
            <a:ln w="28575" cap="rnd">
              <a:solidFill>
                <a:schemeClr val="tx2"/>
              </a:solidFill>
              <a:round/>
            </a:ln>
            <a:effectLst/>
          </c:spPr>
          <c:marker>
            <c:symbol val="none"/>
          </c:marker>
          <c:val>
            <c:numRef>
              <c:f>'KG5'!$I$32:$I$67</c:f>
              <c:numCache>
                <c:formatCode>_ * #,##0_ ;_ * \-#,##0_ ;_ * "-"??_ ;_ @_ </c:formatCode>
                <c:ptCount val="36"/>
              </c:numCache>
            </c:numRef>
          </c:val>
          <c:smooth val="0"/>
          <c:extLst>
            <c:ext xmlns:c16="http://schemas.microsoft.com/office/drawing/2014/chart" uri="{C3380CC4-5D6E-409C-BE32-E72D297353CC}">
              <c16:uniqueId val="{00000001-6DEF-40E1-83FC-10FAAE9C0B44}"/>
            </c:ext>
          </c:extLst>
        </c:ser>
        <c:ser>
          <c:idx val="2"/>
          <c:order val="2"/>
          <c:tx>
            <c:strRef>
              <c:f>'KG5'!$G$31</c:f>
              <c:strCache>
                <c:ptCount val="1"/>
                <c:pt idx="0">
                  <c:v>CH</c:v>
                </c:pt>
              </c:strCache>
            </c:strRef>
          </c:tx>
          <c:spPr>
            <a:ln w="28575" cap="rnd">
              <a:solidFill>
                <a:schemeClr val="accent6"/>
              </a:solidFill>
              <a:round/>
            </a:ln>
            <a:effectLst/>
          </c:spPr>
          <c:marker>
            <c:symbol val="none"/>
          </c:marker>
          <c:cat>
            <c:numRef>
              <c:f>'KG5'!$A$32:$A$67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'KG5'!$G$32:$G$67</c:f>
              <c:numCache>
                <c:formatCode>_ * #,##0_ ;_ * \-#,##0_ ;_ * "-"??_ ;_ @_ </c:formatCode>
                <c:ptCount val="36"/>
              </c:numCache>
            </c:numRef>
          </c:val>
          <c:smooth val="0"/>
          <c:extLst>
            <c:ext xmlns:c16="http://schemas.microsoft.com/office/drawing/2014/chart" uri="{C3380CC4-5D6E-409C-BE32-E72D297353CC}">
              <c16:uniqueId val="{00000002-6DEF-40E1-83FC-10FAAE9C0B44}"/>
            </c:ext>
          </c:extLst>
        </c:ser>
        <c:ser>
          <c:idx val="0"/>
          <c:order val="3"/>
          <c:tx>
            <c:strRef>
              <c:f>'KG5'!$E$31</c:f>
              <c:strCache>
                <c:ptCount val="1"/>
                <c:pt idx="0">
                  <c:v>ZH</c:v>
                </c:pt>
              </c:strCache>
            </c:strRef>
          </c:tx>
          <c:spPr>
            <a:ln w="66675" cap="rnd">
              <a:solidFill>
                <a:schemeClr val="accent1"/>
              </a:solidFill>
              <a:round/>
            </a:ln>
            <a:effectLst/>
          </c:spPr>
          <c:marker>
            <c:symbol val="none"/>
          </c:marker>
          <c:cat>
            <c:numRef>
              <c:f>'KG5'!$A$32:$A$67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'KG5'!$E$32:$E$39</c:f>
              <c:numCache>
                <c:formatCode>_ * #,##0_ ;_ * \-#,##0_ ;_ * "-"??_ ;_ @_ </c:formatCode>
                <c:ptCount val="8"/>
              </c:numCache>
            </c:numRef>
          </c:val>
          <c:smooth val="0"/>
          <c:extLst>
            <c:ext xmlns:c16="http://schemas.microsoft.com/office/drawing/2014/chart" uri="{C3380CC4-5D6E-409C-BE32-E72D297353CC}">
              <c16:uniqueId val="{00000003-6DEF-40E1-83FC-10FAAE9C0B44}"/>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'KG5'!$D$31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3B9C-4FDF-ABA5-3090967EDFD3}"/>
            </c:ext>
          </c:extLst>
        </c:ser>
        <c:ser>
          <c:idx val="3"/>
          <c:order val="1"/>
          <c:tx>
            <c:strRef>
              <c:f>'KG5'!$J$31</c:f>
              <c:strCache>
                <c:ptCount val="1"/>
                <c:pt idx="0">
                  <c:v>Veränderung BS</c:v>
                </c:pt>
              </c:strCache>
            </c:strRef>
          </c:tx>
          <c:spPr>
            <a:ln w="28575" cap="rnd">
              <a:solidFill>
                <a:schemeClr val="tx2"/>
              </a:solidFill>
              <a:round/>
            </a:ln>
            <a:effectLst/>
          </c:spPr>
          <c:marker>
            <c:symbol val="none"/>
          </c:marker>
          <c:val>
            <c:numRef>
              <c:f>'KG5'!$J$32:$J$67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3B9C-4FDF-ABA5-3090967EDFD3}"/>
            </c:ext>
          </c:extLst>
        </c:ser>
        <c:ser>
          <c:idx val="2"/>
          <c:order val="2"/>
          <c:tx>
            <c:strRef>
              <c:f>'KG5'!$H$31</c:f>
              <c:strCache>
                <c:ptCount val="1"/>
                <c:pt idx="0">
                  <c:v>Veränderung CH</c:v>
                </c:pt>
              </c:strCache>
            </c:strRef>
          </c:tx>
          <c:spPr>
            <a:ln w="28575" cap="rnd">
              <a:solidFill>
                <a:schemeClr val="accent6"/>
              </a:solidFill>
              <a:round/>
            </a:ln>
            <a:effectLst/>
          </c:spPr>
          <c:marker>
            <c:symbol val="none"/>
          </c:marker>
          <c:cat>
            <c:numRef>
              <c:f>'KG5'!$A$32:$A$67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'KG5'!$H$32:$H$67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3B9C-4FDF-ABA5-3090967EDFD3}"/>
            </c:ext>
          </c:extLst>
        </c:ser>
        <c:ser>
          <c:idx val="0"/>
          <c:order val="3"/>
          <c:tx>
            <c:strRef>
              <c:f>'KG5'!$F$31</c:f>
              <c:strCache>
                <c:ptCount val="1"/>
                <c:pt idx="0">
                  <c:v>Veränderung ZH</c:v>
                </c:pt>
              </c:strCache>
            </c:strRef>
          </c:tx>
          <c:spPr>
            <a:ln w="66675" cap="rnd">
              <a:solidFill>
                <a:schemeClr val="accent1"/>
              </a:solidFill>
              <a:round/>
            </a:ln>
            <a:effectLst/>
          </c:spPr>
          <c:marker>
            <c:symbol val="none"/>
          </c:marker>
          <c:cat>
            <c:numRef>
              <c:f>'KG5'!$A$32:$A$67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'KG5'!$F$32:$F$67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3B9C-4FDF-ABA5-3090967EDFD3}"/>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'NE1'!$D$31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FA0-4965-BA64-D93ACBD52F20}"/>
            </c:ext>
          </c:extLst>
        </c:ser>
        <c:ser>
          <c:idx val="3"/>
          <c:order val="1"/>
          <c:tx>
            <c:strRef>
              <c:f>'NE1'!$I$31</c:f>
              <c:strCache>
                <c:ptCount val="1"/>
                <c:pt idx="0">
                  <c:v>BS</c:v>
                </c:pt>
              </c:strCache>
            </c:strRef>
          </c:tx>
          <c:spPr>
            <a:ln w="28575" cap="rnd">
              <a:solidFill>
                <a:schemeClr val="tx2"/>
              </a:solidFill>
              <a:round/>
            </a:ln>
            <a:effectLst/>
          </c:spPr>
          <c:marker>
            <c:symbol val="none"/>
          </c:marker>
          <c:val>
            <c:numRef>
              <c:f>'NE1'!$I$32:$I$67</c:f>
              <c:numCache>
                <c:formatCode>_ * #,##0_ ;_ * \-#,##0_ ;_ * "-"??_ ;_ @_ </c:formatCode>
                <c:ptCount val="36"/>
              </c:numCache>
            </c:numRef>
          </c:val>
          <c:smooth val="0"/>
          <c:extLst>
            <c:ext xmlns:c16="http://schemas.microsoft.com/office/drawing/2014/chart" uri="{C3380CC4-5D6E-409C-BE32-E72D297353CC}">
              <c16:uniqueId val="{00000001-BFA0-4965-BA64-D93ACBD52F20}"/>
            </c:ext>
          </c:extLst>
        </c:ser>
        <c:ser>
          <c:idx val="2"/>
          <c:order val="2"/>
          <c:tx>
            <c:strRef>
              <c:f>'NE1'!$G$31</c:f>
              <c:strCache>
                <c:ptCount val="1"/>
                <c:pt idx="0">
                  <c:v>CH</c:v>
                </c:pt>
              </c:strCache>
            </c:strRef>
          </c:tx>
          <c:spPr>
            <a:ln w="28575" cap="rnd">
              <a:solidFill>
                <a:schemeClr val="accent6"/>
              </a:solidFill>
              <a:round/>
            </a:ln>
            <a:effectLst/>
          </c:spPr>
          <c:marker>
            <c:symbol val="none"/>
          </c:marker>
          <c:cat>
            <c:numRef>
              <c:f>'NE1'!$A$32:$A$67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'NE1'!$G$32:$G$67</c:f>
              <c:numCache>
                <c:formatCode>_ * #,##0_ ;_ * \-#,##0_ ;_ * "-"??_ ;_ @_ </c:formatCode>
                <c:ptCount val="36"/>
              </c:numCache>
            </c:numRef>
          </c:val>
          <c:smooth val="0"/>
          <c:extLst>
            <c:ext xmlns:c16="http://schemas.microsoft.com/office/drawing/2014/chart" uri="{C3380CC4-5D6E-409C-BE32-E72D297353CC}">
              <c16:uniqueId val="{00000002-BFA0-4965-BA64-D93ACBD52F20}"/>
            </c:ext>
          </c:extLst>
        </c:ser>
        <c:ser>
          <c:idx val="0"/>
          <c:order val="3"/>
          <c:tx>
            <c:strRef>
              <c:f>'NE1'!$E$31</c:f>
              <c:strCache>
                <c:ptCount val="1"/>
                <c:pt idx="0">
                  <c:v>ZH</c:v>
                </c:pt>
              </c:strCache>
            </c:strRef>
          </c:tx>
          <c:spPr>
            <a:ln w="66675" cap="rnd">
              <a:solidFill>
                <a:schemeClr val="accent1"/>
              </a:solidFill>
              <a:round/>
            </a:ln>
            <a:effectLst/>
          </c:spPr>
          <c:marker>
            <c:symbol val="none"/>
          </c:marker>
          <c:cat>
            <c:numRef>
              <c:f>'NE1'!$A$32:$A$67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'NE1'!$E$32:$E$39</c:f>
              <c:numCache>
                <c:formatCode>_ * #,##0_ ;_ * \-#,##0_ ;_ * "-"??_ ;_ @_ </c:formatCode>
                <c:ptCount val="8"/>
              </c:numCache>
            </c:numRef>
          </c:val>
          <c:smooth val="0"/>
          <c:extLst>
            <c:ext xmlns:c16="http://schemas.microsoft.com/office/drawing/2014/chart" uri="{C3380CC4-5D6E-409C-BE32-E72D297353CC}">
              <c16:uniqueId val="{00000003-BFA0-4965-BA64-D93ACBD52F2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'NE1'!$D$31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3125-45B3-ACC9-0B89DE2EA4DE}"/>
            </c:ext>
          </c:extLst>
        </c:ser>
        <c:ser>
          <c:idx val="3"/>
          <c:order val="1"/>
          <c:tx>
            <c:strRef>
              <c:f>'NE1'!$J$31</c:f>
              <c:strCache>
                <c:ptCount val="1"/>
                <c:pt idx="0">
                  <c:v>Veränderung BS</c:v>
                </c:pt>
              </c:strCache>
            </c:strRef>
          </c:tx>
          <c:spPr>
            <a:ln w="28575" cap="rnd">
              <a:solidFill>
                <a:schemeClr val="tx2"/>
              </a:solidFill>
              <a:round/>
            </a:ln>
            <a:effectLst/>
          </c:spPr>
          <c:marker>
            <c:symbol val="none"/>
          </c:marker>
          <c:val>
            <c:numRef>
              <c:f>'NE1'!$J$32:$J$67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3125-45B3-ACC9-0B89DE2EA4DE}"/>
            </c:ext>
          </c:extLst>
        </c:ser>
        <c:ser>
          <c:idx val="2"/>
          <c:order val="2"/>
          <c:tx>
            <c:strRef>
              <c:f>'NE1'!$H$31</c:f>
              <c:strCache>
                <c:ptCount val="1"/>
                <c:pt idx="0">
                  <c:v>Veränderung CH</c:v>
                </c:pt>
              </c:strCache>
            </c:strRef>
          </c:tx>
          <c:spPr>
            <a:ln w="28575" cap="rnd">
              <a:solidFill>
                <a:schemeClr val="accent6"/>
              </a:solidFill>
              <a:round/>
            </a:ln>
            <a:effectLst/>
          </c:spPr>
          <c:marker>
            <c:symbol val="none"/>
          </c:marker>
          <c:cat>
            <c:numRef>
              <c:f>'NE1'!$A$32:$A$67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'NE1'!$H$32:$H$67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3125-45B3-ACC9-0B89DE2EA4DE}"/>
            </c:ext>
          </c:extLst>
        </c:ser>
        <c:ser>
          <c:idx val="0"/>
          <c:order val="3"/>
          <c:tx>
            <c:strRef>
              <c:f>'NE1'!$F$31</c:f>
              <c:strCache>
                <c:ptCount val="1"/>
                <c:pt idx="0">
                  <c:v>Veränderung ZH</c:v>
                </c:pt>
              </c:strCache>
            </c:strRef>
          </c:tx>
          <c:spPr>
            <a:ln w="66675" cap="rnd">
              <a:solidFill>
                <a:schemeClr val="accent1"/>
              </a:solidFill>
              <a:round/>
            </a:ln>
            <a:effectLst/>
          </c:spPr>
          <c:marker>
            <c:symbol val="none"/>
          </c:marker>
          <c:cat>
            <c:numRef>
              <c:f>'NE1'!$A$32:$A$67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'NE1'!$F$32:$F$67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3125-45B3-ACC9-0B89DE2EA4DE}"/>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'NE2'!$D$31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F8A0-4017-BCA5-CA01566D19BC}"/>
            </c:ext>
          </c:extLst>
        </c:ser>
        <c:ser>
          <c:idx val="3"/>
          <c:order val="1"/>
          <c:tx>
            <c:strRef>
              <c:f>'NE2'!$I$31</c:f>
              <c:strCache>
                <c:ptCount val="1"/>
                <c:pt idx="0">
                  <c:v>BS</c:v>
                </c:pt>
              </c:strCache>
            </c:strRef>
          </c:tx>
          <c:spPr>
            <a:ln w="28575" cap="rnd">
              <a:solidFill>
                <a:schemeClr val="tx2"/>
              </a:solidFill>
              <a:round/>
            </a:ln>
            <a:effectLst/>
          </c:spPr>
          <c:marker>
            <c:symbol val="none"/>
          </c:marker>
          <c:val>
            <c:numRef>
              <c:f>'NE2'!$I$32:$I$67</c:f>
              <c:numCache>
                <c:formatCode>_ * #,##0_ ;_ * \-#,##0_ ;_ * "-"??_ ;_ @_ </c:formatCode>
                <c:ptCount val="36"/>
              </c:numCache>
            </c:numRef>
          </c:val>
          <c:smooth val="0"/>
          <c:extLst>
            <c:ext xmlns:c16="http://schemas.microsoft.com/office/drawing/2014/chart" uri="{C3380CC4-5D6E-409C-BE32-E72D297353CC}">
              <c16:uniqueId val="{00000001-F8A0-4017-BCA5-CA01566D19BC}"/>
            </c:ext>
          </c:extLst>
        </c:ser>
        <c:ser>
          <c:idx val="2"/>
          <c:order val="2"/>
          <c:tx>
            <c:strRef>
              <c:f>'NE2'!$G$31</c:f>
              <c:strCache>
                <c:ptCount val="1"/>
                <c:pt idx="0">
                  <c:v>CH</c:v>
                </c:pt>
              </c:strCache>
            </c:strRef>
          </c:tx>
          <c:spPr>
            <a:ln w="28575" cap="rnd">
              <a:solidFill>
                <a:schemeClr val="accent6"/>
              </a:solidFill>
              <a:round/>
            </a:ln>
            <a:effectLst/>
          </c:spPr>
          <c:marker>
            <c:symbol val="none"/>
          </c:marker>
          <c:cat>
            <c:numRef>
              <c:f>'NE2'!$A$32:$A$67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'NE2'!$G$32:$G$67</c:f>
              <c:numCache>
                <c:formatCode>_ * #,##0_ ;_ * \-#,##0_ ;_ * "-"??_ ;_ @_ </c:formatCode>
                <c:ptCount val="36"/>
              </c:numCache>
            </c:numRef>
          </c:val>
          <c:smooth val="0"/>
          <c:extLst>
            <c:ext xmlns:c16="http://schemas.microsoft.com/office/drawing/2014/chart" uri="{C3380CC4-5D6E-409C-BE32-E72D297353CC}">
              <c16:uniqueId val="{00000002-F8A0-4017-BCA5-CA01566D19BC}"/>
            </c:ext>
          </c:extLst>
        </c:ser>
        <c:ser>
          <c:idx val="0"/>
          <c:order val="3"/>
          <c:tx>
            <c:strRef>
              <c:f>'NE2'!$E$31</c:f>
              <c:strCache>
                <c:ptCount val="1"/>
                <c:pt idx="0">
                  <c:v>ZH</c:v>
                </c:pt>
              </c:strCache>
            </c:strRef>
          </c:tx>
          <c:spPr>
            <a:ln w="66675" cap="rnd">
              <a:solidFill>
                <a:schemeClr val="accent1"/>
              </a:solidFill>
              <a:round/>
            </a:ln>
            <a:effectLst/>
          </c:spPr>
          <c:marker>
            <c:symbol val="none"/>
          </c:marker>
          <c:cat>
            <c:numRef>
              <c:f>'NE2'!$A$32:$A$67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'NE2'!$E$32:$E$39</c:f>
              <c:numCache>
                <c:formatCode>_ * #,##0_ ;_ * \-#,##0_ ;_ * "-"??_ ;_ @_ </c:formatCode>
                <c:ptCount val="8"/>
              </c:numCache>
            </c:numRef>
          </c:val>
          <c:smooth val="0"/>
          <c:extLst>
            <c:ext xmlns:c16="http://schemas.microsoft.com/office/drawing/2014/chart" uri="{C3380CC4-5D6E-409C-BE32-E72D297353CC}">
              <c16:uniqueId val="{00000003-F8A0-4017-BCA5-CA01566D19BC}"/>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'NE2'!$D$31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14D0-42E6-95B1-614E8709A98A}"/>
            </c:ext>
          </c:extLst>
        </c:ser>
        <c:ser>
          <c:idx val="3"/>
          <c:order val="1"/>
          <c:tx>
            <c:strRef>
              <c:f>'NE2'!$J$31</c:f>
              <c:strCache>
                <c:ptCount val="1"/>
                <c:pt idx="0">
                  <c:v>Veränderung BS</c:v>
                </c:pt>
              </c:strCache>
            </c:strRef>
          </c:tx>
          <c:spPr>
            <a:ln w="28575" cap="rnd">
              <a:solidFill>
                <a:schemeClr val="tx2"/>
              </a:solidFill>
              <a:round/>
            </a:ln>
            <a:effectLst/>
          </c:spPr>
          <c:marker>
            <c:symbol val="none"/>
          </c:marker>
          <c:val>
            <c:numRef>
              <c:f>'NE2'!$J$32:$J$67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14D0-42E6-95B1-614E8709A98A}"/>
            </c:ext>
          </c:extLst>
        </c:ser>
        <c:ser>
          <c:idx val="2"/>
          <c:order val="2"/>
          <c:tx>
            <c:strRef>
              <c:f>'NE2'!$H$31</c:f>
              <c:strCache>
                <c:ptCount val="1"/>
                <c:pt idx="0">
                  <c:v>Veränderung CH</c:v>
                </c:pt>
              </c:strCache>
            </c:strRef>
          </c:tx>
          <c:spPr>
            <a:ln w="28575" cap="rnd">
              <a:solidFill>
                <a:schemeClr val="accent6"/>
              </a:solidFill>
              <a:round/>
            </a:ln>
            <a:effectLst/>
          </c:spPr>
          <c:marker>
            <c:symbol val="none"/>
          </c:marker>
          <c:cat>
            <c:numRef>
              <c:f>'NE2'!$A$32:$A$67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'NE2'!$H$32:$H$67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14D0-42E6-95B1-614E8709A98A}"/>
            </c:ext>
          </c:extLst>
        </c:ser>
        <c:ser>
          <c:idx val="0"/>
          <c:order val="3"/>
          <c:tx>
            <c:strRef>
              <c:f>'NE2'!$F$31</c:f>
              <c:strCache>
                <c:ptCount val="1"/>
                <c:pt idx="0">
                  <c:v>Veränderung ZH</c:v>
                </c:pt>
              </c:strCache>
            </c:strRef>
          </c:tx>
          <c:spPr>
            <a:ln w="66675" cap="rnd">
              <a:solidFill>
                <a:schemeClr val="accent1"/>
              </a:solidFill>
              <a:round/>
            </a:ln>
            <a:effectLst/>
          </c:spPr>
          <c:marker>
            <c:symbol val="none"/>
          </c:marker>
          <c:cat>
            <c:numRef>
              <c:f>'NE2'!$A$32:$A$67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'NE2'!$F$32:$F$67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14D0-42E6-95B1-614E8709A98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'NE3'!$D$31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CF3D-4956-8B44-BB8F56909319}"/>
            </c:ext>
          </c:extLst>
        </c:ser>
        <c:ser>
          <c:idx val="3"/>
          <c:order val="1"/>
          <c:tx>
            <c:strRef>
              <c:f>'NE3'!$I$31</c:f>
              <c:strCache>
                <c:ptCount val="1"/>
                <c:pt idx="0">
                  <c:v>BS</c:v>
                </c:pt>
              </c:strCache>
            </c:strRef>
          </c:tx>
          <c:spPr>
            <a:ln w="28575" cap="rnd">
              <a:solidFill>
                <a:schemeClr val="tx2"/>
              </a:solidFill>
              <a:round/>
            </a:ln>
            <a:effectLst/>
          </c:spPr>
          <c:marker>
            <c:symbol val="none"/>
          </c:marker>
          <c:val>
            <c:numRef>
              <c:f>'NE3'!$I$32:$I$67</c:f>
              <c:numCache>
                <c:formatCode>_ * #,##0_ ;_ * \-#,##0_ ;_ * "-"??_ ;_ @_ </c:formatCode>
                <c:ptCount val="36"/>
              </c:numCache>
            </c:numRef>
          </c:val>
          <c:smooth val="0"/>
          <c:extLst>
            <c:ext xmlns:c16="http://schemas.microsoft.com/office/drawing/2014/chart" uri="{C3380CC4-5D6E-409C-BE32-E72D297353CC}">
              <c16:uniqueId val="{00000001-CF3D-4956-8B44-BB8F56909319}"/>
            </c:ext>
          </c:extLst>
        </c:ser>
        <c:ser>
          <c:idx val="2"/>
          <c:order val="2"/>
          <c:tx>
            <c:strRef>
              <c:f>'NE3'!$G$31</c:f>
              <c:strCache>
                <c:ptCount val="1"/>
                <c:pt idx="0">
                  <c:v>CH</c:v>
                </c:pt>
              </c:strCache>
            </c:strRef>
          </c:tx>
          <c:spPr>
            <a:ln w="28575" cap="rnd">
              <a:solidFill>
                <a:schemeClr val="accent6"/>
              </a:solidFill>
              <a:round/>
            </a:ln>
            <a:effectLst/>
          </c:spPr>
          <c:marker>
            <c:symbol val="none"/>
          </c:marker>
          <c:cat>
            <c:numRef>
              <c:f>'NE3'!$A$32:$A$67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'NE3'!$G$32:$G$67</c:f>
              <c:numCache>
                <c:formatCode>_ * #,##0_ ;_ * \-#,##0_ ;_ * "-"??_ ;_ @_ </c:formatCode>
                <c:ptCount val="36"/>
              </c:numCache>
            </c:numRef>
          </c:val>
          <c:smooth val="0"/>
          <c:extLst>
            <c:ext xmlns:c16="http://schemas.microsoft.com/office/drawing/2014/chart" uri="{C3380CC4-5D6E-409C-BE32-E72D297353CC}">
              <c16:uniqueId val="{00000002-CF3D-4956-8B44-BB8F56909319}"/>
            </c:ext>
          </c:extLst>
        </c:ser>
        <c:ser>
          <c:idx val="0"/>
          <c:order val="3"/>
          <c:tx>
            <c:strRef>
              <c:f>'NE3'!$E$31</c:f>
              <c:strCache>
                <c:ptCount val="1"/>
                <c:pt idx="0">
                  <c:v>ZH</c:v>
                </c:pt>
              </c:strCache>
            </c:strRef>
          </c:tx>
          <c:spPr>
            <a:ln w="66675" cap="rnd">
              <a:solidFill>
                <a:schemeClr val="accent1"/>
              </a:solidFill>
              <a:round/>
            </a:ln>
            <a:effectLst/>
          </c:spPr>
          <c:marker>
            <c:symbol val="none"/>
          </c:marker>
          <c:cat>
            <c:numRef>
              <c:f>'NE3'!$A$32:$A$67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'NE3'!$E$32:$E$39</c:f>
              <c:numCache>
                <c:formatCode>_ * #,##0_ ;_ * \-#,##0_ ;_ * "-"??_ ;_ @_ </c:formatCode>
                <c:ptCount val="8"/>
              </c:numCache>
            </c:numRef>
          </c:val>
          <c:smooth val="0"/>
          <c:extLst>
            <c:ext xmlns:c16="http://schemas.microsoft.com/office/drawing/2014/chart" uri="{C3380CC4-5D6E-409C-BE32-E72D297353CC}">
              <c16:uniqueId val="{00000003-CF3D-4956-8B44-BB8F56909319}"/>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'NE3'!$D$31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0CF3-4107-93FA-46C9F8736219}"/>
            </c:ext>
          </c:extLst>
        </c:ser>
        <c:ser>
          <c:idx val="3"/>
          <c:order val="1"/>
          <c:tx>
            <c:strRef>
              <c:f>'NE3'!$J$31</c:f>
              <c:strCache>
                <c:ptCount val="1"/>
                <c:pt idx="0">
                  <c:v>Veränderung BS</c:v>
                </c:pt>
              </c:strCache>
            </c:strRef>
          </c:tx>
          <c:spPr>
            <a:ln w="28575" cap="rnd">
              <a:solidFill>
                <a:schemeClr val="tx2"/>
              </a:solidFill>
              <a:round/>
            </a:ln>
            <a:effectLst/>
          </c:spPr>
          <c:marker>
            <c:symbol val="none"/>
          </c:marker>
          <c:val>
            <c:numRef>
              <c:f>'NE3'!$J$32:$J$67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0CF3-4107-93FA-46C9F8736219}"/>
            </c:ext>
          </c:extLst>
        </c:ser>
        <c:ser>
          <c:idx val="2"/>
          <c:order val="2"/>
          <c:tx>
            <c:strRef>
              <c:f>'NE3'!$H$31</c:f>
              <c:strCache>
                <c:ptCount val="1"/>
                <c:pt idx="0">
                  <c:v>Veränderung CH</c:v>
                </c:pt>
              </c:strCache>
            </c:strRef>
          </c:tx>
          <c:spPr>
            <a:ln w="28575" cap="rnd">
              <a:solidFill>
                <a:schemeClr val="accent6"/>
              </a:solidFill>
              <a:round/>
            </a:ln>
            <a:effectLst/>
          </c:spPr>
          <c:marker>
            <c:symbol val="none"/>
          </c:marker>
          <c:cat>
            <c:numRef>
              <c:f>'NE3'!$A$32:$A$67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0CF3-4107-93FA-46C9F8736219}"/>
            </c:ext>
          </c:extLst>
        </c:ser>
        <c:ser>
          <c:idx val="0"/>
          <c:order val="3"/>
          <c:tx>
            <c:strRef>
              <c:f>'NE3'!$F$31</c:f>
              <c:strCache>
                <c:ptCount val="1"/>
                <c:pt idx="0">
                  <c:v>Veränderung ZH</c:v>
                </c:pt>
              </c:strCache>
            </c:strRef>
          </c:tx>
          <c:spPr>
            <a:ln w="66675" cap="rnd">
              <a:solidFill>
                <a:schemeClr val="accent1"/>
              </a:solidFill>
              <a:round/>
            </a:ln>
            <a:effectLst/>
          </c:spPr>
          <c:marker>
            <c:symbol val="none"/>
          </c:marker>
          <c:cat>
            <c:numRef>
              <c:f>'NE3'!$A$32:$A$67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0CF3-4107-93FA-46C9F8736219}"/>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'NE4'!$D$31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D591-490A-B9A3-98FA6584DBEB}"/>
            </c:ext>
          </c:extLst>
        </c:ser>
        <c:ser>
          <c:idx val="3"/>
          <c:order val="1"/>
          <c:tx>
            <c:strRef>
              <c:f>'NE4'!$I$31</c:f>
              <c:strCache>
                <c:ptCount val="1"/>
                <c:pt idx="0">
                  <c:v>BS</c:v>
                </c:pt>
              </c:strCache>
            </c:strRef>
          </c:tx>
          <c:spPr>
            <a:ln w="28575" cap="rnd">
              <a:solidFill>
                <a:schemeClr val="tx2"/>
              </a:solidFill>
              <a:round/>
            </a:ln>
            <a:effectLst/>
          </c:spPr>
          <c:marker>
            <c:symbol val="none"/>
          </c:marker>
          <c:val>
            <c:numRef>
              <c:f>'NE4'!$I$32:$I$67</c:f>
              <c:numCache>
                <c:formatCode>_ * #,##0_ ;_ * \-#,##0_ ;_ * "-"??_ ;_ @_ </c:formatCode>
                <c:ptCount val="36"/>
              </c:numCache>
            </c:numRef>
          </c:val>
          <c:smooth val="0"/>
          <c:extLst>
            <c:ext xmlns:c16="http://schemas.microsoft.com/office/drawing/2014/chart" uri="{C3380CC4-5D6E-409C-BE32-E72D297353CC}">
              <c16:uniqueId val="{00000001-D591-490A-B9A3-98FA6584DBEB}"/>
            </c:ext>
          </c:extLst>
        </c:ser>
        <c:ser>
          <c:idx val="2"/>
          <c:order val="2"/>
          <c:tx>
            <c:strRef>
              <c:f>'NE4'!$G$31</c:f>
              <c:strCache>
                <c:ptCount val="1"/>
                <c:pt idx="0">
                  <c:v>CH</c:v>
                </c:pt>
              </c:strCache>
            </c:strRef>
          </c:tx>
          <c:spPr>
            <a:ln w="28575" cap="rnd">
              <a:solidFill>
                <a:schemeClr val="accent6"/>
              </a:solidFill>
              <a:round/>
            </a:ln>
            <a:effectLst/>
          </c:spPr>
          <c:marker>
            <c:symbol val="none"/>
          </c:marker>
          <c:cat>
            <c:numRef>
              <c:f>'NE4'!$A$32:$A$67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'NE4'!$G$32:$G$67</c:f>
              <c:numCache>
                <c:formatCode>_ * #,##0_ ;_ * \-#,##0_ ;_ * "-"??_ ;_ @_ </c:formatCode>
                <c:ptCount val="36"/>
              </c:numCache>
            </c:numRef>
          </c:val>
          <c:smooth val="0"/>
          <c:extLst>
            <c:ext xmlns:c16="http://schemas.microsoft.com/office/drawing/2014/chart" uri="{C3380CC4-5D6E-409C-BE32-E72D297353CC}">
              <c16:uniqueId val="{00000002-D591-490A-B9A3-98FA6584DBEB}"/>
            </c:ext>
          </c:extLst>
        </c:ser>
        <c:ser>
          <c:idx val="0"/>
          <c:order val="3"/>
          <c:tx>
            <c:strRef>
              <c:f>'NE4'!$E$31</c:f>
              <c:strCache>
                <c:ptCount val="1"/>
                <c:pt idx="0">
                  <c:v>ZH</c:v>
                </c:pt>
              </c:strCache>
            </c:strRef>
          </c:tx>
          <c:spPr>
            <a:ln w="66675" cap="rnd">
              <a:solidFill>
                <a:schemeClr val="accent1"/>
              </a:solidFill>
              <a:round/>
            </a:ln>
            <a:effectLst/>
          </c:spPr>
          <c:marker>
            <c:symbol val="none"/>
          </c:marker>
          <c:cat>
            <c:numRef>
              <c:f>'NE4'!$A$32:$A$67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'NE4'!$E$32:$E$39</c:f>
              <c:numCache>
                <c:formatCode>_ * #,##0_ ;_ * \-#,##0_ ;_ * "-"??_ ;_ @_ </c:formatCode>
                <c:ptCount val="8"/>
              </c:numCache>
            </c:numRef>
          </c:val>
          <c:smooth val="0"/>
          <c:extLst>
            <c:ext xmlns:c16="http://schemas.microsoft.com/office/drawing/2014/chart" uri="{C3380CC4-5D6E-409C-BE32-E72D297353CC}">
              <c16:uniqueId val="{00000003-D591-490A-B9A3-98FA6584DBEB}"/>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'NE4'!$D$31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7A72-431B-BF49-7E8431BC51F1}"/>
            </c:ext>
          </c:extLst>
        </c:ser>
        <c:ser>
          <c:idx val="3"/>
          <c:order val="1"/>
          <c:tx>
            <c:strRef>
              <c:f>'NE4'!$J$31</c:f>
              <c:strCache>
                <c:ptCount val="1"/>
                <c:pt idx="0">
                  <c:v>Veränderung BS</c:v>
                </c:pt>
              </c:strCache>
            </c:strRef>
          </c:tx>
          <c:spPr>
            <a:ln w="28575" cap="rnd">
              <a:solidFill>
                <a:schemeClr val="tx2"/>
              </a:solidFill>
              <a:round/>
            </a:ln>
            <a:effectLst/>
          </c:spPr>
          <c:marker>
            <c:symbol val="none"/>
          </c:marker>
          <c:val>
            <c:numRef>
              <c:f>'NE4'!$J$32:$J$67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7A72-431B-BF49-7E8431BC51F1}"/>
            </c:ext>
          </c:extLst>
        </c:ser>
        <c:ser>
          <c:idx val="2"/>
          <c:order val="2"/>
          <c:tx>
            <c:strRef>
              <c:f>'NE4'!$H$31</c:f>
              <c:strCache>
                <c:ptCount val="1"/>
                <c:pt idx="0">
                  <c:v>Veränderung CH</c:v>
                </c:pt>
              </c:strCache>
            </c:strRef>
          </c:tx>
          <c:spPr>
            <a:ln w="28575" cap="rnd">
              <a:solidFill>
                <a:schemeClr val="accent6"/>
              </a:solidFill>
              <a:round/>
            </a:ln>
            <a:effectLst/>
          </c:spPr>
          <c:marker>
            <c:symbol val="none"/>
          </c:marker>
          <c:cat>
            <c:numRef>
              <c:f>'NE4'!$A$32:$A$67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'NE4'!$H$32:$H$67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7A72-431B-BF49-7E8431BC51F1}"/>
            </c:ext>
          </c:extLst>
        </c:ser>
        <c:ser>
          <c:idx val="0"/>
          <c:order val="3"/>
          <c:tx>
            <c:strRef>
              <c:f>'NE4'!$F$31</c:f>
              <c:strCache>
                <c:ptCount val="1"/>
                <c:pt idx="0">
                  <c:v>Veränderung ZH</c:v>
                </c:pt>
              </c:strCache>
            </c:strRef>
          </c:tx>
          <c:spPr>
            <a:ln w="66675" cap="rnd">
              <a:solidFill>
                <a:schemeClr val="accent1"/>
              </a:solidFill>
              <a:round/>
            </a:ln>
            <a:effectLst/>
          </c:spPr>
          <c:marker>
            <c:symbol val="none"/>
          </c:marker>
          <c:cat>
            <c:numRef>
              <c:f>'NE4'!$A$32:$A$67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'NE4'!$F$32:$F$67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7A72-431B-BF49-7E8431BC51F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4E1A-4013-803C-F4D7AD2F1F5A}"/>
            </c:ext>
          </c:extLst>
        </c:ser>
        <c:ser>
          <c:idx val="3"/>
          <c:order val="1"/>
          <c:tx>
            <c:strRef>
              <c:f>'KV1'!$I$31</c:f>
              <c:strCache>
                <c:ptCount val="1"/>
                <c:pt idx="0">
                  <c:v>BS</c:v>
                </c:pt>
              </c:strCache>
            </c:strRef>
          </c:tx>
          <c:spPr>
            <a:ln w="28575" cap="rnd">
              <a:solidFill>
                <a:schemeClr val="tx2"/>
              </a:solidFill>
              <a:round/>
            </a:ln>
            <a:effectLst/>
          </c:spPr>
          <c:marker>
            <c:symbol val="none"/>
          </c:marker>
          <c:val>
            <c:numRef>
              <c:f>'KV1'!$I$32:$I$67</c:f>
              <c:numCache>
                <c:formatCode>_ * #,##0_ ;_ * \-#,##0_ ;_ * "-"??_ ;_ @_ </c:formatCode>
                <c:ptCount val="36"/>
              </c:numCache>
            </c:numRef>
          </c:val>
          <c:smooth val="0"/>
          <c:extLst>
            <c:ext xmlns:c16="http://schemas.microsoft.com/office/drawing/2014/chart" uri="{C3380CC4-5D6E-409C-BE32-E72D297353CC}">
              <c16:uniqueId val="{00000001-4E1A-4013-803C-F4D7AD2F1F5A}"/>
            </c:ext>
          </c:extLst>
        </c:ser>
        <c:ser>
          <c:idx val="2"/>
          <c:order val="2"/>
          <c:tx>
            <c:strRef>
              <c:f>'KV1'!$G$31</c:f>
              <c:strCache>
                <c:ptCount val="1"/>
                <c:pt idx="0">
                  <c:v>CH</c:v>
                </c:pt>
              </c:strCache>
            </c:strRef>
          </c:tx>
          <c:spPr>
            <a:ln w="28575" cap="rnd">
              <a:solidFill>
                <a:schemeClr val="accent6"/>
              </a:solidFill>
              <a:round/>
            </a:ln>
            <a:effectLst/>
          </c:spPr>
          <c:marker>
            <c:symbol val="none"/>
          </c:marker>
          <c:cat>
            <c:numRef>
              <c:f>'KV1'!$A$32:$A$67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'KV1'!$G$32:$G$67</c:f>
              <c:numCache>
                <c:formatCode>_ * #,##0_ ;_ * \-#,##0_ ;_ * "-"??_ ;_ @_ </c:formatCode>
                <c:ptCount val="36"/>
              </c:numCache>
            </c:numRef>
          </c:val>
          <c:smooth val="0"/>
          <c:extLst>
            <c:ext xmlns:c16="http://schemas.microsoft.com/office/drawing/2014/chart" uri="{C3380CC4-5D6E-409C-BE32-E72D297353CC}">
              <c16:uniqueId val="{00000002-4E1A-4013-803C-F4D7AD2F1F5A}"/>
            </c:ext>
          </c:extLst>
        </c:ser>
        <c:ser>
          <c:idx val="0"/>
          <c:order val="3"/>
          <c:tx>
            <c:strRef>
              <c:f>'KV1'!$E$31</c:f>
              <c:strCache>
                <c:ptCount val="1"/>
                <c:pt idx="0">
                  <c:v>ZH</c:v>
                </c:pt>
              </c:strCache>
            </c:strRef>
          </c:tx>
          <c:spPr>
            <a:ln w="66675" cap="rnd">
              <a:solidFill>
                <a:schemeClr val="accent1"/>
              </a:solidFill>
              <a:round/>
            </a:ln>
            <a:effectLst/>
          </c:spPr>
          <c:marker>
            <c:symbol val="none"/>
          </c:marker>
          <c:cat>
            <c:numRef>
              <c:f>'KV1'!$A$32:$A$67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'KV1'!$E$32:$E$39</c:f>
              <c:numCache>
                <c:formatCode>_ * #,##0_ ;_ * \-#,##0_ ;_ * "-"??_ ;_ @_ </c:formatCode>
                <c:ptCount val="8"/>
              </c:numCache>
            </c:numRef>
          </c:val>
          <c:smooth val="0"/>
          <c:extLst>
            <c:ext xmlns:c16="http://schemas.microsoft.com/office/drawing/2014/chart" uri="{C3380CC4-5D6E-409C-BE32-E72D297353CC}">
              <c16:uniqueId val="{00000003-4E1A-4013-803C-F4D7AD2F1F5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52B-47AD-9D2A-17755ADCD7EA}"/>
            </c:ext>
          </c:extLst>
        </c:ser>
        <c:ser>
          <c:idx val="3"/>
          <c:order val="1"/>
          <c:tx>
            <c:strRef>
              <c:f>'KV1'!$J$31</c:f>
              <c:strCache>
                <c:ptCount val="1"/>
                <c:pt idx="0">
                  <c:v>Veränderung BS</c:v>
                </c:pt>
              </c:strCache>
            </c:strRef>
          </c:tx>
          <c:spPr>
            <a:ln w="28575" cap="rnd">
              <a:solidFill>
                <a:schemeClr val="tx2"/>
              </a:solidFill>
              <a:round/>
            </a:ln>
            <a:effectLst/>
          </c:spPr>
          <c:marker>
            <c:symbol val="none"/>
          </c:marker>
          <c:val>
            <c:numRef>
              <c:f>'KV1'!$J$32:$J$67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E52B-47AD-9D2A-17755ADCD7EA}"/>
            </c:ext>
          </c:extLst>
        </c:ser>
        <c:ser>
          <c:idx val="2"/>
          <c:order val="2"/>
          <c:tx>
            <c:strRef>
              <c:f>'KV1'!$H$31</c:f>
              <c:strCache>
                <c:ptCount val="1"/>
                <c:pt idx="0">
                  <c:v>Veränderung CH</c:v>
                </c:pt>
              </c:strCache>
            </c:strRef>
          </c:tx>
          <c:spPr>
            <a:ln w="28575" cap="rnd">
              <a:solidFill>
                <a:schemeClr val="accent6"/>
              </a:solidFill>
              <a:round/>
            </a:ln>
            <a:effectLst/>
          </c:spPr>
          <c:marker>
            <c:symbol val="none"/>
          </c:marker>
          <c:cat>
            <c:numRef>
              <c:f>'KV1'!$A$32:$A$67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'KV1'!$H$32:$H$67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E52B-47AD-9D2A-17755ADCD7EA}"/>
            </c:ext>
          </c:extLst>
        </c:ser>
        <c:ser>
          <c:idx val="0"/>
          <c:order val="3"/>
          <c:tx>
            <c:strRef>
              <c:f>'KV1'!$F$31</c:f>
              <c:strCache>
                <c:ptCount val="1"/>
                <c:pt idx="0">
                  <c:v>Veränderung ZH</c:v>
                </c:pt>
              </c:strCache>
            </c:strRef>
          </c:tx>
          <c:spPr>
            <a:ln w="66675" cap="rnd">
              <a:solidFill>
                <a:schemeClr val="accent1"/>
              </a:solidFill>
              <a:round/>
            </a:ln>
            <a:effectLst/>
          </c:spPr>
          <c:marker>
            <c:symbol val="none"/>
          </c:marker>
          <c:cat>
            <c:numRef>
              <c:f>'KV1'!$A$32:$A$67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'KV1'!$F$32:$F$67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E52B-47AD-9D2A-17755ADCD7E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F79-4C41-BFD3-EE70F0EF6E38}"/>
            </c:ext>
          </c:extLst>
        </c:ser>
        <c:ser>
          <c:idx val="3"/>
          <c:order val="1"/>
          <c:tx>
            <c:strRef>
              <c:f>'KV2'!$I$31</c:f>
              <c:strCache>
                <c:ptCount val="1"/>
                <c:pt idx="0">
                  <c:v>BS</c:v>
                </c:pt>
              </c:strCache>
            </c:strRef>
          </c:tx>
          <c:spPr>
            <a:ln w="28575" cap="rnd">
              <a:solidFill>
                <a:schemeClr val="tx2"/>
              </a:solidFill>
              <a:round/>
            </a:ln>
            <a:effectLst/>
          </c:spPr>
          <c:marker>
            <c:symbol val="none"/>
          </c:marker>
          <c:val>
            <c:numRef>
              <c:f>'KV2'!$I$32:$I$67</c:f>
              <c:numCache>
                <c:formatCode>_ * #,##0_ ;_ * \-#,##0_ ;_ * "-"??_ ;_ @_ </c:formatCode>
                <c:ptCount val="36"/>
              </c:numCache>
            </c:numRef>
          </c:val>
          <c:smooth val="0"/>
          <c:extLst>
            <c:ext xmlns:c16="http://schemas.microsoft.com/office/drawing/2014/chart" uri="{C3380CC4-5D6E-409C-BE32-E72D297353CC}">
              <c16:uniqueId val="{00000001-BF79-4C41-BFD3-EE70F0EF6E38}"/>
            </c:ext>
          </c:extLst>
        </c:ser>
        <c:ser>
          <c:idx val="2"/>
          <c:order val="2"/>
          <c:tx>
            <c:strRef>
              <c:f>'KV2'!$G$31</c:f>
              <c:strCache>
                <c:ptCount val="1"/>
                <c:pt idx="0">
                  <c:v>CH</c:v>
                </c:pt>
              </c:strCache>
            </c:strRef>
          </c:tx>
          <c:spPr>
            <a:ln w="28575" cap="rnd">
              <a:solidFill>
                <a:schemeClr val="accent6"/>
              </a:solidFill>
              <a:round/>
            </a:ln>
            <a:effectLst/>
          </c:spPr>
          <c:marker>
            <c:symbol val="none"/>
          </c:marker>
          <c:cat>
            <c:numRef>
              <c:f>'KV2'!$A$32:$A$67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'KV2'!$G$32:$G$67</c:f>
              <c:numCache>
                <c:formatCode>_ * #,##0_ ;_ * \-#,##0_ ;_ * "-"??_ ;_ @_ </c:formatCode>
                <c:ptCount val="36"/>
              </c:numCache>
            </c:numRef>
          </c:val>
          <c:smooth val="0"/>
          <c:extLst>
            <c:ext xmlns:c16="http://schemas.microsoft.com/office/drawing/2014/chart" uri="{C3380CC4-5D6E-409C-BE32-E72D297353CC}">
              <c16:uniqueId val="{00000002-BF79-4C41-BFD3-EE70F0EF6E38}"/>
            </c:ext>
          </c:extLst>
        </c:ser>
        <c:ser>
          <c:idx val="0"/>
          <c:order val="3"/>
          <c:tx>
            <c:strRef>
              <c:f>'KV2'!$E$31</c:f>
              <c:strCache>
                <c:ptCount val="1"/>
                <c:pt idx="0">
                  <c:v>ZH</c:v>
                </c:pt>
              </c:strCache>
            </c:strRef>
          </c:tx>
          <c:spPr>
            <a:ln w="66675" cap="rnd">
              <a:solidFill>
                <a:schemeClr val="accent1"/>
              </a:solidFill>
              <a:round/>
            </a:ln>
            <a:effectLst/>
          </c:spPr>
          <c:marker>
            <c:symbol val="none"/>
          </c:marker>
          <c:cat>
            <c:numRef>
              <c:f>'KV2'!$A$32:$A$67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'KV2'!$E$32:$E$39</c:f>
              <c:numCache>
                <c:formatCode>_ * #,##0_ ;_ * \-#,##0_ ;_ * "-"??_ ;_ @_ </c:formatCode>
                <c:ptCount val="8"/>
              </c:numCache>
            </c:numRef>
          </c:val>
          <c:smooth val="0"/>
          <c:extLst>
            <c:ext xmlns:c16="http://schemas.microsoft.com/office/drawing/2014/chart" uri="{C3380CC4-5D6E-409C-BE32-E72D297353CC}">
              <c16:uniqueId val="{00000003-BF79-4C41-BFD3-EE70F0EF6E38}"/>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C792-4D4E-922E-CC82E57948E0}"/>
            </c:ext>
          </c:extLst>
        </c:ser>
        <c:ser>
          <c:idx val="3"/>
          <c:order val="1"/>
          <c:tx>
            <c:strRef>
              <c:f>'KV2'!$J$31</c:f>
              <c:strCache>
                <c:ptCount val="1"/>
                <c:pt idx="0">
                  <c:v>Veränderung BS</c:v>
                </c:pt>
              </c:strCache>
            </c:strRef>
          </c:tx>
          <c:spPr>
            <a:ln w="28575" cap="rnd">
              <a:solidFill>
                <a:schemeClr val="tx2"/>
              </a:solidFill>
              <a:round/>
            </a:ln>
            <a:effectLst/>
          </c:spPr>
          <c:marker>
            <c:symbol val="none"/>
          </c:marker>
          <c:val>
            <c:numRef>
              <c:f>'KV2'!$J$32:$J$67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C792-4D4E-922E-CC82E57948E0}"/>
            </c:ext>
          </c:extLst>
        </c:ser>
        <c:ser>
          <c:idx val="2"/>
          <c:order val="2"/>
          <c:tx>
            <c:strRef>
              <c:f>'KV2'!$H$31</c:f>
              <c:strCache>
                <c:ptCount val="1"/>
                <c:pt idx="0">
                  <c:v>Veränderung CH</c:v>
                </c:pt>
              </c:strCache>
            </c:strRef>
          </c:tx>
          <c:spPr>
            <a:ln w="28575" cap="rnd">
              <a:solidFill>
                <a:schemeClr val="accent6"/>
              </a:solidFill>
              <a:round/>
            </a:ln>
            <a:effectLst/>
          </c:spPr>
          <c:marker>
            <c:symbol val="none"/>
          </c:marker>
          <c:cat>
            <c:numRef>
              <c:f>'KV2'!$A$32:$A$67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'KV2'!$H$32:$H$67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C792-4D4E-922E-CC82E57948E0}"/>
            </c:ext>
          </c:extLst>
        </c:ser>
        <c:ser>
          <c:idx val="0"/>
          <c:order val="3"/>
          <c:tx>
            <c:strRef>
              <c:f>'KV2'!$F$31</c:f>
              <c:strCache>
                <c:ptCount val="1"/>
                <c:pt idx="0">
                  <c:v>Veränderung ZH</c:v>
                </c:pt>
              </c:strCache>
            </c:strRef>
          </c:tx>
          <c:spPr>
            <a:ln w="66675" cap="rnd">
              <a:solidFill>
                <a:schemeClr val="accent1"/>
              </a:solidFill>
              <a:round/>
            </a:ln>
            <a:effectLst/>
          </c:spPr>
          <c:marker>
            <c:symbol val="none"/>
          </c:marker>
          <c:cat>
            <c:numRef>
              <c:f>'KV2'!$A$32:$A$67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'KV2'!$F$32:$F$67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C792-4D4E-922E-CC82E57948E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817-4AA3-9B6E-8DBB5489CADA}"/>
            </c:ext>
          </c:extLst>
        </c:ser>
        <c:ser>
          <c:idx val="3"/>
          <c:order val="1"/>
          <c:tx>
            <c:strRef>
              <c:f>'KV3'!$I$31</c:f>
              <c:strCache>
                <c:ptCount val="1"/>
                <c:pt idx="0">
                  <c:v>BS</c:v>
                </c:pt>
              </c:strCache>
            </c:strRef>
          </c:tx>
          <c:spPr>
            <a:ln w="28575" cap="rnd">
              <a:solidFill>
                <a:schemeClr val="tx2"/>
              </a:solidFill>
              <a:round/>
            </a:ln>
            <a:effectLst/>
          </c:spPr>
          <c:marker>
            <c:symbol val="none"/>
          </c:marker>
          <c:val>
            <c:numRef>
              <c:f>'KV3'!$I$32:$I$67</c:f>
              <c:numCache>
                <c:formatCode>_ * #,##0_ ;_ * \-#,##0_ ;_ * "-"??_ ;_ @_ </c:formatCode>
                <c:ptCount val="36"/>
              </c:numCache>
            </c:numRef>
          </c:val>
          <c:smooth val="0"/>
          <c:extLst>
            <c:ext xmlns:c16="http://schemas.microsoft.com/office/drawing/2014/chart" uri="{C3380CC4-5D6E-409C-BE32-E72D297353CC}">
              <c16:uniqueId val="{00000001-5817-4AA3-9B6E-8DBB5489CADA}"/>
            </c:ext>
          </c:extLst>
        </c:ser>
        <c:ser>
          <c:idx val="2"/>
          <c:order val="2"/>
          <c:tx>
            <c:strRef>
              <c:f>'KV3'!$G$31</c:f>
              <c:strCache>
                <c:ptCount val="1"/>
                <c:pt idx="0">
                  <c:v>CH</c:v>
                </c:pt>
              </c:strCache>
            </c:strRef>
          </c:tx>
          <c:spPr>
            <a:ln w="28575" cap="rnd">
              <a:solidFill>
                <a:schemeClr val="accent6"/>
              </a:solidFill>
              <a:round/>
            </a:ln>
            <a:effectLst/>
          </c:spPr>
          <c:marker>
            <c:symbol val="none"/>
          </c:marker>
          <c:cat>
            <c:numRef>
              <c:f>'KV3'!$A$32:$A$67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'KV3'!$G$32:$G$67</c:f>
              <c:numCache>
                <c:formatCode>_ * #,##0_ ;_ * \-#,##0_ ;_ * "-"??_ ;_ @_ </c:formatCode>
                <c:ptCount val="36"/>
              </c:numCache>
            </c:numRef>
          </c:val>
          <c:smooth val="0"/>
          <c:extLst>
            <c:ext xmlns:c16="http://schemas.microsoft.com/office/drawing/2014/chart" uri="{C3380CC4-5D6E-409C-BE32-E72D297353CC}">
              <c16:uniqueId val="{00000002-5817-4AA3-9B6E-8DBB5489CADA}"/>
            </c:ext>
          </c:extLst>
        </c:ser>
        <c:ser>
          <c:idx val="0"/>
          <c:order val="3"/>
          <c:tx>
            <c:strRef>
              <c:f>'KV3'!$E$31</c:f>
              <c:strCache>
                <c:ptCount val="1"/>
                <c:pt idx="0">
                  <c:v>ZH</c:v>
                </c:pt>
              </c:strCache>
            </c:strRef>
          </c:tx>
          <c:spPr>
            <a:ln w="66675" cap="rnd">
              <a:solidFill>
                <a:schemeClr val="accent1"/>
              </a:solidFill>
              <a:round/>
            </a:ln>
            <a:effectLst/>
          </c:spPr>
          <c:marker>
            <c:symbol val="none"/>
          </c:marker>
          <c:cat>
            <c:numRef>
              <c:f>'KV3'!$A$32:$A$67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'KV3'!$E$32:$E$39</c:f>
              <c:numCache>
                <c:formatCode>_ * #,##0_ ;_ * \-#,##0_ ;_ * "-"??_ ;_ @_ </c:formatCode>
                <c:ptCount val="8"/>
              </c:numCache>
            </c:numRef>
          </c:val>
          <c:smooth val="0"/>
          <c:extLst>
            <c:ext xmlns:c16="http://schemas.microsoft.com/office/drawing/2014/chart" uri="{C3380CC4-5D6E-409C-BE32-E72D297353CC}">
              <c16:uniqueId val="{00000003-5817-4AA3-9B6E-8DBB5489CAD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D18D-492B-BE29-58488044B36F}"/>
            </c:ext>
          </c:extLst>
        </c:ser>
        <c:ser>
          <c:idx val="3"/>
          <c:order val="1"/>
          <c:tx>
            <c:strRef>
              <c:f>'KV3'!$J$31</c:f>
              <c:strCache>
                <c:ptCount val="1"/>
                <c:pt idx="0">
                  <c:v>Veränderung BS</c:v>
                </c:pt>
              </c:strCache>
            </c:strRef>
          </c:tx>
          <c:spPr>
            <a:ln w="28575" cap="rnd">
              <a:solidFill>
                <a:schemeClr val="tx2"/>
              </a:solidFill>
              <a:round/>
            </a:ln>
            <a:effectLst/>
          </c:spPr>
          <c:marker>
            <c:symbol val="none"/>
          </c:marker>
          <c:val>
            <c:numRef>
              <c:f>'KV3'!$J$32:$J$67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D18D-492B-BE29-58488044B36F}"/>
            </c:ext>
          </c:extLst>
        </c:ser>
        <c:ser>
          <c:idx val="2"/>
          <c:order val="2"/>
          <c:tx>
            <c:strRef>
              <c:f>'KV3'!$H$31</c:f>
              <c:strCache>
                <c:ptCount val="1"/>
                <c:pt idx="0">
                  <c:v>Veränderung CH</c:v>
                </c:pt>
              </c:strCache>
            </c:strRef>
          </c:tx>
          <c:spPr>
            <a:ln w="28575" cap="rnd">
              <a:solidFill>
                <a:schemeClr val="accent6"/>
              </a:solidFill>
              <a:round/>
            </a:ln>
            <a:effectLst/>
          </c:spPr>
          <c:marker>
            <c:symbol val="none"/>
          </c:marker>
          <c:cat>
            <c:numRef>
              <c:f>'KV3'!$A$32:$A$67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D18D-492B-BE29-58488044B36F}"/>
            </c:ext>
          </c:extLst>
        </c:ser>
        <c:ser>
          <c:idx val="0"/>
          <c:order val="3"/>
          <c:tx>
            <c:strRef>
              <c:f>'KV3'!$F$31</c:f>
              <c:strCache>
                <c:ptCount val="1"/>
                <c:pt idx="0">
                  <c:v>Veränderung ZH</c:v>
                </c:pt>
              </c:strCache>
            </c:strRef>
          </c:tx>
          <c:spPr>
            <a:ln w="66675" cap="rnd">
              <a:solidFill>
                <a:schemeClr val="accent1"/>
              </a:solidFill>
              <a:round/>
            </a:ln>
            <a:effectLst/>
          </c:spPr>
          <c:marker>
            <c:symbol val="none"/>
          </c:marker>
          <c:cat>
            <c:numRef>
              <c:f>'KV3'!$A$32:$A$67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D18D-492B-BE29-58488044B36F}"/>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231C-46B0-A0D4-461AEFF731A2}"/>
            </c:ext>
          </c:extLst>
        </c:ser>
        <c:ser>
          <c:idx val="3"/>
          <c:order val="1"/>
          <c:tx>
            <c:strRef>
              <c:f>'KV4'!$I$31</c:f>
              <c:strCache>
                <c:ptCount val="1"/>
                <c:pt idx="0">
                  <c:v>BS</c:v>
                </c:pt>
              </c:strCache>
            </c:strRef>
          </c:tx>
          <c:spPr>
            <a:ln w="28575" cap="rnd">
              <a:solidFill>
                <a:schemeClr val="tx2"/>
              </a:solidFill>
              <a:round/>
            </a:ln>
            <a:effectLst/>
          </c:spPr>
          <c:marker>
            <c:symbol val="none"/>
          </c:marker>
          <c:val>
            <c:numRef>
              <c:f>'KV4'!$I$32:$I$67</c:f>
              <c:numCache>
                <c:formatCode>_ * #,##0_ ;_ * \-#,##0_ ;_ * "-"??_ ;_ @_ </c:formatCode>
                <c:ptCount val="36"/>
              </c:numCache>
            </c:numRef>
          </c:val>
          <c:smooth val="0"/>
          <c:extLst>
            <c:ext xmlns:c16="http://schemas.microsoft.com/office/drawing/2014/chart" uri="{C3380CC4-5D6E-409C-BE32-E72D297353CC}">
              <c16:uniqueId val="{00000001-231C-46B0-A0D4-461AEFF731A2}"/>
            </c:ext>
          </c:extLst>
        </c:ser>
        <c:ser>
          <c:idx val="2"/>
          <c:order val="2"/>
          <c:tx>
            <c:strRef>
              <c:f>'KV4'!$G$31</c:f>
              <c:strCache>
                <c:ptCount val="1"/>
                <c:pt idx="0">
                  <c:v>CH</c:v>
                </c:pt>
              </c:strCache>
            </c:strRef>
          </c:tx>
          <c:spPr>
            <a:ln w="28575" cap="rnd">
              <a:solidFill>
                <a:schemeClr val="accent6"/>
              </a:solidFill>
              <a:round/>
            </a:ln>
            <a:effectLst/>
          </c:spPr>
          <c:marker>
            <c:symbol val="none"/>
          </c:marker>
          <c:cat>
            <c:numRef>
              <c:f>'KV4'!$A$32:$A$67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'KV4'!$G$32:$G$67</c:f>
              <c:numCache>
                <c:formatCode>_ * #,##0_ ;_ * \-#,##0_ ;_ * "-"??_ ;_ @_ </c:formatCode>
                <c:ptCount val="36"/>
              </c:numCache>
            </c:numRef>
          </c:val>
          <c:smooth val="0"/>
          <c:extLst>
            <c:ext xmlns:c16="http://schemas.microsoft.com/office/drawing/2014/chart" uri="{C3380CC4-5D6E-409C-BE32-E72D297353CC}">
              <c16:uniqueId val="{00000002-231C-46B0-A0D4-461AEFF731A2}"/>
            </c:ext>
          </c:extLst>
        </c:ser>
        <c:ser>
          <c:idx val="0"/>
          <c:order val="3"/>
          <c:tx>
            <c:strRef>
              <c:f>'KV4'!$E$31</c:f>
              <c:strCache>
                <c:ptCount val="1"/>
                <c:pt idx="0">
                  <c:v>ZH</c:v>
                </c:pt>
              </c:strCache>
            </c:strRef>
          </c:tx>
          <c:spPr>
            <a:ln w="66675" cap="rnd">
              <a:solidFill>
                <a:schemeClr val="accent1"/>
              </a:solidFill>
              <a:round/>
            </a:ln>
            <a:effectLst/>
          </c:spPr>
          <c:marker>
            <c:symbol val="none"/>
          </c:marker>
          <c:cat>
            <c:numRef>
              <c:f>'KV4'!$A$32:$A$67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'KV4'!$E$32:$E$39</c:f>
              <c:numCache>
                <c:formatCode>_ * #,##0_ ;_ * \-#,##0_ ;_ * "-"??_ ;_ @_ </c:formatCode>
                <c:ptCount val="8"/>
              </c:numCache>
            </c:numRef>
          </c:val>
          <c:smooth val="0"/>
          <c:extLst>
            <c:ext xmlns:c16="http://schemas.microsoft.com/office/drawing/2014/chart" uri="{C3380CC4-5D6E-409C-BE32-E72D297353CC}">
              <c16:uniqueId val="{00000003-231C-46B0-A0D4-461AEFF731A2}"/>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2347-434A-801C-22EB98B779DA}"/>
            </c:ext>
          </c:extLst>
        </c:ser>
        <c:ser>
          <c:idx val="3"/>
          <c:order val="1"/>
          <c:tx>
            <c:strRef>
              <c:f>'KV4'!$J$31</c:f>
              <c:strCache>
                <c:ptCount val="1"/>
                <c:pt idx="0">
                  <c:v>Veränderung BS</c:v>
                </c:pt>
              </c:strCache>
            </c:strRef>
          </c:tx>
          <c:spPr>
            <a:ln w="28575" cap="rnd">
              <a:solidFill>
                <a:schemeClr val="tx2"/>
              </a:solidFill>
              <a:round/>
            </a:ln>
            <a:effectLst/>
          </c:spPr>
          <c:marker>
            <c:symbol val="none"/>
          </c:marker>
          <c:val>
            <c:numRef>
              <c:f>'KV4'!$J$32:$J$67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2347-434A-801C-22EB98B779DA}"/>
            </c:ext>
          </c:extLst>
        </c:ser>
        <c:ser>
          <c:idx val="2"/>
          <c:order val="2"/>
          <c:tx>
            <c:strRef>
              <c:f>'KV4'!$H$31</c:f>
              <c:strCache>
                <c:ptCount val="1"/>
                <c:pt idx="0">
                  <c:v>Veränderung CH</c:v>
                </c:pt>
              </c:strCache>
            </c:strRef>
          </c:tx>
          <c:spPr>
            <a:ln w="28575" cap="rnd">
              <a:solidFill>
                <a:schemeClr val="accent6"/>
              </a:solidFill>
              <a:round/>
            </a:ln>
            <a:effectLst/>
          </c:spPr>
          <c:marker>
            <c:symbol val="none"/>
          </c:marker>
          <c:cat>
            <c:numRef>
              <c:f>'KV4'!$A$32:$A$67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'KV4'!$H$32:$H$67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2347-434A-801C-22EB98B779DA}"/>
            </c:ext>
          </c:extLst>
        </c:ser>
        <c:ser>
          <c:idx val="0"/>
          <c:order val="3"/>
          <c:tx>
            <c:strRef>
              <c:f>'KV4'!$F$31</c:f>
              <c:strCache>
                <c:ptCount val="1"/>
                <c:pt idx="0">
                  <c:v>Veränderung ZH</c:v>
                </c:pt>
              </c:strCache>
            </c:strRef>
          </c:tx>
          <c:spPr>
            <a:ln w="66675" cap="rnd">
              <a:solidFill>
                <a:schemeClr val="accent1"/>
              </a:solidFill>
              <a:round/>
            </a:ln>
            <a:effectLst/>
          </c:spPr>
          <c:marker>
            <c:symbol val="none"/>
          </c:marker>
          <c:cat>
            <c:numRef>
              <c:f>'KV4'!$A$32:$A$67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'KV4'!$F$32:$F$67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2347-434A-801C-22EB98B779D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F173-441C-9F87-B845D9DB85DC}"/>
            </c:ext>
          </c:extLst>
        </c:ser>
        <c:ser>
          <c:idx val="3"/>
          <c:order val="1"/>
          <c:tx>
            <c:strRef>
              <c:f>'KV5'!$I$31</c:f>
              <c:strCache>
                <c:ptCount val="1"/>
                <c:pt idx="0">
                  <c:v>BS</c:v>
                </c:pt>
              </c:strCache>
            </c:strRef>
          </c:tx>
          <c:spPr>
            <a:ln w="28575" cap="rnd">
              <a:solidFill>
                <a:schemeClr val="tx2"/>
              </a:solidFill>
              <a:round/>
            </a:ln>
            <a:effectLst/>
          </c:spPr>
          <c:marker>
            <c:symbol val="none"/>
          </c:marker>
          <c:val>
            <c:numRef>
              <c:f>'KV5'!$I$32:$I$67</c:f>
              <c:numCache>
                <c:formatCode>_ * #,##0_ ;_ * \-#,##0_ ;_ * "-"??_ ;_ @_ </c:formatCode>
                <c:ptCount val="36"/>
              </c:numCache>
            </c:numRef>
          </c:val>
          <c:smooth val="0"/>
          <c:extLst>
            <c:ext xmlns:c16="http://schemas.microsoft.com/office/drawing/2014/chart" uri="{C3380CC4-5D6E-409C-BE32-E72D297353CC}">
              <c16:uniqueId val="{00000001-F173-441C-9F87-B845D9DB85DC}"/>
            </c:ext>
          </c:extLst>
        </c:ser>
        <c:ser>
          <c:idx val="2"/>
          <c:order val="2"/>
          <c:tx>
            <c:strRef>
              <c:f>'KV5'!$G$31</c:f>
              <c:strCache>
                <c:ptCount val="1"/>
                <c:pt idx="0">
                  <c:v>CH</c:v>
                </c:pt>
              </c:strCache>
            </c:strRef>
          </c:tx>
          <c:spPr>
            <a:ln w="28575" cap="rnd">
              <a:solidFill>
                <a:schemeClr val="accent6"/>
              </a:solidFill>
              <a:round/>
            </a:ln>
            <a:effectLst/>
          </c:spPr>
          <c:marker>
            <c:symbol val="none"/>
          </c:marker>
          <c:cat>
            <c:numRef>
              <c:f>'KV5'!$A$32:$A$67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'KV5'!$G$32:$G$67</c:f>
              <c:numCache>
                <c:formatCode>_ * #,##0_ ;_ * \-#,##0_ ;_ * "-"??_ ;_ @_ </c:formatCode>
                <c:ptCount val="36"/>
              </c:numCache>
            </c:numRef>
          </c:val>
          <c:smooth val="0"/>
          <c:extLst>
            <c:ext xmlns:c16="http://schemas.microsoft.com/office/drawing/2014/chart" uri="{C3380CC4-5D6E-409C-BE32-E72D297353CC}">
              <c16:uniqueId val="{00000002-F173-441C-9F87-B845D9DB85DC}"/>
            </c:ext>
          </c:extLst>
        </c:ser>
        <c:ser>
          <c:idx val="0"/>
          <c:order val="3"/>
          <c:tx>
            <c:strRef>
              <c:f>'KV5'!$E$31</c:f>
              <c:strCache>
                <c:ptCount val="1"/>
                <c:pt idx="0">
                  <c:v>ZH</c:v>
                </c:pt>
              </c:strCache>
            </c:strRef>
          </c:tx>
          <c:spPr>
            <a:ln w="66675" cap="rnd">
              <a:solidFill>
                <a:schemeClr val="accent1"/>
              </a:solidFill>
              <a:round/>
            </a:ln>
            <a:effectLst/>
          </c:spPr>
          <c:marker>
            <c:symbol val="none"/>
          </c:marker>
          <c:cat>
            <c:numRef>
              <c:f>'KV5'!$A$32:$A$67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'KV5'!$E$32:$E$39</c:f>
              <c:numCache>
                <c:formatCode>_ * #,##0_ ;_ * \-#,##0_ ;_ * "-"??_ ;_ @_ </c:formatCode>
                <c:ptCount val="8"/>
              </c:numCache>
            </c:numRef>
          </c:val>
          <c:smooth val="0"/>
          <c:extLst>
            <c:ext xmlns:c16="http://schemas.microsoft.com/office/drawing/2014/chart" uri="{C3380CC4-5D6E-409C-BE32-E72D297353CC}">
              <c16:uniqueId val="{00000003-F173-441C-9F87-B845D9DB85DC}"/>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78FA-41CB-9D13-727A2D00DFF6}"/>
            </c:ext>
          </c:extLst>
        </c:ser>
        <c:ser>
          <c:idx val="3"/>
          <c:order val="1"/>
          <c:tx>
            <c:strRef>
              <c:f>'KV5'!$J$31</c:f>
              <c:strCache>
                <c:ptCount val="1"/>
                <c:pt idx="0">
                  <c:v>Veränderung BS</c:v>
                </c:pt>
              </c:strCache>
            </c:strRef>
          </c:tx>
          <c:spPr>
            <a:ln w="28575" cap="rnd">
              <a:solidFill>
                <a:schemeClr val="tx2"/>
              </a:solidFill>
              <a:round/>
            </a:ln>
            <a:effectLst/>
          </c:spPr>
          <c:marker>
            <c:symbol val="none"/>
          </c:marker>
          <c:val>
            <c:numRef>
              <c:f>'KV5'!$J$32:$J$67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78FA-41CB-9D13-727A2D00DFF6}"/>
            </c:ext>
          </c:extLst>
        </c:ser>
        <c:ser>
          <c:idx val="2"/>
          <c:order val="2"/>
          <c:tx>
            <c:strRef>
              <c:f>'KV5'!$H$31</c:f>
              <c:strCache>
                <c:ptCount val="1"/>
                <c:pt idx="0">
                  <c:v>Veränderung CH</c:v>
                </c:pt>
              </c:strCache>
            </c:strRef>
          </c:tx>
          <c:spPr>
            <a:ln w="28575" cap="rnd">
              <a:solidFill>
                <a:schemeClr val="accent6"/>
              </a:solidFill>
              <a:round/>
            </a:ln>
            <a:effectLst/>
          </c:spPr>
          <c:marker>
            <c:symbol val="none"/>
          </c:marker>
          <c:cat>
            <c:numRef>
              <c:f>'KV5'!$A$32:$A$67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'KV5'!$H$32:$H$67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78FA-41CB-9D13-727A2D00DFF6}"/>
            </c:ext>
          </c:extLst>
        </c:ser>
        <c:ser>
          <c:idx val="0"/>
          <c:order val="3"/>
          <c:tx>
            <c:strRef>
              <c:f>'KV5'!$F$31</c:f>
              <c:strCache>
                <c:ptCount val="1"/>
                <c:pt idx="0">
                  <c:v>Veränderung ZH</c:v>
                </c:pt>
              </c:strCache>
            </c:strRef>
          </c:tx>
          <c:spPr>
            <a:ln w="66675" cap="rnd">
              <a:solidFill>
                <a:schemeClr val="accent1"/>
              </a:solidFill>
              <a:round/>
            </a:ln>
            <a:effectLst/>
          </c:spPr>
          <c:marker>
            <c:symbol val="none"/>
          </c:marker>
          <c:cat>
            <c:numRef>
              <c:f>'KV5'!$A$32:$A$67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'KV5'!$F$32:$F$67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78FA-41CB-9D13-727A2D00DFF6}"/>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'KV6'!$D$31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'KV6'!$D$32:$D$67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761F-47E5-B16A-F756980C0910}"/>
            </c:ext>
          </c:extLst>
        </c:ser>
        <c:ser>
          <c:idx val="3"/>
          <c:order val="1"/>
          <c:tx>
            <c:strRef>
              <c:f>'KV6'!$I$31</c:f>
              <c:strCache>
                <c:ptCount val="1"/>
                <c:pt idx="0">
                  <c:v>BS</c:v>
                </c:pt>
              </c:strCache>
            </c:strRef>
          </c:tx>
          <c:spPr>
            <a:ln w="28575" cap="rnd">
              <a:solidFill>
                <a:schemeClr val="tx2"/>
              </a:solidFill>
              <a:round/>
            </a:ln>
            <a:effectLst/>
          </c:spPr>
          <c:marker>
            <c:symbol val="none"/>
          </c:marker>
          <c:val>
            <c:numRef>
              <c:f>'KV6'!$I$32:$I$67</c:f>
              <c:numCache>
                <c:formatCode>_ * #,##0_ ;_ * \-#,##0_ ;_ * "-"??_ ;_ @_ </c:formatCode>
                <c:ptCount val="36"/>
              </c:numCache>
            </c:numRef>
          </c:val>
          <c:smooth val="0"/>
          <c:extLst>
            <c:ext xmlns:c16="http://schemas.microsoft.com/office/drawing/2014/chart" uri="{C3380CC4-5D6E-409C-BE32-E72D297353CC}">
              <c16:uniqueId val="{00000001-761F-47E5-B16A-F756980C0910}"/>
            </c:ext>
          </c:extLst>
        </c:ser>
        <c:ser>
          <c:idx val="2"/>
          <c:order val="2"/>
          <c:tx>
            <c:strRef>
              <c:f>'KV6'!$G$31</c:f>
              <c:strCache>
                <c:ptCount val="1"/>
                <c:pt idx="0">
                  <c:v>CH</c:v>
                </c:pt>
              </c:strCache>
            </c:strRef>
          </c:tx>
          <c:spPr>
            <a:ln w="28575" cap="rnd">
              <a:solidFill>
                <a:schemeClr val="accent6"/>
              </a:solidFill>
              <a:round/>
            </a:ln>
            <a:effectLst/>
          </c:spPr>
          <c:marker>
            <c:symbol val="none"/>
          </c:marker>
          <c:cat>
            <c:numRef>
              <c:f>'KV6'!$A$32:$A$67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'KV6'!$G$32:$G$67</c:f>
              <c:numCache>
                <c:formatCode>_ * #,##0_ ;_ * \-#,##0_ ;_ * "-"??_ ;_ @_ </c:formatCode>
                <c:ptCount val="36"/>
              </c:numCache>
            </c:numRef>
          </c:val>
          <c:smooth val="0"/>
          <c:extLst>
            <c:ext xmlns:c16="http://schemas.microsoft.com/office/drawing/2014/chart" uri="{C3380CC4-5D6E-409C-BE32-E72D297353CC}">
              <c16:uniqueId val="{00000002-761F-47E5-B16A-F756980C0910}"/>
            </c:ext>
          </c:extLst>
        </c:ser>
        <c:ser>
          <c:idx val="0"/>
          <c:order val="3"/>
          <c:tx>
            <c:strRef>
              <c:f>'KV6'!$E$31</c:f>
              <c:strCache>
                <c:ptCount val="1"/>
                <c:pt idx="0">
                  <c:v>ZH</c:v>
                </c:pt>
              </c:strCache>
            </c:strRef>
          </c:tx>
          <c:spPr>
            <a:ln w="66675" cap="rnd">
              <a:solidFill>
                <a:schemeClr val="accent1"/>
              </a:solidFill>
              <a:round/>
            </a:ln>
            <a:effectLst/>
          </c:spPr>
          <c:marker>
            <c:symbol val="none"/>
          </c:marker>
          <c:cat>
            <c:numRef>
              <c:f>'KV6'!$A$32:$A$67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'KV6'!$E$32:$E$39</c:f>
              <c:numCache>
                <c:formatCode>_ * #,##0_ ;_ * \-#,##0_ ;_ * "-"??_ ;_ @_ </c:formatCode>
                <c:ptCount val="8"/>
              </c:numCache>
            </c:numRef>
          </c:val>
          <c:smooth val="0"/>
          <c:extLst>
            <c:ext xmlns:c16="http://schemas.microsoft.com/office/drawing/2014/chart" uri="{C3380CC4-5D6E-409C-BE32-E72D297353CC}">
              <c16:uniqueId val="{00000003-761F-47E5-B16A-F756980C091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'KV6'!$D$31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'KV6'!$D$32:$D$67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B7A-4D38-97DA-CF3E50BA4ACE}"/>
            </c:ext>
          </c:extLst>
        </c:ser>
        <c:ser>
          <c:idx val="3"/>
          <c:order val="1"/>
          <c:tx>
            <c:strRef>
              <c:f>'KV6'!$J$31</c:f>
              <c:strCache>
                <c:ptCount val="1"/>
                <c:pt idx="0">
                  <c:v>Veränderung BS</c:v>
                </c:pt>
              </c:strCache>
            </c:strRef>
          </c:tx>
          <c:spPr>
            <a:ln w="28575" cap="rnd">
              <a:solidFill>
                <a:schemeClr val="tx2"/>
              </a:solidFill>
              <a:round/>
            </a:ln>
            <a:effectLst/>
          </c:spPr>
          <c:marker>
            <c:symbol val="none"/>
          </c:marker>
          <c:val>
            <c:numRef>
              <c:f>'KV6'!$J$32:$J$67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5B7A-4D38-97DA-CF3E50BA4ACE}"/>
            </c:ext>
          </c:extLst>
        </c:ser>
        <c:ser>
          <c:idx val="2"/>
          <c:order val="2"/>
          <c:tx>
            <c:strRef>
              <c:f>'KV6'!$H$31</c:f>
              <c:strCache>
                <c:ptCount val="1"/>
                <c:pt idx="0">
                  <c:v>Veränderung CH</c:v>
                </c:pt>
              </c:strCache>
            </c:strRef>
          </c:tx>
          <c:spPr>
            <a:ln w="28575" cap="rnd">
              <a:solidFill>
                <a:schemeClr val="accent6"/>
              </a:solidFill>
              <a:round/>
            </a:ln>
            <a:effectLst/>
          </c:spPr>
          <c:marker>
            <c:symbol val="none"/>
          </c:marker>
          <c:cat>
            <c:numRef>
              <c:f>'KV6'!$A$32:$A$67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'KV6'!$H$32:$H$67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5B7A-4D38-97DA-CF3E50BA4ACE}"/>
            </c:ext>
          </c:extLst>
        </c:ser>
        <c:ser>
          <c:idx val="0"/>
          <c:order val="3"/>
          <c:tx>
            <c:strRef>
              <c:f>'KV6'!$F$31</c:f>
              <c:strCache>
                <c:ptCount val="1"/>
                <c:pt idx="0">
                  <c:v>Veränderung ZH</c:v>
                </c:pt>
              </c:strCache>
            </c:strRef>
          </c:tx>
          <c:spPr>
            <a:ln w="66675" cap="rnd">
              <a:solidFill>
                <a:schemeClr val="accent1"/>
              </a:solidFill>
              <a:round/>
            </a:ln>
            <a:effectLst/>
          </c:spPr>
          <c:marker>
            <c:symbol val="none"/>
          </c:marker>
          <c:cat>
            <c:numRef>
              <c:f>'KV6'!$A$32:$A$67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'KV6'!$F$32:$F$67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5B7A-4D38-97DA-CF3E50BA4ACE}"/>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'KV7'!$D$31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'KV7'!$D$32:$D$67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71C5-48EF-8F63-EFB5B9873FF7}"/>
            </c:ext>
          </c:extLst>
        </c:ser>
        <c:ser>
          <c:idx val="3"/>
          <c:order val="1"/>
          <c:tx>
            <c:strRef>
              <c:f>'KV7'!$I$31</c:f>
              <c:strCache>
                <c:ptCount val="1"/>
                <c:pt idx="0">
                  <c:v>BS</c:v>
                </c:pt>
              </c:strCache>
            </c:strRef>
          </c:tx>
          <c:spPr>
            <a:ln w="28575" cap="rnd">
              <a:solidFill>
                <a:schemeClr val="tx2"/>
              </a:solidFill>
              <a:round/>
            </a:ln>
            <a:effectLst/>
          </c:spPr>
          <c:marker>
            <c:symbol val="none"/>
          </c:marker>
          <c:val>
            <c:numRef>
              <c:f>'KV7'!$I$32:$I$67</c:f>
              <c:numCache>
                <c:formatCode>_ * #,##0_ ;_ * \-#,##0_ ;_ * "-"??_ ;_ @_ </c:formatCode>
                <c:ptCount val="36"/>
              </c:numCache>
            </c:numRef>
          </c:val>
          <c:smooth val="0"/>
          <c:extLst>
            <c:ext xmlns:c16="http://schemas.microsoft.com/office/drawing/2014/chart" uri="{C3380CC4-5D6E-409C-BE32-E72D297353CC}">
              <c16:uniqueId val="{00000001-71C5-48EF-8F63-EFB5B9873FF7}"/>
            </c:ext>
          </c:extLst>
        </c:ser>
        <c:ser>
          <c:idx val="2"/>
          <c:order val="2"/>
          <c:tx>
            <c:strRef>
              <c:f>'KV7'!$G$31</c:f>
              <c:strCache>
                <c:ptCount val="1"/>
                <c:pt idx="0">
                  <c:v>CH</c:v>
                </c:pt>
              </c:strCache>
            </c:strRef>
          </c:tx>
          <c:spPr>
            <a:ln w="28575" cap="rnd">
              <a:solidFill>
                <a:schemeClr val="accent6"/>
              </a:solidFill>
              <a:round/>
            </a:ln>
            <a:effectLst/>
          </c:spPr>
          <c:marker>
            <c:symbol val="none"/>
          </c:marker>
          <c:cat>
            <c:numRef>
              <c:f>'KV7'!$A$32:$A$67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'KV7'!$G$32:$G$67</c:f>
              <c:numCache>
                <c:formatCode>_ * #,##0_ ;_ * \-#,##0_ ;_ * "-"??_ ;_ @_ </c:formatCode>
                <c:ptCount val="36"/>
              </c:numCache>
            </c:numRef>
          </c:val>
          <c:smooth val="0"/>
          <c:extLst>
            <c:ext xmlns:c16="http://schemas.microsoft.com/office/drawing/2014/chart" uri="{C3380CC4-5D6E-409C-BE32-E72D297353CC}">
              <c16:uniqueId val="{00000002-71C5-48EF-8F63-EFB5B9873FF7}"/>
            </c:ext>
          </c:extLst>
        </c:ser>
        <c:ser>
          <c:idx val="0"/>
          <c:order val="3"/>
          <c:tx>
            <c:strRef>
              <c:f>'KV7'!$E$31</c:f>
              <c:strCache>
                <c:ptCount val="1"/>
                <c:pt idx="0">
                  <c:v>ZH</c:v>
                </c:pt>
              </c:strCache>
            </c:strRef>
          </c:tx>
          <c:spPr>
            <a:ln w="66675" cap="rnd">
              <a:solidFill>
                <a:schemeClr val="accent1"/>
              </a:solidFill>
              <a:round/>
            </a:ln>
            <a:effectLst/>
          </c:spPr>
          <c:marker>
            <c:symbol val="none"/>
          </c:marker>
          <c:cat>
            <c:numRef>
              <c:f>'KV7'!$A$32:$A$67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'KV7'!$E$32:$E$39</c:f>
              <c:numCache>
                <c:formatCode>_ * #,##0_ ;_ * \-#,##0_ ;_ * "-"??_ ;_ @_ </c:formatCode>
                <c:ptCount val="8"/>
              </c:numCache>
            </c:numRef>
          </c:val>
          <c:smooth val="0"/>
          <c:extLst>
            <c:ext xmlns:c16="http://schemas.microsoft.com/office/drawing/2014/chart" uri="{C3380CC4-5D6E-409C-BE32-E72D297353CC}">
              <c16:uniqueId val="{00000003-71C5-48EF-8F63-EFB5B9873FF7}"/>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'KV7'!$D$31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'KV7'!$D$32:$D$67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0F68-479D-AA77-07247C5AD790}"/>
            </c:ext>
          </c:extLst>
        </c:ser>
        <c:ser>
          <c:idx val="3"/>
          <c:order val="1"/>
          <c:tx>
            <c:strRef>
              <c:f>'KV7'!$J$31</c:f>
              <c:strCache>
                <c:ptCount val="1"/>
                <c:pt idx="0">
                  <c:v>Veränderung BS</c:v>
                </c:pt>
              </c:strCache>
            </c:strRef>
          </c:tx>
          <c:spPr>
            <a:ln w="28575" cap="rnd">
              <a:solidFill>
                <a:schemeClr val="tx2"/>
              </a:solidFill>
              <a:round/>
            </a:ln>
            <a:effectLst/>
          </c:spPr>
          <c:marker>
            <c:symbol val="none"/>
          </c:marker>
          <c:val>
            <c:numRef>
              <c:f>'KV7'!$J$32:$J$67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0F68-479D-AA77-07247C5AD790}"/>
            </c:ext>
          </c:extLst>
        </c:ser>
        <c:ser>
          <c:idx val="2"/>
          <c:order val="2"/>
          <c:tx>
            <c:strRef>
              <c:f>'KV7'!$H$31</c:f>
              <c:strCache>
                <c:ptCount val="1"/>
                <c:pt idx="0">
                  <c:v>Veränderung CH</c:v>
                </c:pt>
              </c:strCache>
            </c:strRef>
          </c:tx>
          <c:spPr>
            <a:ln w="28575" cap="rnd">
              <a:solidFill>
                <a:schemeClr val="accent6"/>
              </a:solidFill>
              <a:round/>
            </a:ln>
            <a:effectLst/>
          </c:spPr>
          <c:marker>
            <c:symbol val="none"/>
          </c:marker>
          <c:cat>
            <c:numRef>
              <c:f>'KV7'!$A$32:$A$67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'KV7'!$H$32:$H$67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0F68-479D-AA77-07247C5AD790}"/>
            </c:ext>
          </c:extLst>
        </c:ser>
        <c:ser>
          <c:idx val="0"/>
          <c:order val="3"/>
          <c:tx>
            <c:strRef>
              <c:f>'KV7'!$F$31</c:f>
              <c:strCache>
                <c:ptCount val="1"/>
                <c:pt idx="0">
                  <c:v>Veränderung ZH</c:v>
                </c:pt>
              </c:strCache>
            </c:strRef>
          </c:tx>
          <c:spPr>
            <a:ln w="66675" cap="rnd">
              <a:solidFill>
                <a:schemeClr val="accent1"/>
              </a:solidFill>
              <a:round/>
            </a:ln>
            <a:effectLst/>
          </c:spPr>
          <c:marker>
            <c:symbol val="none"/>
          </c:marker>
          <c:cat>
            <c:numRef>
              <c:f>'KV7'!$A$32:$A$67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'KV7'!$F$32:$F$67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0F68-479D-AA77-07247C5AD79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'KV8'!$D$31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'KV8'!$D$32:$D$67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A1A8-40AB-A33B-9A2762B0FFE0}"/>
            </c:ext>
          </c:extLst>
        </c:ser>
        <c:ser>
          <c:idx val="3"/>
          <c:order val="1"/>
          <c:tx>
            <c:strRef>
              <c:f>'KV8'!$I$31</c:f>
              <c:strCache>
                <c:ptCount val="1"/>
                <c:pt idx="0">
                  <c:v>BS</c:v>
                </c:pt>
              </c:strCache>
            </c:strRef>
          </c:tx>
          <c:spPr>
            <a:ln w="28575" cap="rnd">
              <a:solidFill>
                <a:schemeClr val="tx2"/>
              </a:solidFill>
              <a:round/>
            </a:ln>
            <a:effectLst/>
          </c:spPr>
          <c:marker>
            <c:symbol val="none"/>
          </c:marker>
          <c:val>
            <c:numRef>
              <c:f>'KV8'!$I$32:$I$67</c:f>
              <c:numCache>
                <c:formatCode>_ * #,##0_ ;_ * \-#,##0_ ;_ * "-"??_ ;_ @_ </c:formatCode>
                <c:ptCount val="36"/>
              </c:numCache>
            </c:numRef>
          </c:val>
          <c:smooth val="0"/>
          <c:extLst>
            <c:ext xmlns:c16="http://schemas.microsoft.com/office/drawing/2014/chart" uri="{C3380CC4-5D6E-409C-BE32-E72D297353CC}">
              <c16:uniqueId val="{00000001-A1A8-40AB-A33B-9A2762B0FFE0}"/>
            </c:ext>
          </c:extLst>
        </c:ser>
        <c:ser>
          <c:idx val="2"/>
          <c:order val="2"/>
          <c:tx>
            <c:strRef>
              <c:f>'KV8'!$G$31</c:f>
              <c:strCache>
                <c:ptCount val="1"/>
                <c:pt idx="0">
                  <c:v>CH</c:v>
                </c:pt>
              </c:strCache>
            </c:strRef>
          </c:tx>
          <c:spPr>
            <a:ln w="28575" cap="rnd">
              <a:solidFill>
                <a:schemeClr val="accent6"/>
              </a:solidFill>
              <a:round/>
            </a:ln>
            <a:effectLst/>
          </c:spPr>
          <c:marker>
            <c:symbol val="none"/>
          </c:marker>
          <c:cat>
            <c:numRef>
              <c:f>'KV8'!$A$32:$A$67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'KV8'!$G$32:$G$67</c:f>
              <c:numCache>
                <c:formatCode>_ * #,##0_ ;_ * \-#,##0_ ;_ * "-"??_ ;_ @_ </c:formatCode>
                <c:ptCount val="36"/>
              </c:numCache>
            </c:numRef>
          </c:val>
          <c:smooth val="0"/>
          <c:extLst>
            <c:ext xmlns:c16="http://schemas.microsoft.com/office/drawing/2014/chart" uri="{C3380CC4-5D6E-409C-BE32-E72D297353CC}">
              <c16:uniqueId val="{00000002-A1A8-40AB-A33B-9A2762B0FFE0}"/>
            </c:ext>
          </c:extLst>
        </c:ser>
        <c:ser>
          <c:idx val="0"/>
          <c:order val="3"/>
          <c:tx>
            <c:strRef>
              <c:f>'KV8'!$E$31</c:f>
              <c:strCache>
                <c:ptCount val="1"/>
                <c:pt idx="0">
                  <c:v>ZH</c:v>
                </c:pt>
              </c:strCache>
            </c:strRef>
          </c:tx>
          <c:spPr>
            <a:ln w="66675" cap="rnd">
              <a:solidFill>
                <a:schemeClr val="accent1"/>
              </a:solidFill>
              <a:round/>
            </a:ln>
            <a:effectLst/>
          </c:spPr>
          <c:marker>
            <c:symbol val="none"/>
          </c:marker>
          <c:cat>
            <c:numRef>
              <c:f>'KV8'!$A$32:$A$67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'KV8'!$E$32:$E$39</c:f>
              <c:numCache>
                <c:formatCode>_ * #,##0_ ;_ * \-#,##0_ ;_ * "-"??_ ;_ @_ </c:formatCode>
                <c:ptCount val="8"/>
              </c:numCache>
            </c:numRef>
          </c:val>
          <c:smooth val="0"/>
          <c:extLst>
            <c:ext xmlns:c16="http://schemas.microsoft.com/office/drawing/2014/chart" uri="{C3380CC4-5D6E-409C-BE32-E72D297353CC}">
              <c16:uniqueId val="{00000003-A1A8-40AB-A33B-9A2762B0FFE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'KV8'!$D$31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'KV8'!$D$32:$D$67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9469-415F-A135-F33DD8B1DEC9}"/>
            </c:ext>
          </c:extLst>
        </c:ser>
        <c:ser>
          <c:idx val="3"/>
          <c:order val="1"/>
          <c:tx>
            <c:strRef>
              <c:f>'KV8'!$J$31</c:f>
              <c:strCache>
                <c:ptCount val="1"/>
                <c:pt idx="0">
                  <c:v>Veränderung BS</c:v>
                </c:pt>
              </c:strCache>
            </c:strRef>
          </c:tx>
          <c:spPr>
            <a:ln w="28575" cap="rnd">
              <a:solidFill>
                <a:schemeClr val="tx2"/>
              </a:solidFill>
              <a:round/>
            </a:ln>
            <a:effectLst/>
          </c:spPr>
          <c:marker>
            <c:symbol val="none"/>
          </c:marker>
          <c:val>
            <c:numRef>
              <c:f>'KV8'!$J$32:$J$67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9469-415F-A135-F33DD8B1DEC9}"/>
            </c:ext>
          </c:extLst>
        </c:ser>
        <c:ser>
          <c:idx val="2"/>
          <c:order val="2"/>
          <c:tx>
            <c:strRef>
              <c:f>'KV8'!$H$31</c:f>
              <c:strCache>
                <c:ptCount val="1"/>
                <c:pt idx="0">
                  <c:v>Veränderung CH</c:v>
                </c:pt>
              </c:strCache>
            </c:strRef>
          </c:tx>
          <c:spPr>
            <a:ln w="28575" cap="rnd">
              <a:solidFill>
                <a:schemeClr val="accent6"/>
              </a:solidFill>
              <a:round/>
            </a:ln>
            <a:effectLst/>
          </c:spPr>
          <c:marker>
            <c:symbol val="none"/>
          </c:marker>
          <c:cat>
            <c:numRef>
              <c:f>'KV8'!$A$32:$A$67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'KV8'!$H$32:$H$67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9469-415F-A135-F33DD8B1DEC9}"/>
            </c:ext>
          </c:extLst>
        </c:ser>
        <c:ser>
          <c:idx val="0"/>
          <c:order val="3"/>
          <c:tx>
            <c:strRef>
              <c:f>'KV8'!$F$31</c:f>
              <c:strCache>
                <c:ptCount val="1"/>
                <c:pt idx="0">
                  <c:v>Veränderung ZH</c:v>
                </c:pt>
              </c:strCache>
            </c:strRef>
          </c:tx>
          <c:spPr>
            <a:ln w="66675" cap="rnd">
              <a:solidFill>
                <a:schemeClr val="accent1"/>
              </a:solidFill>
              <a:round/>
            </a:ln>
            <a:effectLst/>
          </c:spPr>
          <c:marker>
            <c:symbol val="none"/>
          </c:marker>
          <c:cat>
            <c:numRef>
              <c:f>'KV8'!$A$32:$A$67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'KV8'!$F$32:$F$67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9469-415F-A135-F33DD8B1DEC9}"/>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10.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13.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16.xml.rels><?xml version="1.0" encoding="UTF-8" standalone="yes"?>
<Relationships xmlns="http://schemas.openxmlformats.org/package/2006/relationships"><Relationship Id="rId2" Type="http://schemas.openxmlformats.org/officeDocument/2006/relationships/chart" Target="../charts/chart12.xml"/><Relationship Id="rId1" Type="http://schemas.openxmlformats.org/officeDocument/2006/relationships/chart" Target="../charts/chart11.xml"/></Relationships>
</file>

<file path=xl/drawings/_rels/drawing19.xml.rels><?xml version="1.0" encoding="UTF-8" standalone="yes"?>
<Relationships xmlns="http://schemas.openxmlformats.org/package/2006/relationships"><Relationship Id="rId2" Type="http://schemas.openxmlformats.org/officeDocument/2006/relationships/chart" Target="../charts/chart14.xml"/><Relationship Id="rId1" Type="http://schemas.openxmlformats.org/officeDocument/2006/relationships/chart" Target="../charts/chart13.xml"/></Relationships>
</file>

<file path=xl/drawings/_rels/drawing22.xml.rels><?xml version="1.0" encoding="UTF-8" standalone="yes"?>
<Relationships xmlns="http://schemas.openxmlformats.org/package/2006/relationships"><Relationship Id="rId2" Type="http://schemas.openxmlformats.org/officeDocument/2006/relationships/chart" Target="../charts/chart16.xml"/><Relationship Id="rId1" Type="http://schemas.openxmlformats.org/officeDocument/2006/relationships/chart" Target="../charts/chart15.xml"/></Relationships>
</file>

<file path=xl/drawings/_rels/drawing25.xml.rels><?xml version="1.0" encoding="UTF-8" standalone="yes"?>
<Relationships xmlns="http://schemas.openxmlformats.org/package/2006/relationships"><Relationship Id="rId2" Type="http://schemas.openxmlformats.org/officeDocument/2006/relationships/chart" Target="../charts/chart18.xml"/><Relationship Id="rId1" Type="http://schemas.openxmlformats.org/officeDocument/2006/relationships/chart" Target="../charts/chart17.xml"/></Relationships>
</file>

<file path=xl/drawings/_rels/drawing28.xml.rels><?xml version="1.0" encoding="UTF-8" standalone="yes"?>
<Relationships xmlns="http://schemas.openxmlformats.org/package/2006/relationships"><Relationship Id="rId2" Type="http://schemas.openxmlformats.org/officeDocument/2006/relationships/chart" Target="../charts/chart20.xml"/><Relationship Id="rId1" Type="http://schemas.openxmlformats.org/officeDocument/2006/relationships/chart" Target="../charts/chart19.xml"/></Relationships>
</file>

<file path=xl/drawings/_rels/drawing31.xml.rels><?xml version="1.0" encoding="UTF-8" standalone="yes"?>
<Relationships xmlns="http://schemas.openxmlformats.org/package/2006/relationships"><Relationship Id="rId2" Type="http://schemas.openxmlformats.org/officeDocument/2006/relationships/chart" Target="../charts/chart22.xml"/><Relationship Id="rId1" Type="http://schemas.openxmlformats.org/officeDocument/2006/relationships/chart" Target="../charts/chart21.xml"/></Relationships>
</file>

<file path=xl/drawings/_rels/drawing34.xml.rels><?xml version="1.0" encoding="UTF-8" standalone="yes"?>
<Relationships xmlns="http://schemas.openxmlformats.org/package/2006/relationships"><Relationship Id="rId2" Type="http://schemas.openxmlformats.org/officeDocument/2006/relationships/chart" Target="../charts/chart24.xml"/><Relationship Id="rId1" Type="http://schemas.openxmlformats.org/officeDocument/2006/relationships/chart" Target="../charts/chart23.xml"/></Relationships>
</file>

<file path=xl/drawings/_rels/drawing37.xml.rels><?xml version="1.0" encoding="UTF-8" standalone="yes"?>
<Relationships xmlns="http://schemas.openxmlformats.org/package/2006/relationships"><Relationship Id="rId2" Type="http://schemas.openxmlformats.org/officeDocument/2006/relationships/chart" Target="../charts/chart26.xml"/><Relationship Id="rId1" Type="http://schemas.openxmlformats.org/officeDocument/2006/relationships/chart" Target="../charts/chart25.xml"/></Relationships>
</file>

<file path=xl/drawings/_rels/drawing40.xml.rels><?xml version="1.0" encoding="UTF-8" standalone="yes"?>
<Relationships xmlns="http://schemas.openxmlformats.org/package/2006/relationships"><Relationship Id="rId2" Type="http://schemas.openxmlformats.org/officeDocument/2006/relationships/chart" Target="../charts/chart28.xml"/><Relationship Id="rId1" Type="http://schemas.openxmlformats.org/officeDocument/2006/relationships/chart" Target="../charts/chart27.xml"/></Relationships>
</file>

<file path=xl/drawings/_rels/drawing43.xml.rels><?xml version="1.0" encoding="UTF-8" standalone="yes"?>
<Relationships xmlns="http://schemas.openxmlformats.org/package/2006/relationships"><Relationship Id="rId2" Type="http://schemas.openxmlformats.org/officeDocument/2006/relationships/chart" Target="../charts/chart30.xml"/><Relationship Id="rId1" Type="http://schemas.openxmlformats.org/officeDocument/2006/relationships/chart" Target="../charts/chart29.xml"/></Relationships>
</file>

<file path=xl/drawings/_rels/drawing46.xml.rels><?xml version="1.0" encoding="UTF-8" standalone="yes"?>
<Relationships xmlns="http://schemas.openxmlformats.org/package/2006/relationships"><Relationship Id="rId2" Type="http://schemas.openxmlformats.org/officeDocument/2006/relationships/chart" Target="../charts/chart32.xml"/><Relationship Id="rId1" Type="http://schemas.openxmlformats.org/officeDocument/2006/relationships/chart" Target="../charts/chart31.xml"/></Relationships>
</file>

<file path=xl/drawings/_rels/drawing49.xml.rels><?xml version="1.0" encoding="UTF-8" standalone="yes"?>
<Relationships xmlns="http://schemas.openxmlformats.org/package/2006/relationships"><Relationship Id="rId2" Type="http://schemas.openxmlformats.org/officeDocument/2006/relationships/chart" Target="../charts/chart34.xml"/><Relationship Id="rId1" Type="http://schemas.openxmlformats.org/officeDocument/2006/relationships/chart" Target="../charts/chart33.xml"/></Relationships>
</file>

<file path=xl/drawings/_rels/drawing52.xml.rels><?xml version="1.0" encoding="UTF-8" standalone="yes"?>
<Relationships xmlns="http://schemas.openxmlformats.org/package/2006/relationships"><Relationship Id="rId2" Type="http://schemas.openxmlformats.org/officeDocument/2006/relationships/chart" Target="../charts/chart36.xml"/><Relationship Id="rId1" Type="http://schemas.openxmlformats.org/officeDocument/2006/relationships/chart" Target="../charts/chart35.xml"/></Relationships>
</file>

<file path=xl/drawings/_rels/drawing55.xml.rels><?xml version="1.0" encoding="UTF-8" standalone="yes"?>
<Relationships xmlns="http://schemas.openxmlformats.org/package/2006/relationships"><Relationship Id="rId2" Type="http://schemas.openxmlformats.org/officeDocument/2006/relationships/chart" Target="../charts/chart38.xml"/><Relationship Id="rId1" Type="http://schemas.openxmlformats.org/officeDocument/2006/relationships/chart" Target="../charts/chart37.xml"/></Relationships>
</file>

<file path=xl/drawings/_rels/drawing58.xml.rels><?xml version="1.0" encoding="UTF-8" standalone="yes"?>
<Relationships xmlns="http://schemas.openxmlformats.org/package/2006/relationships"><Relationship Id="rId2" Type="http://schemas.openxmlformats.org/officeDocument/2006/relationships/chart" Target="../charts/chart40.xml"/><Relationship Id="rId1" Type="http://schemas.openxmlformats.org/officeDocument/2006/relationships/chart" Target="../charts/chart39.xml"/></Relationships>
</file>

<file path=xl/drawings/_rels/drawing61.xml.rels><?xml version="1.0" encoding="UTF-8" standalone="yes"?>
<Relationships xmlns="http://schemas.openxmlformats.org/package/2006/relationships"><Relationship Id="rId2" Type="http://schemas.openxmlformats.org/officeDocument/2006/relationships/chart" Target="../charts/chart42.xml"/><Relationship Id="rId1" Type="http://schemas.openxmlformats.org/officeDocument/2006/relationships/chart" Target="../charts/chart41.xml"/></Relationships>
</file>

<file path=xl/drawings/_rels/drawing64.xml.rels><?xml version="1.0" encoding="UTF-8" standalone="yes"?>
<Relationships xmlns="http://schemas.openxmlformats.org/package/2006/relationships"><Relationship Id="rId2" Type="http://schemas.openxmlformats.org/officeDocument/2006/relationships/chart" Target="../charts/chart44.xml"/><Relationship Id="rId1" Type="http://schemas.openxmlformats.org/officeDocument/2006/relationships/chart" Target="../charts/chart43.xml"/></Relationships>
</file>

<file path=xl/drawings/_rels/drawing67.xml.rels><?xml version="1.0" encoding="UTF-8" standalone="yes"?>
<Relationships xmlns="http://schemas.openxmlformats.org/package/2006/relationships"><Relationship Id="rId2" Type="http://schemas.openxmlformats.org/officeDocument/2006/relationships/chart" Target="../charts/chart46.xml"/><Relationship Id="rId1" Type="http://schemas.openxmlformats.org/officeDocument/2006/relationships/chart" Target="../charts/chart45.xml"/></Relationships>
</file>

<file path=xl/drawings/_rels/drawing70.xml.rels><?xml version="1.0" encoding="UTF-8" standalone="yes"?>
<Relationships xmlns="http://schemas.openxmlformats.org/package/2006/relationships"><Relationship Id="rId2" Type="http://schemas.openxmlformats.org/officeDocument/2006/relationships/chart" Target="../charts/chart48.xml"/><Relationship Id="rId1" Type="http://schemas.openxmlformats.org/officeDocument/2006/relationships/chart" Target="../charts/chart47.xml"/></Relationships>
</file>

<file path=xl/drawings/_rels/drawing73.xml.rels><?xml version="1.0" encoding="UTF-8" standalone="yes"?>
<Relationships xmlns="http://schemas.openxmlformats.org/package/2006/relationships"><Relationship Id="rId2" Type="http://schemas.openxmlformats.org/officeDocument/2006/relationships/chart" Target="../charts/chart50.xml"/><Relationship Id="rId1" Type="http://schemas.openxmlformats.org/officeDocument/2006/relationships/chart" Target="../charts/chart49.xml"/></Relationships>
</file>

<file path=xl/drawings/_rels/drawing76.xml.rels><?xml version="1.0" encoding="UTF-8" standalone="yes"?>
<Relationships xmlns="http://schemas.openxmlformats.org/package/2006/relationships"><Relationship Id="rId2" Type="http://schemas.openxmlformats.org/officeDocument/2006/relationships/chart" Target="../charts/chart52.xml"/><Relationship Id="rId1" Type="http://schemas.openxmlformats.org/officeDocument/2006/relationships/chart" Target="../charts/chart51.xml"/></Relationships>
</file>

<file path=xl/drawings/_rels/drawing79.xml.rels><?xml version="1.0" encoding="UTF-8" standalone="yes"?>
<Relationships xmlns="http://schemas.openxmlformats.org/package/2006/relationships"><Relationship Id="rId2" Type="http://schemas.openxmlformats.org/officeDocument/2006/relationships/chart" Target="../charts/chart54.xml"/><Relationship Id="rId1" Type="http://schemas.openxmlformats.org/officeDocument/2006/relationships/chart" Target="../charts/chart53.xml"/></Relationships>
</file>

<file path=xl/drawings/_rels/drawing82.xml.rels><?xml version="1.0" encoding="UTF-8" standalone="yes"?>
<Relationships xmlns="http://schemas.openxmlformats.org/package/2006/relationships"><Relationship Id="rId2" Type="http://schemas.openxmlformats.org/officeDocument/2006/relationships/chart" Target="../charts/chart56.xml"/><Relationship Id="rId1" Type="http://schemas.openxmlformats.org/officeDocument/2006/relationships/chart" Target="../charts/chart55.xml"/></Relationships>
</file>

<file path=xl/drawings/_rels/drawing85.xml.rels><?xml version="1.0" encoding="UTF-8" standalone="yes"?>
<Relationships xmlns="http://schemas.openxmlformats.org/package/2006/relationships"><Relationship Id="rId2" Type="http://schemas.openxmlformats.org/officeDocument/2006/relationships/chart" Target="../charts/chart58.xml"/><Relationship Id="rId1" Type="http://schemas.openxmlformats.org/officeDocument/2006/relationships/chart" Target="../charts/chart57.xml"/></Relationships>
</file>

<file path=xl/drawings/_rels/drawing88.xml.rels><?xml version="1.0" encoding="UTF-8" standalone="yes"?>
<Relationships xmlns="http://schemas.openxmlformats.org/package/2006/relationships"><Relationship Id="rId2" Type="http://schemas.openxmlformats.org/officeDocument/2006/relationships/chart" Target="../charts/chart60.xml"/><Relationship Id="rId1" Type="http://schemas.openxmlformats.org/officeDocument/2006/relationships/chart" Target="../charts/chart59.xml"/></Relationships>
</file>

<file path=xl/drawings/_rels/drawing91.xml.rels><?xml version="1.0" encoding="UTF-8" standalone="yes"?>
<Relationships xmlns="http://schemas.openxmlformats.org/package/2006/relationships"><Relationship Id="rId2" Type="http://schemas.openxmlformats.org/officeDocument/2006/relationships/chart" Target="../charts/chart62.xml"/><Relationship Id="rId1" Type="http://schemas.openxmlformats.org/officeDocument/2006/relationships/chart" Target="../charts/chart61.xml"/></Relationships>
</file>

<file path=xl/drawings/_rels/drawing94.xml.rels><?xml version="1.0" encoding="UTF-8" standalone="yes"?>
<Relationships xmlns="http://schemas.openxmlformats.org/package/2006/relationships"><Relationship Id="rId2" Type="http://schemas.openxmlformats.org/officeDocument/2006/relationships/chart" Target="../charts/chart64.xml"/><Relationship Id="rId1" Type="http://schemas.openxmlformats.org/officeDocument/2006/relationships/chart" Target="../charts/chart63.xml"/></Relationships>
</file>

<file path=xl/drawings/_rels/drawing97.xml.rels><?xml version="1.0" encoding="UTF-8" standalone="yes"?>
<Relationships xmlns="http://schemas.openxmlformats.org/package/2006/relationships"><Relationship Id="rId2" Type="http://schemas.openxmlformats.org/officeDocument/2006/relationships/chart" Target="../charts/chart66.xml"/><Relationship Id="rId1" Type="http://schemas.openxmlformats.org/officeDocument/2006/relationships/chart" Target="../charts/chart65.xml"/></Relationships>
</file>

<file path=xl/drawings/_rels/drawing100.xml.rels><?xml version="1.0" encoding="UTF-8" standalone="yes"?>
<Relationships xmlns="http://schemas.openxmlformats.org/package/2006/relationships"><Relationship Id="rId2" Type="http://schemas.openxmlformats.org/officeDocument/2006/relationships/chart" Target="../charts/chart68.xml"/><Relationship Id="rId1" Type="http://schemas.openxmlformats.org/officeDocument/2006/relationships/chart" Target="../charts/chart67.xml"/></Relationships>
</file>

<file path=xl/drawings/_rels/drawing103.xml.rels><?xml version="1.0" encoding="UTF-8" standalone="yes"?>
<Relationships xmlns="http://schemas.openxmlformats.org/package/2006/relationships"><Relationship Id="rId2" Type="http://schemas.openxmlformats.org/officeDocument/2006/relationships/chart" Target="../charts/chart70.xml"/><Relationship Id="rId1" Type="http://schemas.openxmlformats.org/officeDocument/2006/relationships/chart" Target="../charts/chart69.xml"/></Relationships>
</file>

<file path=xl/drawings/_rels/drawing106.xml.rels><?xml version="1.0" encoding="UTF-8" standalone="yes"?>
<Relationships xmlns="http://schemas.openxmlformats.org/package/2006/relationships"><Relationship Id="rId2" Type="http://schemas.openxmlformats.org/officeDocument/2006/relationships/chart" Target="../charts/chart72.xml"/><Relationship Id="rId1" Type="http://schemas.openxmlformats.org/officeDocument/2006/relationships/chart" Target="../charts/chart71.xml"/></Relationships>
</file>

<file path=xl/drawings/_rels/drawing109.xml.rels><?xml version="1.0" encoding="UTF-8" standalone="yes"?>
<Relationships xmlns="http://schemas.openxmlformats.org/package/2006/relationships"><Relationship Id="rId2" Type="http://schemas.openxmlformats.org/officeDocument/2006/relationships/chart" Target="../charts/chart74.xml"/><Relationship Id="rId1" Type="http://schemas.openxmlformats.org/officeDocument/2006/relationships/chart" Target="../charts/chart73.xml"/></Relationships>
</file>

<file path=xl/drawings/_rels/drawing112.xml.rels><?xml version="1.0" encoding="UTF-8" standalone="yes"?>
<Relationships xmlns="http://schemas.openxmlformats.org/package/2006/relationships"><Relationship Id="rId2" Type="http://schemas.openxmlformats.org/officeDocument/2006/relationships/chart" Target="../charts/chart76.xml"/><Relationship Id="rId1" Type="http://schemas.openxmlformats.org/officeDocument/2006/relationships/chart" Target="../charts/chart75.xml"/></Relationships>
</file>

<file path=xl/drawings/_rels/drawing115.xml.rels><?xml version="1.0" encoding="UTF-8" standalone="yes"?>
<Relationships xmlns="http://schemas.openxmlformats.org/package/2006/relationships"><Relationship Id="rId2" Type="http://schemas.openxmlformats.org/officeDocument/2006/relationships/chart" Target="../charts/chart78.xml"/><Relationship Id="rId1" Type="http://schemas.openxmlformats.org/officeDocument/2006/relationships/chart" Target="../charts/chart77.xml"/></Relationships>
</file>

<file path=xl/drawings/_rels/drawing118.xml.rels><?xml version="1.0" encoding="UTF-8" standalone="yes"?>
<Relationships xmlns="http://schemas.openxmlformats.org/package/2006/relationships"><Relationship Id="rId2" Type="http://schemas.openxmlformats.org/officeDocument/2006/relationships/chart" Target="../charts/chart80.xml"/><Relationship Id="rId1" Type="http://schemas.openxmlformats.org/officeDocument/2006/relationships/chart" Target="../charts/chart79.xml"/></Relationships>
</file>

<file path=xl/drawings/_rels/drawing121.xml.rels><?xml version="1.0" encoding="UTF-8" standalone="yes"?>
<Relationships xmlns="http://schemas.openxmlformats.org/package/2006/relationships"><Relationship Id="rId2" Type="http://schemas.openxmlformats.org/officeDocument/2006/relationships/chart" Target="../charts/chart82.xml"/><Relationship Id="rId1" Type="http://schemas.openxmlformats.org/officeDocument/2006/relationships/chart" Target="../charts/chart81.xml"/></Relationships>
</file>

<file path=xl/drawings/_rels/drawing124.xml.rels><?xml version="1.0" encoding="UTF-8" standalone="yes"?>
<Relationships xmlns="http://schemas.openxmlformats.org/package/2006/relationships"><Relationship Id="rId2" Type="http://schemas.openxmlformats.org/officeDocument/2006/relationships/chart" Target="../charts/chart84.xml"/><Relationship Id="rId1" Type="http://schemas.openxmlformats.org/officeDocument/2006/relationships/chart" Target="../charts/chart83.xml"/></Relationships>
</file>

<file path=xl/drawings/_rels/drawing127.xml.rels><?xml version="1.0" encoding="UTF-8" standalone="yes"?>
<Relationships xmlns="http://schemas.openxmlformats.org/package/2006/relationships"><Relationship Id="rId2" Type="http://schemas.openxmlformats.org/officeDocument/2006/relationships/chart" Target="../charts/chart86.xml"/><Relationship Id="rId1" Type="http://schemas.openxmlformats.org/officeDocument/2006/relationships/chart" Target="../charts/chart85.xml"/></Relationships>
</file>

<file path=xl/drawings/_rels/drawing130.xml.rels><?xml version="1.0" encoding="UTF-8" standalone="yes"?>
<Relationships xmlns="http://schemas.openxmlformats.org/package/2006/relationships"><Relationship Id="rId2" Type="http://schemas.openxmlformats.org/officeDocument/2006/relationships/chart" Target="../charts/chart88.xml"/><Relationship Id="rId1" Type="http://schemas.openxmlformats.org/officeDocument/2006/relationships/chart" Target="../charts/chart87.xml"/></Relationships>
</file>

<file path=xl/drawings/_rels/drawing133.xml.rels><?xml version="1.0" encoding="UTF-8" standalone="yes"?>
<Relationships xmlns="http://schemas.openxmlformats.org/package/2006/relationships"><Relationship Id="rId2" Type="http://schemas.openxmlformats.org/officeDocument/2006/relationships/chart" Target="../charts/chart90.xml"/><Relationship Id="rId1" Type="http://schemas.openxmlformats.org/officeDocument/2006/relationships/chart" Target="../charts/chart89.xml"/></Relationships>
</file>

<file path=xl/drawings/_rels/drawing136.xml.rels><?xml version="1.0" encoding="UTF-8" standalone="yes"?>
<Relationships xmlns="http://schemas.openxmlformats.org/package/2006/relationships"><Relationship Id="rId2" Type="http://schemas.openxmlformats.org/officeDocument/2006/relationships/chart" Target="../charts/chart92.xml"/><Relationship Id="rId1" Type="http://schemas.openxmlformats.org/officeDocument/2006/relationships/chart" Target="../charts/chart91.xml"/></Relationships>
</file>

<file path=xl/drawings/_rels/drawing139.xml.rels><?xml version="1.0" encoding="UTF-8" standalone="yes"?>
<Relationships xmlns="http://schemas.openxmlformats.org/package/2006/relationships"><Relationship Id="rId2" Type="http://schemas.openxmlformats.org/officeDocument/2006/relationships/chart" Target="../charts/chart94.xml"/><Relationship Id="rId1" Type="http://schemas.openxmlformats.org/officeDocument/2006/relationships/chart" Target="../charts/chart93.xml"/></Relationships>
</file>

<file path=xl/drawings/_rels/drawing142.xml.rels><?xml version="1.0" encoding="UTF-8" standalone="yes"?>
<Relationships xmlns="http://schemas.openxmlformats.org/package/2006/relationships"><Relationship Id="rId2" Type="http://schemas.openxmlformats.org/officeDocument/2006/relationships/chart" Target="../charts/chart96.xml"/><Relationship Id="rId1" Type="http://schemas.openxmlformats.org/officeDocument/2006/relationships/chart" Target="../charts/chart95.xml"/></Relationships>
</file>

<file path=xl/drawings/_rels/drawing145.xml.rels><?xml version="1.0" encoding="UTF-8" standalone="yes"?>
<Relationships xmlns="http://schemas.openxmlformats.org/package/2006/relationships"><Relationship Id="rId2" Type="http://schemas.openxmlformats.org/officeDocument/2006/relationships/chart" Target="../charts/chart98.xml"/><Relationship Id="rId1" Type="http://schemas.openxmlformats.org/officeDocument/2006/relationships/chart" Target="../charts/chart97.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tiff"/></Relationships>
</file>

<file path=xl/drawings/_rels/vmlDrawing4.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08FCE12F-22CD-4CF2-9CAA-DD28402D300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613D400C-6921-4DFC-9AC3-2F6FCADD9DFE}"/>
            </a:ext>
          </a:extLst>
        </xdr:cNvPr>
        <xdr:cNvSpPr/>
      </xdr:nvSpPr>
      <xdr:spPr>
        <a:xfrm>
          <a:off x="4352208" y="0"/>
          <a:ext cx="896152" cy="89172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C36B49D3-6FA4-4C24-AD76-B792DDECD907}"/>
            </a:ext>
          </a:extLst>
        </xdr:cNvPr>
        <xdr:cNvSpPr/>
      </xdr:nvSpPr>
      <xdr:spPr>
        <a:xfrm>
          <a:off x="10145434" y="0"/>
          <a:ext cx="886627" cy="89172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E353C672-819A-4FBA-865F-84A616352DC3}"/>
            </a:ext>
            <a:ext uri="{147F2762-F138-4A5C-976F-8EAC2B608ADB}">
              <a16:predDERef xmlns:a16="http://schemas.microsoft.com/office/drawing/2014/main" pred="{C36B49D3-6FA4-4C24-AD76-B792DDECD90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uster!$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3.xml><?xml version="1.0" encoding="utf-8"?>
<c:userShapes xmlns:c="http://schemas.openxmlformats.org/drawingml/2006/chart">
  <cdr:relSizeAnchor xmlns:cdr="http://schemas.openxmlformats.org/drawingml/2006/chartDrawing">
    <cdr:from>
      <cdr:x>0.00948</cdr:x>
      <cdr:y>0</cdr:y>
    </cdr:from>
    <cdr:to>
      <cdr:x>0.03793</cdr:x>
      <cdr:y>0.84126</cdr:y>
    </cdr:to>
    <cdr:sp macro="" textlink="Muster!$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4.xml><?xml version="1.0" encoding="utf-8"?>
<xdr:wsDr xmlns:xdr="http://schemas.openxmlformats.org/drawingml/2006/spreadsheetDrawing" xmlns:a="http://schemas.openxmlformats.org/drawingml/2006/main">
  <xdr:twoCellAnchor>
    <xdr:from>
      <xdr:col>12</xdr:col>
      <xdr:colOff>433237</xdr:colOff>
      <xdr:row>28</xdr:row>
      <xdr:rowOff>194279</xdr:rowOff>
    </xdr:from>
    <xdr:to>
      <xdr:col>19</xdr:col>
      <xdr:colOff>377967</xdr:colOff>
      <xdr:row>46</xdr:row>
      <xdr:rowOff>24621</xdr:rowOff>
    </xdr:to>
    <xdr:graphicFrame macro="">
      <xdr:nvGraphicFramePr>
        <xdr:cNvPr id="2" name="Diagramm 1">
          <a:extLst>
            <a:ext uri="{FF2B5EF4-FFF2-40B4-BE49-F238E27FC236}">
              <a16:creationId xmlns:a16="http://schemas.microsoft.com/office/drawing/2014/main" id="{BD5A459D-7BCA-4DA8-91CB-EC8C39FC56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2CEDC771-D7B2-47CC-9C89-06FD8F446B7C}"/>
            </a:ext>
          </a:extLst>
        </xdr:cNvPr>
        <xdr:cNvSpPr/>
      </xdr:nvSpPr>
      <xdr:spPr>
        <a:xfrm>
          <a:off x="4358308" y="0"/>
          <a:ext cx="903810" cy="900000"/>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2015-2021: 6.7 %</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4FFC366E-48C4-4408-B58B-468156745D32}"/>
            </a:ext>
          </a:extLst>
        </xdr:cNvPr>
        <xdr:cNvSpPr/>
      </xdr:nvSpPr>
      <xdr:spPr>
        <a:xfrm>
          <a:off x="10161925" y="0"/>
          <a:ext cx="896190" cy="900000"/>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2015-2021: 4.9 %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547542</xdr:colOff>
      <xdr:row>50</xdr:row>
      <xdr:rowOff>35060</xdr:rowOff>
    </xdr:from>
    <xdr:to>
      <xdr:col>19</xdr:col>
      <xdr:colOff>492272</xdr:colOff>
      <xdr:row>67</xdr:row>
      <xdr:rowOff>145100</xdr:rowOff>
    </xdr:to>
    <xdr:graphicFrame macro="">
      <xdr:nvGraphicFramePr>
        <xdr:cNvPr id="5" name="Diagramm 4">
          <a:extLst>
            <a:ext uri="{FF2B5EF4-FFF2-40B4-BE49-F238E27FC236}">
              <a16:creationId xmlns:a16="http://schemas.microsoft.com/office/drawing/2014/main" id="{52487B1B-6237-4975-AA97-2A1E6B6E4D26}"/>
            </a:ext>
            <a:ext uri="{147F2762-F138-4A5C-976F-8EAC2B608ADB}">
              <a16:predDERef xmlns:a16="http://schemas.microsoft.com/office/drawing/2014/main" pred="{4FFC366E-48C4-4408-B58B-468156745D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c:userShapes xmlns:c="http://schemas.openxmlformats.org/drawingml/2006/chart">
  <cdr:relSizeAnchor xmlns:cdr="http://schemas.openxmlformats.org/drawingml/2006/chartDrawing">
    <cdr:from>
      <cdr:x>2.44213E-7</cdr:x>
      <cdr:y>0.08604</cdr:y>
    </cdr:from>
    <cdr:to>
      <cdr:x>0.05317</cdr:x>
      <cdr:y>0.92091</cdr:y>
    </cdr:to>
    <cdr:sp macro="" textlink="'Q1'!$P$28">
      <cdr:nvSpPr>
        <cdr:cNvPr id="4" name="Rechteck 3">
          <a:extLst xmlns:a="http://schemas.openxmlformats.org/drawingml/2006/main">
            <a:ext uri="{FF2B5EF4-FFF2-40B4-BE49-F238E27FC236}">
              <a16:creationId xmlns:a16="http://schemas.microsoft.com/office/drawing/2014/main" id="{E95A7C58-39A4-E68C-7EBE-3D19639576C8}"/>
            </a:ext>
          </a:extLst>
        </cdr:cNvPr>
        <cdr:cNvSpPr/>
      </cdr:nvSpPr>
      <cdr:spPr>
        <a:xfrm xmlns:a="http://schemas.openxmlformats.org/drawingml/2006/main" rot="16200000">
          <a:off x="-1279608" y="1588249"/>
          <a:ext cx="2994661" cy="435441"/>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Overflow="clip"/>
        <a:lstStyle xmlns:a="http://schemas.openxmlformats.org/drawingml/2006/main"/>
        <a:p xmlns:a="http://schemas.openxmlformats.org/drawingml/2006/main">
          <a:pPr algn="r"/>
          <a:fld id="{4279DEF6-ECA4-40B3-ACAF-80AEAEBAC34E}" type="TxLink">
            <a:rPr lang="en-US" sz="900" b="0" i="0" u="none" strike="noStrike">
              <a:solidFill>
                <a:schemeClr val="tx1"/>
              </a:solidFill>
              <a:latin typeface="Arial Nova Cond"/>
            </a:rPr>
            <a:pPr algn="r"/>
            <a:t>Einwohner:innen [Millionen]</a:t>
          </a:fld>
          <a:endParaRPr lang="de-DE" b="0">
            <a:solidFill>
              <a:schemeClr val="tx1"/>
            </a:solidFill>
          </a:endParaRPr>
        </a:p>
      </cdr:txBody>
    </cdr:sp>
  </cdr:relSizeAnchor>
</c:userShapes>
</file>

<file path=xl/drawings/drawing6.xml><?xml version="1.0" encoding="utf-8"?>
<c:userShapes xmlns:c="http://schemas.openxmlformats.org/drawingml/2006/chart">
  <cdr:relSizeAnchor xmlns:cdr="http://schemas.openxmlformats.org/drawingml/2006/chartDrawing">
    <cdr:from>
      <cdr:x>0.00948</cdr:x>
      <cdr:y>0</cdr:y>
    </cdr:from>
    <cdr:to>
      <cdr:x>0.03925</cdr:x>
      <cdr:y>0.95797</cdr:y>
    </cdr:to>
    <cdr:sp macro="" textlink="'Q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753202" y="1808510"/>
          <a:ext cx="3790718" cy="173695"/>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Einwohner:innen Kanton Zürich  gegenüber Basisjahr 2015</a:t>
          </a:fld>
          <a:endParaRPr lang="de-CH" sz="1050"/>
        </a:p>
      </cdr:txBody>
    </cdr:sp>
  </cdr:relSizeAnchor>
</c:userShapes>
</file>

<file path=xl/drawings/drawing7.xml><?xml version="1.0" encoding="utf-8"?>
<xdr:wsDr xmlns:xdr="http://schemas.openxmlformats.org/drawingml/2006/spreadsheetDrawing" xmlns:a="http://schemas.openxmlformats.org/drawingml/2006/main">
  <xdr:twoCellAnchor>
    <xdr:from>
      <xdr:col>12</xdr:col>
      <xdr:colOff>403847</xdr:colOff>
      <xdr:row>29</xdr:row>
      <xdr:rowOff>14665</xdr:rowOff>
    </xdr:from>
    <xdr:to>
      <xdr:col>19</xdr:col>
      <xdr:colOff>385075</xdr:colOff>
      <xdr:row>46</xdr:row>
      <xdr:rowOff>65922</xdr:rowOff>
    </xdr:to>
    <xdr:graphicFrame macro="">
      <xdr:nvGraphicFramePr>
        <xdr:cNvPr id="2" name="Diagramm 1">
          <a:extLst>
            <a:ext uri="{FF2B5EF4-FFF2-40B4-BE49-F238E27FC236}">
              <a16:creationId xmlns:a16="http://schemas.microsoft.com/office/drawing/2014/main" id="{B8151476-8793-4328-8A53-2CA3E49831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77B35178-EBA6-4DF1-9318-B5F4C634E524}"/>
            </a:ext>
          </a:extLst>
        </xdr:cNvPr>
        <xdr:cNvSpPr/>
      </xdr:nvSpPr>
      <xdr:spPr>
        <a:xfrm>
          <a:off x="4352208" y="0"/>
          <a:ext cx="896152" cy="89172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324A1CE3-26FB-4B1C-AB2D-AE30F0BDD252}"/>
            </a:ext>
          </a:extLst>
        </xdr:cNvPr>
        <xdr:cNvSpPr/>
      </xdr:nvSpPr>
      <xdr:spPr>
        <a:xfrm>
          <a:off x="10145434" y="0"/>
          <a:ext cx="886627" cy="89172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4DA81029-AF3D-4538-BC33-F2BFFA298184}"/>
            </a:ext>
            <a:ext uri="{147F2762-F138-4A5C-976F-8EAC2B608ADB}">
              <a16:predDERef xmlns:a16="http://schemas.microsoft.com/office/drawing/2014/main" pred="{324A1CE3-26FB-4B1C-AB2D-AE30F0BDD2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c:userShapes xmlns:c="http://schemas.openxmlformats.org/drawingml/2006/chart">
  <cdr:relSizeAnchor xmlns:cdr="http://schemas.openxmlformats.org/drawingml/2006/chartDrawing">
    <cdr:from>
      <cdr:x>0.00618</cdr:x>
      <cdr:y>0.0768</cdr:y>
    </cdr:from>
    <cdr:to>
      <cdr:x>0.05911</cdr:x>
      <cdr:y>0.85085</cdr:y>
    </cdr:to>
    <cdr:sp macro="" textlink="'Q2'!$P$28">
      <cdr:nvSpPr>
        <cdr:cNvPr id="2" name="Rechteck 1">
          <a:extLst xmlns:a="http://schemas.openxmlformats.org/drawingml/2006/main">
            <a:ext uri="{FF2B5EF4-FFF2-40B4-BE49-F238E27FC236}">
              <a16:creationId xmlns:a16="http://schemas.microsoft.com/office/drawing/2014/main" id="{AB1BB630-B8B4-6A50-5E13-941ADF7C4881}"/>
            </a:ext>
          </a:extLst>
        </cdr:cNvPr>
        <cdr:cNvSpPr/>
      </cdr:nvSpPr>
      <cdr:spPr>
        <a:xfrm xmlns:a="http://schemas.openxmlformats.org/drawingml/2006/main" rot="16200000">
          <a:off x="-1116762" y="1442456"/>
          <a:ext cx="2770566" cy="435441"/>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Overflow="clip"/>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lgn="r"/>
          <a:fld id="{915DCB6C-222C-4D3C-BEAD-07E5BBC5C5CE}" type="TxLink">
            <a:rPr lang="en-US" sz="900" b="0" i="0" u="none" strike="noStrike">
              <a:solidFill>
                <a:schemeClr val="tx1"/>
              </a:solidFill>
              <a:latin typeface="Arial Nova Cond"/>
              <a:ea typeface="+mn-ea"/>
              <a:cs typeface="+mn-cs"/>
            </a:rPr>
            <a:pPr marL="0" indent="0" algn="r"/>
            <a:t>BIP [Milliarden CHF]</a:t>
          </a:fld>
          <a:endParaRPr lang="de-DE" sz="900" b="0" i="0" u="none" strike="noStrike">
            <a:solidFill>
              <a:schemeClr val="tx1"/>
            </a:solidFill>
            <a:latin typeface="Arial Nova Cond"/>
            <a:ea typeface="+mn-ea"/>
            <a:cs typeface="+mn-cs"/>
          </a:endParaRPr>
        </a:p>
      </cdr:txBody>
    </cdr:sp>
  </cdr:relSizeAnchor>
</c:userShapes>
</file>

<file path=xl/drawings/drawing9.xml><?xml version="1.0" encoding="utf-8"?>
<c:userShapes xmlns:c="http://schemas.openxmlformats.org/drawingml/2006/chart">
  <cdr:relSizeAnchor xmlns:cdr="http://schemas.openxmlformats.org/drawingml/2006/chartDrawing">
    <cdr:from>
      <cdr:x>0.01116</cdr:x>
      <cdr:y>0.07257</cdr:y>
    </cdr:from>
    <cdr:to>
      <cdr:x>0.03605</cdr:x>
      <cdr:y>0.77188</cdr:y>
    </cdr:to>
    <cdr:sp macro="" textlink="'Q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105798" y="1439371"/>
          <a:ext cx="2517516" cy="16128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BIP Kanton Zürich  gegenüber Basisjahr 2015</a:t>
          </a:fld>
          <a:endParaRPr lang="de-CH" sz="1050"/>
        </a:p>
      </cdr:txBody>
    </cdr:sp>
  </cdr:relSizeAnchor>
</c:userShapes>
</file>

<file path=xl/drawings/drawing10.xml><?xml version="1.0" encoding="utf-8"?>
<xdr:wsDr xmlns:xdr="http://schemas.openxmlformats.org/drawingml/2006/spreadsheetDrawing" xmlns:a="http://schemas.openxmlformats.org/drawingml/2006/main">
  <xdr:twoCellAnchor>
    <xdr:from>
      <xdr:col>12</xdr:col>
      <xdr:colOff>501818</xdr:colOff>
      <xdr:row>29</xdr:row>
      <xdr:rowOff>3779</xdr:rowOff>
    </xdr:from>
    <xdr:to>
      <xdr:col>19</xdr:col>
      <xdr:colOff>442472</xdr:colOff>
      <xdr:row>46</xdr:row>
      <xdr:rowOff>43161</xdr:rowOff>
    </xdr:to>
    <xdr:graphicFrame macro="">
      <xdr:nvGraphicFramePr>
        <xdr:cNvPr id="2" name="Diagramm 1">
          <a:extLst>
            <a:ext uri="{FF2B5EF4-FFF2-40B4-BE49-F238E27FC236}">
              <a16:creationId xmlns:a16="http://schemas.microsoft.com/office/drawing/2014/main" id="{9E022DF7-F974-489F-AF62-BBBEE35D1D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C310123F-D694-4339-AA16-31103C020064}"/>
            </a:ext>
          </a:extLst>
        </xdr:cNvPr>
        <xdr:cNvSpPr/>
      </xdr:nvSpPr>
      <xdr:spPr>
        <a:xfrm>
          <a:off x="4352208" y="0"/>
          <a:ext cx="896152" cy="89172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98C92F11-FE3B-4B49-A8EE-FA49ACBD484D}"/>
            </a:ext>
          </a:extLst>
        </xdr:cNvPr>
        <xdr:cNvSpPr/>
      </xdr:nvSpPr>
      <xdr:spPr>
        <a:xfrm>
          <a:off x="10145434" y="0"/>
          <a:ext cx="886627" cy="89172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2015-2021: 101.9 %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481348</xdr:colOff>
      <xdr:row>66</xdr:row>
      <xdr:rowOff>163343</xdr:rowOff>
    </xdr:to>
    <xdr:graphicFrame macro="">
      <xdr:nvGraphicFramePr>
        <xdr:cNvPr id="5" name="Diagramm 4">
          <a:extLst>
            <a:ext uri="{FF2B5EF4-FFF2-40B4-BE49-F238E27FC236}">
              <a16:creationId xmlns:a16="http://schemas.microsoft.com/office/drawing/2014/main" id="{19CB4F5C-3123-409E-AD70-604F35414624}"/>
            </a:ext>
            <a:ext uri="{147F2762-F138-4A5C-976F-8EAC2B608ADB}">
              <a16:predDERef xmlns:a16="http://schemas.microsoft.com/office/drawing/2014/main" pred="{98C92F11-FE3B-4B49-A8EE-FA49ACBD48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xml><?xml version="1.0" encoding="utf-8"?>
<c:userShapes xmlns:c="http://schemas.openxmlformats.org/drawingml/2006/chart">
  <cdr:relSizeAnchor xmlns:cdr="http://schemas.openxmlformats.org/drawingml/2006/chartDrawing">
    <cdr:from>
      <cdr:x>0.00621</cdr:x>
      <cdr:y>0.0438</cdr:y>
    </cdr:from>
    <cdr:to>
      <cdr:x>0.0594</cdr:x>
      <cdr:y>0.79086</cdr:y>
    </cdr:to>
    <cdr:sp macro="" textlink="'Q3'!$P$28">
      <cdr:nvSpPr>
        <cdr:cNvPr id="2" name="Rechteck 1">
          <a:extLst xmlns:a="http://schemas.openxmlformats.org/drawingml/2006/main">
            <a:ext uri="{FF2B5EF4-FFF2-40B4-BE49-F238E27FC236}">
              <a16:creationId xmlns:a16="http://schemas.microsoft.com/office/drawing/2014/main" id="{ADAF1AA7-44E9-E0A9-404D-0CE8F2815DA0}"/>
            </a:ext>
          </a:extLst>
        </cdr:cNvPr>
        <cdr:cNvSpPr/>
      </cdr:nvSpPr>
      <cdr:spPr>
        <a:xfrm xmlns:a="http://schemas.openxmlformats.org/drawingml/2006/main" rot="16200000">
          <a:off x="-1064041" y="1271082"/>
          <a:ext cx="2665125" cy="435441"/>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Overflow="clip"/>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lgn="r"/>
          <a:fld id="{E04BAE26-CCFF-4453-9EB5-D22F1F7A28E0}" type="TxLink">
            <a:rPr lang="en-US" sz="900" b="0" i="0" u="none" strike="noStrike">
              <a:solidFill>
                <a:schemeClr val="tx1"/>
              </a:solidFill>
              <a:latin typeface="Arial Nova Cond"/>
              <a:ea typeface="+mn-ea"/>
              <a:cs typeface="+mn-cs"/>
            </a:rPr>
            <a:pPr marL="0" indent="0" algn="r"/>
            <a:t>Landesindex der Konsumentenpreise [%, Basis 2015]</a:t>
          </a:fld>
          <a:endParaRPr lang="de-DE" sz="900" b="0" i="0" u="none" strike="noStrike">
            <a:solidFill>
              <a:schemeClr val="tx1"/>
            </a:solidFill>
            <a:latin typeface="Arial Nova Cond"/>
            <a:ea typeface="+mn-ea"/>
            <a:cs typeface="+mn-cs"/>
          </a:endParaRPr>
        </a:p>
      </cdr:txBody>
    </cdr:sp>
  </cdr:relSizeAnchor>
</c:userShapes>
</file>

<file path=xl/drawings/drawing12.xml><?xml version="1.0" encoding="utf-8"?>
<c:userShapes xmlns:c="http://schemas.openxmlformats.org/drawingml/2006/chart">
  <cdr:relSizeAnchor xmlns:cdr="http://schemas.openxmlformats.org/drawingml/2006/chartDrawing">
    <cdr:from>
      <cdr:x>0.00948</cdr:x>
      <cdr:y>0</cdr:y>
    </cdr:from>
    <cdr:to>
      <cdr:x>0.03437</cdr:x>
      <cdr:y>0.69931</cdr:y>
    </cdr:to>
    <cdr:sp macro="" textlink="'Q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239212" y="1300788"/>
          <a:ext cx="2763212" cy="161636"/>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Teuerung CH gegenüber Basisjahr 2015</a:t>
          </a:fld>
          <a:endParaRPr lang="de-CH" sz="1050"/>
        </a:p>
      </cdr:txBody>
    </cdr:sp>
  </cdr:relSizeAnchor>
</c:userShapes>
</file>

<file path=xl/drawings/drawing13.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6" name="Diagramm 1">
          <a:extLst>
            <a:ext uri="{FF2B5EF4-FFF2-40B4-BE49-F238E27FC236}">
              <a16:creationId xmlns:a16="http://schemas.microsoft.com/office/drawing/2014/main" id="{1B60AB8E-38C7-4C26-9E6C-18C13B1BB38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B8E41E90-83FB-4D9F-AFB8-EF9E7D1AF192}"/>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2015-2021: 63.1 %</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65AA0373-495D-4767-A051-6F28C165B528}"/>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2015-2021: 35.7 %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C421C749-197F-408D-B7B8-C562221A8F29}"/>
            </a:ext>
            <a:ext uri="{147F2762-F138-4A5C-976F-8EAC2B608ADB}">
              <a16:predDERef xmlns:a16="http://schemas.microsoft.com/office/drawing/2014/main" pred="{65AA0373-495D-4767-A051-6F28C165B52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G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Anteil fossilfreie Energieträger in Heizungen [%]</a:t>
          </a:fld>
          <a:endParaRPr lang="de-CH" sz="1050" b="0">
            <a:solidFill>
              <a:schemeClr val="tx1"/>
            </a:solidFill>
          </a:endParaRPr>
        </a:p>
      </cdr:txBody>
    </cdr:sp>
  </cdr:relSizeAnchor>
</c:userShapes>
</file>

<file path=xl/drawings/drawing15.xml><?xml version="1.0" encoding="utf-8"?>
<c:userShapes xmlns:c="http://schemas.openxmlformats.org/drawingml/2006/chart">
  <cdr:relSizeAnchor xmlns:cdr="http://schemas.openxmlformats.org/drawingml/2006/chartDrawing">
    <cdr:from>
      <cdr:x>0.00948</cdr:x>
      <cdr:y>0</cdr:y>
    </cdr:from>
    <cdr:to>
      <cdr:x>0.03793</cdr:x>
      <cdr:y>0.84126</cdr:y>
    </cdr:to>
    <cdr:sp macro="" textlink="'G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Anteil fossilfreie Energieträger in Heizungen gegenüber Basisjahr 2015</a:t>
          </a:fld>
          <a:endParaRPr lang="de-CH" sz="1050"/>
        </a:p>
      </cdr:txBody>
    </cdr:sp>
  </cdr:relSizeAnchor>
</c:userShapes>
</file>

<file path=xl/drawings/drawing16.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C1BCF87F-66B8-4E78-AC52-306E9702B92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DCF4A150-A284-433C-B508-B918FC1EE277}"/>
            </a:ext>
            <a:ext uri="{147F2762-F138-4A5C-976F-8EAC2B608ADB}">
              <a16:predDERef xmlns:a16="http://schemas.microsoft.com/office/drawing/2014/main" pred="{C1BCF87F-66B8-4E78-AC52-306E9702B924}"/>
            </a:ext>
          </a:extLst>
        </xdr:cNvPr>
        <xdr:cNvSpPr/>
      </xdr:nvSpPr>
      <xdr:spPr>
        <a:xfrm>
          <a:off x="4100748" y="0"/>
          <a:ext cx="814237" cy="882201"/>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2015-2021: 63.1 %</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F34F278C-A9BD-4ED5-A84E-51D3F961FAFB}"/>
            </a:ext>
            <a:ext uri="{147F2762-F138-4A5C-976F-8EAC2B608ADB}">
              <a16:predDERef xmlns:a16="http://schemas.microsoft.com/office/drawing/2014/main" pred="{DCF4A150-A284-433C-B508-B918FC1EE277}"/>
            </a:ext>
          </a:extLst>
        </xdr:cNvPr>
        <xdr:cNvSpPr/>
      </xdr:nvSpPr>
      <xdr:spPr>
        <a:xfrm>
          <a:off x="9522499" y="0"/>
          <a:ext cx="806617" cy="882201"/>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2015-2021: 35.7 %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5BC6D42E-964E-49F8-8C89-2D18FFD2B81B}"/>
            </a:ext>
            <a:ext uri="{147F2762-F138-4A5C-976F-8EAC2B608ADB}">
              <a16:predDERef xmlns:a16="http://schemas.microsoft.com/office/drawing/2014/main" pred="{F34F278C-A9BD-4ED5-A84E-51D3F961FAF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G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Anteil fossilfreie Energieträger in Heizungen [%]</a:t>
          </a:fld>
          <a:endParaRPr lang="de-CH" sz="1050" b="0">
            <a:solidFill>
              <a:schemeClr val="tx1"/>
            </a:solidFill>
          </a:endParaRPr>
        </a:p>
      </cdr:txBody>
    </cdr:sp>
  </cdr:relSizeAnchor>
</c:userShapes>
</file>

<file path=xl/drawings/drawing18.xml><?xml version="1.0" encoding="utf-8"?>
<c:userShapes xmlns:c="http://schemas.openxmlformats.org/drawingml/2006/chart">
  <cdr:relSizeAnchor xmlns:cdr="http://schemas.openxmlformats.org/drawingml/2006/chartDrawing">
    <cdr:from>
      <cdr:x>0.00948</cdr:x>
      <cdr:y>0</cdr:y>
    </cdr:from>
    <cdr:to>
      <cdr:x>0.03793</cdr:x>
      <cdr:y>0.84126</cdr:y>
    </cdr:to>
    <cdr:sp macro="" textlink="'G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Anteil erneuerbar erzeugte Wärme an Gesamtverbrauch Wärme gegenüber Basisjahr 2015</a:t>
          </a:fld>
          <a:endParaRPr lang="de-CH" sz="1050"/>
        </a:p>
      </cdr:txBody>
    </cdr:sp>
  </cdr:relSizeAnchor>
</c:userShapes>
</file>

<file path=xl/drawings/drawing19.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F7017994-75CF-455A-A056-A5A164805C7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03F3B6B4-5A19-45D9-A111-EE7061CDE97E}"/>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33B1756E-4DBE-4817-8C8A-252A94B7CAD5}"/>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CD06BBE3-D5AD-46AA-BEC1-468748AA9828}"/>
            </a:ext>
            <a:ext uri="{147F2762-F138-4A5C-976F-8EAC2B608ADB}">
              <a16:predDERef xmlns:a16="http://schemas.microsoft.com/office/drawing/2014/main" pred="{33B1756E-4DBE-4817-8C8A-252A94B7CAD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0.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G3'!$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21.xml><?xml version="1.0" encoding="utf-8"?>
<c:userShapes xmlns:c="http://schemas.openxmlformats.org/drawingml/2006/chart">
  <cdr:relSizeAnchor xmlns:cdr="http://schemas.openxmlformats.org/drawingml/2006/chartDrawing">
    <cdr:from>
      <cdr:x>0.00948</cdr:x>
      <cdr:y>0</cdr:y>
    </cdr:from>
    <cdr:to>
      <cdr:x>0.03793</cdr:x>
      <cdr:y>0.84126</cdr:y>
    </cdr:to>
    <cdr:sp macro="" textlink="'G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Energiebedarf für Raumwärme und Warmwasser bei reinen Wohnbauten im Kanton Zürich nach Gebäudealtersklassen gegenüber Basisjahr 2015</a:t>
          </a:fld>
          <a:endParaRPr lang="de-CH" sz="1050"/>
        </a:p>
      </cdr:txBody>
    </cdr:sp>
  </cdr:relSizeAnchor>
</c:userShapes>
</file>

<file path=xl/drawings/drawing22.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F27AE5E3-D80E-405A-8790-F02C210539D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268E8836-138D-4A83-A2AE-B3A209443929}"/>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2015-2021: 11.1 %</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C9983FB0-9CD6-4359-A49A-498E91DBECBB}"/>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2015-2021: 9.9 %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8563C513-9B5B-44BC-9C8E-E46DE2A3656D}"/>
            </a:ext>
            <a:ext uri="{147F2762-F138-4A5C-976F-8EAC2B608ADB}">
              <a16:predDERef xmlns:a16="http://schemas.microsoft.com/office/drawing/2014/main" pred="{C9983FB0-9CD6-4359-A49A-498E91DBECB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3.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G4'!$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Anzahl Heigradtage [HGT]</a:t>
          </a:fld>
          <a:endParaRPr lang="de-CH" sz="1050" b="0">
            <a:solidFill>
              <a:schemeClr val="tx1"/>
            </a:solidFill>
          </a:endParaRPr>
        </a:p>
      </cdr:txBody>
    </cdr:sp>
  </cdr:relSizeAnchor>
</c:userShapes>
</file>

<file path=xl/drawings/drawing24.xml><?xml version="1.0" encoding="utf-8"?>
<c:userShapes xmlns:c="http://schemas.openxmlformats.org/drawingml/2006/chart">
  <cdr:relSizeAnchor xmlns:cdr="http://schemas.openxmlformats.org/drawingml/2006/chartDrawing">
    <cdr:from>
      <cdr:x>0.00948</cdr:x>
      <cdr:y>0</cdr:y>
    </cdr:from>
    <cdr:to>
      <cdr:x>0.03793</cdr:x>
      <cdr:y>0.84126</cdr:y>
    </cdr:to>
    <cdr:sp macro="" textlink="'G4'!$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Heizgradtage gegenüber Basisjahr 2015</a:t>
          </a:fld>
          <a:endParaRPr lang="de-CH" sz="1050"/>
        </a:p>
      </cdr:txBody>
    </cdr:sp>
  </cdr:relSizeAnchor>
</c:userShapes>
</file>

<file path=xl/drawings/drawing25.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46216A0C-3D61-4020-A5EC-61D102C5E68D}"/>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C1384B29-873C-483C-9952-5A61207A629F}"/>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2015-2021: -11.2 %</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791EA045-A29E-4806-AB1D-0BBE70514B2C}"/>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480F99CE-56B1-43C1-9379-074A78B117C2}"/>
            </a:ext>
            <a:ext uri="{147F2762-F138-4A5C-976F-8EAC2B608ADB}">
              <a16:predDERef xmlns:a16="http://schemas.microsoft.com/office/drawing/2014/main" pred="{791EA045-A29E-4806-AB1D-0BBE70514B2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6.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G5'!$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27.xml><?xml version="1.0" encoding="utf-8"?>
<c:userShapes xmlns:c="http://schemas.openxmlformats.org/drawingml/2006/chart">
  <cdr:relSizeAnchor xmlns:cdr="http://schemas.openxmlformats.org/drawingml/2006/chartDrawing">
    <cdr:from>
      <cdr:x>0.00948</cdr:x>
      <cdr:y>0</cdr:y>
    </cdr:from>
    <cdr:to>
      <cdr:x>0.03793</cdr:x>
      <cdr:y>0.84126</cdr:y>
    </cdr:to>
    <cdr:sp macro="" textlink="'G5'!$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Anzahl fossile Wärmeerzeuger gemäss Feuerungskontrollen der Gemeinden gegenüber Basisjahr 2015</a:t>
          </a:fld>
          <a:endParaRPr lang="de-CH" sz="1050"/>
        </a:p>
      </cdr:txBody>
    </cdr:sp>
  </cdr:relSizeAnchor>
</c:userShapes>
</file>

<file path=xl/drawings/drawing28.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AA47A52D-4740-48DA-85A4-3517A2FBF4C9}"/>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5E87B82F-C6A6-45CC-8915-D48B20216875}"/>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037F5949-8AB0-4EFC-B784-760A9D44FBFF}"/>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1AFBA61A-655C-479F-98EF-3723B183227A}"/>
            </a:ext>
            <a:ext uri="{147F2762-F138-4A5C-976F-8EAC2B608ADB}">
              <a16:predDERef xmlns:a16="http://schemas.microsoft.com/office/drawing/2014/main" pred="{037F5949-8AB0-4EFC-B784-760A9D44FBFF}"/>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9.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G6'!$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30.xml><?xml version="1.0" encoding="utf-8"?>
<c:userShapes xmlns:c="http://schemas.openxmlformats.org/drawingml/2006/chart">
  <cdr:relSizeAnchor xmlns:cdr="http://schemas.openxmlformats.org/drawingml/2006/chartDrawing">
    <cdr:from>
      <cdr:x>0.00948</cdr:x>
      <cdr:y>0</cdr:y>
    </cdr:from>
    <cdr:to>
      <cdr:x>0.03793</cdr:x>
      <cdr:y>0.84126</cdr:y>
    </cdr:to>
    <cdr:sp macro="" textlink="'G6'!$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Anzahl fossile Heizungen in Gebäuden mit Fertigstellung im Vorjahr gegenüber Basisjahr 2015</a:t>
          </a:fld>
          <a:endParaRPr lang="de-CH" sz="1050"/>
        </a:p>
      </cdr:txBody>
    </cdr:sp>
  </cdr:relSizeAnchor>
</c:userShapes>
</file>

<file path=xl/drawings/drawing31.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D7178B82-764C-47D6-A7EF-2961E0FFDC23}"/>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8281BCCF-B270-4D5C-9BA1-67E30EEF4CF2}"/>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50FEF1EC-BCAE-43D6-8D9C-9E9F1EA9A9D3}"/>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4F8E536A-DD60-4D6F-95E1-C85F42C77E07}"/>
            </a:ext>
            <a:ext uri="{147F2762-F138-4A5C-976F-8EAC2B608ADB}">
              <a16:predDERef xmlns:a16="http://schemas.microsoft.com/office/drawing/2014/main" pred="{50FEF1EC-BCAE-43D6-8D9C-9E9F1EA9A9D3}"/>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2.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33.xml><?xml version="1.0" encoding="utf-8"?>
<c:userShapes xmlns:c="http://schemas.openxmlformats.org/drawingml/2006/chart">
  <cdr:relSizeAnchor xmlns:cdr="http://schemas.openxmlformats.org/drawingml/2006/chartDrawing">
    <cdr:from>
      <cdr:x>0.00948</cdr:x>
      <cdr:y>0</cdr:y>
    </cdr:from>
    <cdr:to>
      <cdr:x>0.03793</cdr:x>
      <cdr:y>0.84126</cdr:y>
    </cdr:to>
    <cdr:sp macro="" textlink="'M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Produktion von Wärme aus erneuerbaren Energieträgern gegenüber Basisjahr 2015</a:t>
          </a:fld>
          <a:endParaRPr lang="de-CH" sz="1050"/>
        </a:p>
      </cdr:txBody>
    </cdr:sp>
  </cdr:relSizeAnchor>
</c:userShapes>
</file>

<file path=xl/drawings/drawing34.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9B63EADD-61E8-4B93-8B39-D182926CBFFD}"/>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1E0BA3DD-2C52-41F5-85B7-C4D100AAEC03}"/>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95A898E4-CF09-4497-A9CB-6EBC9A75E6BA}"/>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95F2C622-0B7D-4419-BF30-A4DDE10E34D5}"/>
            </a:ext>
            <a:ext uri="{147F2762-F138-4A5C-976F-8EAC2B608ADB}">
              <a16:predDERef xmlns:a16="http://schemas.microsoft.com/office/drawing/2014/main" pred="{95A898E4-CF09-4497-A9CB-6EBC9A75E6BA}"/>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5.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36.xml><?xml version="1.0" encoding="utf-8"?>
<c:userShapes xmlns:c="http://schemas.openxmlformats.org/drawingml/2006/chart">
  <cdr:relSizeAnchor xmlns:cdr="http://schemas.openxmlformats.org/drawingml/2006/chartDrawing">
    <cdr:from>
      <cdr:x>0.00948</cdr:x>
      <cdr:y>0</cdr:y>
    </cdr:from>
    <cdr:to>
      <cdr:x>0.03793</cdr:x>
      <cdr:y>0.84126</cdr:y>
    </cdr:to>
    <cdr:sp macro="" textlink="'M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Antriebsart bei Industriefahrzeugen - Fahrzeugbestand gegenüber Basisjahr 2015</a:t>
          </a:fld>
          <a:endParaRPr lang="de-CH" sz="1050"/>
        </a:p>
      </cdr:txBody>
    </cdr:sp>
  </cdr:relSizeAnchor>
</c:userShapes>
</file>

<file path=xl/drawings/drawing37.xml><?xml version="1.0" encoding="utf-8"?>
<xdr:wsDr xmlns:xdr="http://schemas.openxmlformats.org/drawingml/2006/spreadsheetDrawing" xmlns:a="http://schemas.openxmlformats.org/drawingml/2006/main">
  <xdr:twoCellAnchor>
    <xdr:from>
      <xdr:col>12</xdr:col>
      <xdr:colOff>309413</xdr:colOff>
      <xdr:row>28</xdr:row>
      <xdr:rowOff>226664</xdr:rowOff>
    </xdr:from>
    <xdr:to>
      <xdr:col>19</xdr:col>
      <xdr:colOff>250068</xdr:colOff>
      <xdr:row>46</xdr:row>
      <xdr:rowOff>30519</xdr:rowOff>
    </xdr:to>
    <xdr:graphicFrame macro="">
      <xdr:nvGraphicFramePr>
        <xdr:cNvPr id="2" name="Diagramm 1">
          <a:extLst>
            <a:ext uri="{FF2B5EF4-FFF2-40B4-BE49-F238E27FC236}">
              <a16:creationId xmlns:a16="http://schemas.microsoft.com/office/drawing/2014/main" id="{DA485BBC-253A-437C-8D0D-887E070DCA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3B5721C8-EB14-4298-9313-C362E134900F}"/>
            </a:ext>
          </a:extLst>
        </xdr:cNvPr>
        <xdr:cNvSpPr/>
      </xdr:nvSpPr>
      <xdr:spPr>
        <a:xfrm>
          <a:off x="4110273" y="0"/>
          <a:ext cx="817412" cy="88537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2015-2021: 501.4 %</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682779CF-4AA5-48A8-892A-34813A12987A}"/>
            </a:ext>
          </a:extLst>
        </xdr:cNvPr>
        <xdr:cNvSpPr/>
      </xdr:nvSpPr>
      <xdr:spPr>
        <a:xfrm>
          <a:off x="9541549" y="0"/>
          <a:ext cx="809792" cy="88537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2015-2021: 1012.2 %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481348</xdr:colOff>
      <xdr:row>66</xdr:row>
      <xdr:rowOff>163343</xdr:rowOff>
    </xdr:to>
    <xdr:graphicFrame macro="">
      <xdr:nvGraphicFramePr>
        <xdr:cNvPr id="5" name="Diagramm 4">
          <a:extLst>
            <a:ext uri="{FF2B5EF4-FFF2-40B4-BE49-F238E27FC236}">
              <a16:creationId xmlns:a16="http://schemas.microsoft.com/office/drawing/2014/main" id="{DDEFD744-8899-4B3E-A4B8-AA346B4C8598}"/>
            </a:ext>
            <a:ext uri="{147F2762-F138-4A5C-976F-8EAC2B608ADB}">
              <a16:predDERef xmlns:a16="http://schemas.microsoft.com/office/drawing/2014/main" pred="{682779CF-4AA5-48A8-892A-34813A1298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8.xml><?xml version="1.0" encoding="utf-8"?>
<c:userShapes xmlns:c="http://schemas.openxmlformats.org/drawingml/2006/chart">
  <cdr:relSizeAnchor xmlns:cdr="http://schemas.openxmlformats.org/drawingml/2006/chartDrawing">
    <cdr:from>
      <cdr:x>0.00621</cdr:x>
      <cdr:y>0.03907</cdr:y>
    </cdr:from>
    <cdr:to>
      <cdr:x>0.0594</cdr:x>
      <cdr:y>0.7924</cdr:y>
    </cdr:to>
    <cdr:sp macro="" textlink="'M3'!$P$28">
      <cdr:nvSpPr>
        <cdr:cNvPr id="2" name="Rechteck 1">
          <a:extLst xmlns:a="http://schemas.openxmlformats.org/drawingml/2006/main">
            <a:ext uri="{FF2B5EF4-FFF2-40B4-BE49-F238E27FC236}">
              <a16:creationId xmlns:a16="http://schemas.microsoft.com/office/drawing/2014/main" id="{ADAF1AA7-44E9-E0A9-404D-0CE8F2815DA0}"/>
            </a:ext>
          </a:extLst>
        </cdr:cNvPr>
        <cdr:cNvSpPr/>
      </cdr:nvSpPr>
      <cdr:spPr>
        <a:xfrm xmlns:a="http://schemas.openxmlformats.org/drawingml/2006/main" rot="16200000">
          <a:off x="-1072613" y="1262510"/>
          <a:ext cx="2682270" cy="435441"/>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Overflow="clip"/>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lgn="r"/>
          <a:fld id="{EB4E410D-F8FE-4F46-BEB0-4EDFF54490BE}" type="TxLink">
            <a:rPr lang="en-US" sz="900" b="0" i="0" u="none" strike="noStrike">
              <a:solidFill>
                <a:schemeClr val="tx1"/>
              </a:solidFill>
              <a:latin typeface="Arial Nova Cond"/>
              <a:ea typeface="+mn-ea"/>
              <a:cs typeface="+mn-cs"/>
            </a:rPr>
            <a:pPr marL="0" indent="0" algn="r"/>
            <a:t>Anteil [%]</a:t>
          </a:fld>
          <a:endParaRPr lang="de-DE" sz="900" b="0" i="0" u="none" strike="noStrike">
            <a:solidFill>
              <a:schemeClr val="tx1"/>
            </a:solidFill>
            <a:latin typeface="Arial Nova Cond"/>
            <a:ea typeface="+mn-ea"/>
            <a:cs typeface="+mn-cs"/>
          </a:endParaRPr>
        </a:p>
      </cdr:txBody>
    </cdr:sp>
  </cdr:relSizeAnchor>
</c:userShapes>
</file>

<file path=xl/drawings/drawing39.xml><?xml version="1.0" encoding="utf-8"?>
<c:userShapes xmlns:c="http://schemas.openxmlformats.org/drawingml/2006/chart">
  <cdr:relSizeAnchor xmlns:cdr="http://schemas.openxmlformats.org/drawingml/2006/chartDrawing">
    <cdr:from>
      <cdr:x>0.00391</cdr:x>
      <cdr:y>0</cdr:y>
    </cdr:from>
    <cdr:to>
      <cdr:x>0.05742</cdr:x>
      <cdr:y>0.95368</cdr:y>
    </cdr:to>
    <cdr:sp macro="" textlink="'M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689068" y="1711929"/>
          <a:ext cx="3736608" cy="312749"/>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EAEC0C51-3DF1-4B2D-A724-EA26CC48CB55}" type="TxLink">
            <a:rPr lang="en-US" sz="800" b="0" i="0" u="none" strike="noStrike">
              <a:solidFill>
                <a:srgbClr val="000000"/>
              </a:solidFill>
              <a:latin typeface="Arial Nova Cond"/>
            </a:rPr>
            <a:pPr algn="r"/>
            <a:t>Veränderung Antriebsart bei Personenwagen - Neuzulassungen gegenüber Basisjahr 2015</a:t>
          </a:fld>
          <a:endParaRPr lang="de-CH" sz="1000"/>
        </a:p>
      </cdr:txBody>
    </cdr:sp>
  </cdr:relSizeAnchor>
</c:userShapes>
</file>

<file path=xl/drawings/drawing40.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F6CCE01D-94D3-4FC6-8CEB-3CB7FF6CEB5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5186B109-B230-4F80-AB2E-C7B6FF000752}"/>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81A01EAD-8238-448B-8182-E8FEB9B2D333}"/>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83B5615B-E32C-4A39-98D9-CBC102D1813C}"/>
            </a:ext>
            <a:ext uri="{147F2762-F138-4A5C-976F-8EAC2B608ADB}">
              <a16:predDERef xmlns:a16="http://schemas.microsoft.com/office/drawing/2014/main" pred="{81A01EAD-8238-448B-8182-E8FEB9B2D333}"/>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1.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4'!$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42.xml><?xml version="1.0" encoding="utf-8"?>
<c:userShapes xmlns:c="http://schemas.openxmlformats.org/drawingml/2006/chart">
  <cdr:relSizeAnchor xmlns:cdr="http://schemas.openxmlformats.org/drawingml/2006/chartDrawing">
    <cdr:from>
      <cdr:x>0.00948</cdr:x>
      <cdr:y>0</cdr:y>
    </cdr:from>
    <cdr:to>
      <cdr:x>0.03793</cdr:x>
      <cdr:y>0.84126</cdr:y>
    </cdr:to>
    <cdr:sp macro="" textlink="'M4'!$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Verbrauchsmengen nach Grossregion - Fleisch gegenüber Basisjahr 2015</a:t>
          </a:fld>
          <a:endParaRPr lang="de-CH" sz="1050"/>
        </a:p>
      </cdr:txBody>
    </cdr:sp>
  </cdr:relSizeAnchor>
</c:userShapes>
</file>

<file path=xl/drawings/drawing43.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D222B449-EAEE-489E-827B-8E5D1D9A6F0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18900B33-DB82-410A-8D97-8DB6D93EA31C}"/>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4424F269-A62C-4016-8293-CC699DCE6305}"/>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0FDF6F0F-2FDC-4108-86E4-D9B34DCF8571}"/>
            </a:ext>
            <a:ext uri="{147F2762-F138-4A5C-976F-8EAC2B608ADB}">
              <a16:predDERef xmlns:a16="http://schemas.microsoft.com/office/drawing/2014/main" pred="{4424F269-A62C-4016-8293-CC699DCE630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4.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5'!$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45.xml><?xml version="1.0" encoding="utf-8"?>
<c:userShapes xmlns:c="http://schemas.openxmlformats.org/drawingml/2006/chart">
  <cdr:relSizeAnchor xmlns:cdr="http://schemas.openxmlformats.org/drawingml/2006/chartDrawing">
    <cdr:from>
      <cdr:x>0.00948</cdr:x>
      <cdr:y>0</cdr:y>
    </cdr:from>
    <cdr:to>
      <cdr:x>0.03793</cdr:x>
      <cdr:y>0.84126</cdr:y>
    </cdr:to>
    <cdr:sp macro="" textlink="'M5'!$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Durchschnittliche CO₂ Emissionen der Personenwagen gegenüber Basisjahr 2015</a:t>
          </a:fld>
          <a:endParaRPr lang="de-CH" sz="1050"/>
        </a:p>
      </cdr:txBody>
    </cdr:sp>
  </cdr:relSizeAnchor>
</c:userShapes>
</file>

<file path=xl/drawings/drawing46.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99480CF9-6FB1-4474-8CBC-1B8C3D29EDF3}"/>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0CE56E04-74BC-4E45-811B-90B9B31A8473}"/>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B7950BAF-5C9E-4A22-A866-2AC597902D5C}"/>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F0E5401E-1BEC-478F-B862-0F124800B5AE}"/>
            </a:ext>
            <a:ext uri="{147F2762-F138-4A5C-976F-8EAC2B608ADB}">
              <a16:predDERef xmlns:a16="http://schemas.microsoft.com/office/drawing/2014/main" pred="{B7950BAF-5C9E-4A22-A866-2AC597902D5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7.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6'!$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48.xml><?xml version="1.0" encoding="utf-8"?>
<c:userShapes xmlns:c="http://schemas.openxmlformats.org/drawingml/2006/chart">
  <cdr:relSizeAnchor xmlns:cdr="http://schemas.openxmlformats.org/drawingml/2006/chartDrawing">
    <cdr:from>
      <cdr:x>0.00948</cdr:x>
      <cdr:y>0</cdr:y>
    </cdr:from>
    <cdr:to>
      <cdr:x>0.03793</cdr:x>
      <cdr:y>0.84126</cdr:y>
    </cdr:to>
    <cdr:sp macro="" textlink="'M6'!$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Bi-Modal Split (ÖV/MIV) gegenüber Basisjahr 2015</a:t>
          </a:fld>
          <a:endParaRPr lang="de-CH" sz="1050"/>
        </a:p>
      </cdr:txBody>
    </cdr:sp>
  </cdr:relSizeAnchor>
</c:userShapes>
</file>

<file path=xl/drawings/drawing49.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28E7B7FB-4F7A-452D-A174-34AEAA2A6DF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017441CC-8DFA-4C6F-A77F-0266696D3D0E}"/>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C4532907-9C62-4A2B-88A4-9BE56CD65FF9}"/>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4F851D57-3D24-4485-84CC-57123D1F0111}"/>
            </a:ext>
            <a:ext uri="{147F2762-F138-4A5C-976F-8EAC2B608ADB}">
              <a16:predDERef xmlns:a16="http://schemas.microsoft.com/office/drawing/2014/main" pred="{C4532907-9C62-4A2B-88A4-9BE56CD65FF9}"/>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0.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7'!$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51.xml><?xml version="1.0" encoding="utf-8"?>
<c:userShapes xmlns:c="http://schemas.openxmlformats.org/drawingml/2006/chart">
  <cdr:relSizeAnchor xmlns:cdr="http://schemas.openxmlformats.org/drawingml/2006/chartDrawing">
    <cdr:from>
      <cdr:x>0.00948</cdr:x>
      <cdr:y>0</cdr:y>
    </cdr:from>
    <cdr:to>
      <cdr:x>0.03793</cdr:x>
      <cdr:y>0.84126</cdr:y>
    </cdr:to>
    <cdr:sp macro="" textlink="'M7'!$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Motorisierungsgrad gegenüber Basisjahr 2015</a:t>
          </a:fld>
          <a:endParaRPr lang="de-CH" sz="1050"/>
        </a:p>
      </cdr:txBody>
    </cdr:sp>
  </cdr:relSizeAnchor>
</c:userShapes>
</file>

<file path=xl/drawings/drawing52.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E6D5B1EC-DB56-4383-A2FE-B3C3E12C945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4D880649-0CCD-41A4-8367-5853454391CD}"/>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0CC6E704-E1B2-4733-8576-CF9A6DCAF2CA}"/>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0F5A061D-0019-483F-AE68-57A298B76F25}"/>
            </a:ext>
            <a:ext uri="{147F2762-F138-4A5C-976F-8EAC2B608ADB}">
              <a16:predDERef xmlns:a16="http://schemas.microsoft.com/office/drawing/2014/main" pred="{0CC6E704-E1B2-4733-8576-CF9A6DCAF2CA}"/>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3.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8'!$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54.xml><?xml version="1.0" encoding="utf-8"?>
<c:userShapes xmlns:c="http://schemas.openxmlformats.org/drawingml/2006/chart">
  <cdr:relSizeAnchor xmlns:cdr="http://schemas.openxmlformats.org/drawingml/2006/chartDrawing">
    <cdr:from>
      <cdr:x>0.00948</cdr:x>
      <cdr:y>0</cdr:y>
    </cdr:from>
    <cdr:to>
      <cdr:x>0.03793</cdr:x>
      <cdr:y>0.84126</cdr:y>
    </cdr:to>
    <cdr:sp macro="" textlink="'M8'!$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Endenergieverbrauch fossile Treibstoffe gegenüber Basisjahr 2015</a:t>
          </a:fld>
          <a:endParaRPr lang="de-CH" sz="1050"/>
        </a:p>
      </cdr:txBody>
    </cdr:sp>
  </cdr:relSizeAnchor>
</c:userShapes>
</file>

<file path=xl/drawings/drawing55.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E065ABA9-9619-435B-BD2F-3753502FE32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5B65E41D-EC99-4B47-B5B3-03DCF3D00DEC}"/>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D6549D59-7ED4-4D6E-B805-A67FD97D7674}"/>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3CB48E56-E6A9-459B-BE1C-9DD417C1EC84}"/>
            </a:ext>
            <a:ext uri="{147F2762-F138-4A5C-976F-8EAC2B608ADB}">
              <a16:predDERef xmlns:a16="http://schemas.microsoft.com/office/drawing/2014/main" pred="{D6549D59-7ED4-4D6E-B805-A67FD97D767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6.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IG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57.xml><?xml version="1.0" encoding="utf-8"?>
<c:userShapes xmlns:c="http://schemas.openxmlformats.org/drawingml/2006/chart">
  <cdr:relSizeAnchor xmlns:cdr="http://schemas.openxmlformats.org/drawingml/2006/chartDrawing">
    <cdr:from>
      <cdr:x>0.00948</cdr:x>
      <cdr:y>0</cdr:y>
    </cdr:from>
    <cdr:to>
      <cdr:x>0.03793</cdr:x>
      <cdr:y>0.84126</cdr:y>
    </cdr:to>
    <cdr:sp macro="" textlink="'IG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Installierte Leistung fossil betriebener Anlagen grösser 1 MW gemäss Grossfeuerungsdatenbank gegenüber Basisjahr 2015</a:t>
          </a:fld>
          <a:endParaRPr lang="de-CH" sz="1050"/>
        </a:p>
      </cdr:txBody>
    </cdr:sp>
  </cdr:relSizeAnchor>
</c:userShapes>
</file>

<file path=xl/drawings/drawing58.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9115C71C-D0F9-4536-9E85-E8A08EBA1E8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59D7BFEC-1502-41C3-B500-BEF0AEC9EB37}"/>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23FF185A-8EA0-4F62-B00F-8CA73E9CDDF4}"/>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AEA89046-F291-427A-ACEA-F96B3CBB4E95}"/>
            </a:ext>
            <a:ext uri="{147F2762-F138-4A5C-976F-8EAC2B608ADB}">
              <a16:predDERef xmlns:a16="http://schemas.microsoft.com/office/drawing/2014/main" pred="{23FF185A-8EA0-4F62-B00F-8CA73E9CDDF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9.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IG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60.xml><?xml version="1.0" encoding="utf-8"?>
<c:userShapes xmlns:c="http://schemas.openxmlformats.org/drawingml/2006/chart">
  <cdr:relSizeAnchor xmlns:cdr="http://schemas.openxmlformats.org/drawingml/2006/chartDrawing">
    <cdr:from>
      <cdr:x>0.00948</cdr:x>
      <cdr:y>0</cdr:y>
    </cdr:from>
    <cdr:to>
      <cdr:x>0.03793</cdr:x>
      <cdr:y>0.84126</cdr:y>
    </cdr:to>
    <cdr:sp macro="" textlink="'IG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Antriebsart bei Industriefahrzeugen - Fahrzeugbestand gegenüber Basisjahr 2015</a:t>
          </a:fld>
          <a:endParaRPr lang="de-CH" sz="1050"/>
        </a:p>
      </cdr:txBody>
    </cdr:sp>
  </cdr:relSizeAnchor>
</c:userShapes>
</file>

<file path=xl/drawings/drawing61.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E7D0674F-B3DB-43AB-8D4A-EA3D62AEDCA1}"/>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966D117A-C88A-4061-8D20-210F45D0A667}"/>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6A4E97EC-579A-46D1-A9FF-E9D8C68C35D5}"/>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9632D28E-51B5-451E-8E63-99DCD8E93FC2}"/>
            </a:ext>
            <a:ext uri="{147F2762-F138-4A5C-976F-8EAC2B608ADB}">
              <a16:predDERef xmlns:a16="http://schemas.microsoft.com/office/drawing/2014/main" pred="{6A4E97EC-579A-46D1-A9FF-E9D8C68C35D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2.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IG3'!$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63.xml><?xml version="1.0" encoding="utf-8"?>
<c:userShapes xmlns:c="http://schemas.openxmlformats.org/drawingml/2006/chart">
  <cdr:relSizeAnchor xmlns:cdr="http://schemas.openxmlformats.org/drawingml/2006/chartDrawing">
    <cdr:from>
      <cdr:x>0.00948</cdr:x>
      <cdr:y>0</cdr:y>
    </cdr:from>
    <cdr:to>
      <cdr:x>0.03793</cdr:x>
      <cdr:y>0.84126</cdr:y>
    </cdr:to>
    <cdr:sp macro="" textlink="'IG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Treibhauswirkung Kältemittel in grösseren Kälteanlagen gegenüber Basisjahr 2015</a:t>
          </a:fld>
          <a:endParaRPr lang="de-CH" sz="1050"/>
        </a:p>
      </cdr:txBody>
    </cdr:sp>
  </cdr:relSizeAnchor>
</c:userShapes>
</file>

<file path=xl/drawings/drawing64.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B6683919-5AF8-4D85-888E-5F498A75DDF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9C18B03C-93DF-4C1F-8B0D-DB2ECB120FED}"/>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1D9B03C0-D2A3-4D7B-A006-3DA7508E6D51}"/>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7FAA1508-951C-4663-8CAD-0192B940915B}"/>
            </a:ext>
            <a:ext uri="{147F2762-F138-4A5C-976F-8EAC2B608ADB}">
              <a16:predDERef xmlns:a16="http://schemas.microsoft.com/office/drawing/2014/main" pred="{1D9B03C0-D2A3-4D7B-A006-3DA7508E6D51}"/>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5.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A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66.xml><?xml version="1.0" encoding="utf-8"?>
<c:userShapes xmlns:c="http://schemas.openxmlformats.org/drawingml/2006/chart">
  <cdr:relSizeAnchor xmlns:cdr="http://schemas.openxmlformats.org/drawingml/2006/chartDrawing">
    <cdr:from>
      <cdr:x>0.00948</cdr:x>
      <cdr:y>0</cdr:y>
    </cdr:from>
    <cdr:to>
      <cdr:x>0.03793</cdr:x>
      <cdr:y>0.84126</cdr:y>
    </cdr:to>
    <cdr:sp macro="" textlink="'A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Abfallmenge gegenüber Basisjahr 2015</a:t>
          </a:fld>
          <a:endParaRPr lang="de-CH" sz="1050"/>
        </a:p>
      </cdr:txBody>
    </cdr:sp>
  </cdr:relSizeAnchor>
</c:userShapes>
</file>

<file path=xl/drawings/drawing67.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39E1E548-F82B-44C2-9EC5-A2BC3622D3D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2AF8F97B-120A-4B0A-ADDA-DB3868787CDA}"/>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38568CDE-A411-4C5C-8CA8-EE352DB8A675}"/>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6AB4A85A-0CC6-4718-8307-6CC28F88EB66}"/>
            </a:ext>
            <a:ext uri="{147F2762-F138-4A5C-976F-8EAC2B608ADB}">
              <a16:predDERef xmlns:a16="http://schemas.microsoft.com/office/drawing/2014/main" pred="{38568CDE-A411-4C5C-8CA8-EE352DB8A67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8.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A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69.xml><?xml version="1.0" encoding="utf-8"?>
<c:userShapes xmlns:c="http://schemas.openxmlformats.org/drawingml/2006/chart">
  <cdr:relSizeAnchor xmlns:cdr="http://schemas.openxmlformats.org/drawingml/2006/chartDrawing">
    <cdr:from>
      <cdr:x>0.00948</cdr:x>
      <cdr:y>0</cdr:y>
    </cdr:from>
    <cdr:to>
      <cdr:x>0.03793</cdr:x>
      <cdr:y>0.84126</cdr:y>
    </cdr:to>
    <cdr:sp macro="" textlink="'A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Fossilfreier Anteil im Abfall gegenüber Basisjahr 2015</a:t>
          </a:fld>
          <a:endParaRPr lang="de-CH" sz="1050"/>
        </a:p>
      </cdr:txBody>
    </cdr:sp>
  </cdr:relSizeAnchor>
</c:userShapes>
</file>

<file path=xl/drawings/drawing70.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F45B6C57-9399-4100-A2DB-60E48FC6011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4AB54C44-99C8-4E75-9C35-743875F4B376}"/>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8D6AEC39-6B27-4FF6-AEC5-528099E63BAC}"/>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2C29B867-A0CC-4E59-974D-BBF4F39870F4}"/>
            </a:ext>
            <a:ext uri="{147F2762-F138-4A5C-976F-8EAC2B608ADB}">
              <a16:predDERef xmlns:a16="http://schemas.microsoft.com/office/drawing/2014/main" pred="{8D6AEC39-6B27-4FF6-AEC5-528099E63BA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1.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A3'!$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72.xml><?xml version="1.0" encoding="utf-8"?>
<c:userShapes xmlns:c="http://schemas.openxmlformats.org/drawingml/2006/chart">
  <cdr:relSizeAnchor xmlns:cdr="http://schemas.openxmlformats.org/drawingml/2006/chartDrawing">
    <cdr:from>
      <cdr:x>0.00948</cdr:x>
      <cdr:y>0</cdr:y>
    </cdr:from>
    <cdr:to>
      <cdr:x>0.03793</cdr:x>
      <cdr:y>0.84126</cdr:y>
    </cdr:to>
    <cdr:sp macro="" textlink="'A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73.xml><?xml version="1.0" encoding="utf-8"?>
<xdr:wsDr xmlns:xdr="http://schemas.openxmlformats.org/drawingml/2006/spreadsheetDrawing" xmlns:a="http://schemas.openxmlformats.org/drawingml/2006/main">
  <xdr:twoCellAnchor>
    <xdr:from>
      <xdr:col>12</xdr:col>
      <xdr:colOff>357038</xdr:colOff>
      <xdr:row>30</xdr:row>
      <xdr:rowOff>102839</xdr:rowOff>
    </xdr:from>
    <xdr:to>
      <xdr:col>19</xdr:col>
      <xdr:colOff>338267</xdr:colOff>
      <xdr:row>66</xdr:row>
      <xdr:rowOff>9316</xdr:rowOff>
    </xdr:to>
    <xdr:graphicFrame macro="">
      <xdr:nvGraphicFramePr>
        <xdr:cNvPr id="2" name="Diagramm 1">
          <a:extLst>
            <a:ext uri="{FF2B5EF4-FFF2-40B4-BE49-F238E27FC236}">
              <a16:creationId xmlns:a16="http://schemas.microsoft.com/office/drawing/2014/main" id="{ED539AD2-65AC-4416-94E3-7227D7C133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E3CE7C12-3F86-4CCD-BE43-FF72FA620975}"/>
            </a:ext>
          </a:extLst>
        </xdr:cNvPr>
        <xdr:cNvSpPr/>
      </xdr:nvSpPr>
      <xdr:spPr>
        <a:xfrm>
          <a:off x="435030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2015-2021: -4.9 %</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AF429E83-1099-421D-B682-BAF84ABBDF0A}"/>
            </a:ext>
          </a:extLst>
        </xdr:cNvPr>
        <xdr:cNvSpPr/>
      </xdr:nvSpPr>
      <xdr:spPr>
        <a:xfrm>
          <a:off x="1014352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2015-2021: -2.6 %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68</xdr:row>
      <xdr:rowOff>96252</xdr:rowOff>
    </xdr:from>
    <xdr:to>
      <xdr:col>19</xdr:col>
      <xdr:colOff>521922</xdr:colOff>
      <xdr:row>85</xdr:row>
      <xdr:rowOff>180166</xdr:rowOff>
    </xdr:to>
    <xdr:graphicFrame macro="">
      <xdr:nvGraphicFramePr>
        <xdr:cNvPr id="5" name="Diagramm 4">
          <a:extLst>
            <a:ext uri="{FF2B5EF4-FFF2-40B4-BE49-F238E27FC236}">
              <a16:creationId xmlns:a16="http://schemas.microsoft.com/office/drawing/2014/main" id="{0076422A-34A4-4675-902C-EF3E8A19EFFA}"/>
            </a:ext>
            <a:ext uri="{147F2762-F138-4A5C-976F-8EAC2B608ADB}">
              <a16:predDERef xmlns:a16="http://schemas.microsoft.com/office/drawing/2014/main" pred="{AF429E83-1099-421D-B682-BAF84ABBDF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4.xml><?xml version="1.0" encoding="utf-8"?>
<c:userShapes xmlns:c="http://schemas.openxmlformats.org/drawingml/2006/chart">
  <cdr:relSizeAnchor xmlns:cdr="http://schemas.openxmlformats.org/drawingml/2006/chartDrawing">
    <cdr:from>
      <cdr:x>0.00618</cdr:x>
      <cdr:y>0.01419</cdr:y>
    </cdr:from>
    <cdr:to>
      <cdr:x>0.05911</cdr:x>
      <cdr:y>0.78824</cdr:y>
    </cdr:to>
    <cdr:sp macro="" textlink="'LF1'!$P$28">
      <cdr:nvSpPr>
        <cdr:cNvPr id="2" name="Rechteck 1">
          <a:extLst xmlns:a="http://schemas.openxmlformats.org/drawingml/2006/main">
            <a:ext uri="{FF2B5EF4-FFF2-40B4-BE49-F238E27FC236}">
              <a16:creationId xmlns:a16="http://schemas.microsoft.com/office/drawing/2014/main" id="{ADAF1AA7-44E9-E0A9-404D-0CE8F2815DA0}"/>
            </a:ext>
          </a:extLst>
        </cdr:cNvPr>
        <cdr:cNvSpPr/>
      </cdr:nvSpPr>
      <cdr:spPr>
        <a:xfrm xmlns:a="http://schemas.openxmlformats.org/drawingml/2006/main" rot="16200000">
          <a:off x="-1116762" y="1218362"/>
          <a:ext cx="2770566" cy="435441"/>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Overflow="clip"/>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lgn="r"/>
          <a:fld id="{1BC11CCD-2836-40A9-95C2-D87722124374}" type="TxLink">
            <a:rPr lang="en-US" sz="900" b="0" i="0" u="none" strike="noStrike">
              <a:solidFill>
                <a:schemeClr val="tx1"/>
              </a:solidFill>
              <a:latin typeface="Arial Nova Cond"/>
              <a:ea typeface="+mn-ea"/>
              <a:cs typeface="+mn-cs"/>
            </a:rPr>
            <a:pPr marL="0" indent="0" algn="r"/>
            <a:t>Rindvieh [Millionen]</a:t>
          </a:fld>
          <a:endParaRPr lang="de-DE" sz="900" b="0" i="0" u="none" strike="noStrike">
            <a:solidFill>
              <a:schemeClr val="tx1"/>
            </a:solidFill>
            <a:latin typeface="Arial Nova Cond"/>
            <a:ea typeface="+mn-ea"/>
            <a:cs typeface="+mn-cs"/>
          </a:endParaRPr>
        </a:p>
      </cdr:txBody>
    </cdr:sp>
  </cdr:relSizeAnchor>
</c:userShapes>
</file>

<file path=xl/drawings/drawing75.xml><?xml version="1.0" encoding="utf-8"?>
<c:userShapes xmlns:c="http://schemas.openxmlformats.org/drawingml/2006/chart">
  <cdr:relSizeAnchor xmlns:cdr="http://schemas.openxmlformats.org/drawingml/2006/chartDrawing">
    <cdr:from>
      <cdr:x>0.00948</cdr:x>
      <cdr:y>0</cdr:y>
    </cdr:from>
    <cdr:to>
      <cdr:x>0.03661</cdr:x>
      <cdr:y>0.886</cdr:y>
    </cdr:to>
    <cdr:sp macro="" textlink="'LF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618505" y="1673813"/>
          <a:ext cx="3505930" cy="158301"/>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Anzahl Rindvieh gegenüber Basisjahr 2015</a:t>
          </a:fld>
          <a:endParaRPr lang="de-CH" sz="1050"/>
        </a:p>
      </cdr:txBody>
    </cdr:sp>
  </cdr:relSizeAnchor>
</c:userShapes>
</file>

<file path=xl/drawings/drawing76.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D6C7C377-E6B4-4122-B5FF-43AD748C67AD}"/>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1B80F141-1949-461F-94A9-928A67F90165}"/>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4FCC4C21-E8EC-4D89-AD18-D47910BF5722}"/>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E9845959-B807-4D9F-BE74-DE3AA4DD0C45}"/>
            </a:ext>
            <a:ext uri="{147F2762-F138-4A5C-976F-8EAC2B608ADB}">
              <a16:predDERef xmlns:a16="http://schemas.microsoft.com/office/drawing/2014/main" pred="{4FCC4C21-E8EC-4D89-AD18-D47910BF5722}"/>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7.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LF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a:t>
          </a:fld>
          <a:endParaRPr lang="de-CH" sz="1050" b="0">
            <a:solidFill>
              <a:schemeClr val="tx1"/>
            </a:solidFill>
          </a:endParaRPr>
        </a:p>
      </cdr:txBody>
    </cdr:sp>
  </cdr:relSizeAnchor>
</c:userShapes>
</file>

<file path=xl/drawings/drawing78.xml><?xml version="1.0" encoding="utf-8"?>
<c:userShapes xmlns:c="http://schemas.openxmlformats.org/drawingml/2006/chart">
  <cdr:relSizeAnchor xmlns:cdr="http://schemas.openxmlformats.org/drawingml/2006/chartDrawing">
    <cdr:from>
      <cdr:x>0.00948</cdr:x>
      <cdr:y>0</cdr:y>
    </cdr:from>
    <cdr:to>
      <cdr:x>0.03793</cdr:x>
      <cdr:y>0.84126</cdr:y>
    </cdr:to>
    <cdr:sp macro="" textlink="'LF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Abgedeckte Güllelager gegenüber Basisjahr 2015</a:t>
          </a:fld>
          <a:endParaRPr lang="de-CH" sz="1050"/>
        </a:p>
      </cdr:txBody>
    </cdr:sp>
  </cdr:relSizeAnchor>
</c:userShapes>
</file>

<file path=xl/drawings/drawing79.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FAB2952B-04D1-421A-81A4-125EA11CC40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D526B2F6-D057-4DD1-B379-84A5F76510A9}"/>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329F5344-AFFA-446C-98FF-2E33B5CA0C5E}"/>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6BA47EDC-F024-46B0-9156-B493BA189E1B}"/>
            </a:ext>
            <a:ext uri="{147F2762-F138-4A5C-976F-8EAC2B608ADB}">
              <a16:predDERef xmlns:a16="http://schemas.microsoft.com/office/drawing/2014/main" pred="{329F5344-AFFA-446C-98FF-2E33B5CA0C5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0.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LF3'!$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81.xml><?xml version="1.0" encoding="utf-8"?>
<c:userShapes xmlns:c="http://schemas.openxmlformats.org/drawingml/2006/chart">
  <cdr:relSizeAnchor xmlns:cdr="http://schemas.openxmlformats.org/drawingml/2006/chartDrawing">
    <cdr:from>
      <cdr:x>0.00948</cdr:x>
      <cdr:y>0</cdr:y>
    </cdr:from>
    <cdr:to>
      <cdr:x>0.03793</cdr:x>
      <cdr:y>0.84126</cdr:y>
    </cdr:to>
    <cdr:sp macro="" textlink="'LF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82.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CA718C65-9A90-4931-A58F-3B050B4A4176}"/>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CAA6970E-D0F3-4FD2-A62E-6E1D05224651}"/>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EA6E7AE4-66CD-43FE-9663-B4B7DE3CEF79}"/>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432CFF6E-002A-408A-989F-03932341643D}"/>
            </a:ext>
            <a:ext uri="{147F2762-F138-4A5C-976F-8EAC2B608ADB}">
              <a16:predDERef xmlns:a16="http://schemas.microsoft.com/office/drawing/2014/main" pred="{EA6E7AE4-66CD-43FE-9663-B4B7DE3CEF79}"/>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3.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LF4'!$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84.xml><?xml version="1.0" encoding="utf-8"?>
<c:userShapes xmlns:c="http://schemas.openxmlformats.org/drawingml/2006/chart">
  <cdr:relSizeAnchor xmlns:cdr="http://schemas.openxmlformats.org/drawingml/2006/chartDrawing">
    <cdr:from>
      <cdr:x>0.00948</cdr:x>
      <cdr:y>0</cdr:y>
    </cdr:from>
    <cdr:to>
      <cdr:x>0.03793</cdr:x>
      <cdr:y>0.84126</cdr:y>
    </cdr:to>
    <cdr:sp macro="" textlink="'LF4'!$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Antriebsart bei Landwirtschaftsfahrzeugen - Fahrzeugbestand gegenüber Basisjahr 2015</a:t>
          </a:fld>
          <a:endParaRPr lang="de-CH" sz="1050"/>
        </a:p>
      </cdr:txBody>
    </cdr:sp>
  </cdr:relSizeAnchor>
</c:userShapes>
</file>

<file path=xl/drawings/drawing85.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C2ECB727-7F65-4690-B44F-10875405F4E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C2A47CC4-35FD-45AF-A1D6-DD700E0D10DE}"/>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3DEB5EC3-035A-4B6D-933A-A24DA2F34F9B}"/>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2015-2021: 24.5 %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B844702D-49BA-408E-938D-B112EB502CD6}"/>
            </a:ext>
            <a:ext uri="{147F2762-F138-4A5C-976F-8EAC2B608ADB}">
              <a16:predDERef xmlns:a16="http://schemas.microsoft.com/office/drawing/2014/main" pred="{3DEB5EC3-035A-4B6D-933A-A24DA2F34F9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6.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E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Erneuerbare Wärme [TWh]</a:t>
          </a:fld>
          <a:endParaRPr lang="de-CH" sz="1050" b="0">
            <a:solidFill>
              <a:schemeClr val="tx1"/>
            </a:solidFill>
          </a:endParaRPr>
        </a:p>
      </cdr:txBody>
    </cdr:sp>
  </cdr:relSizeAnchor>
</c:userShapes>
</file>

<file path=xl/drawings/drawing87.xml><?xml version="1.0" encoding="utf-8"?>
<c:userShapes xmlns:c="http://schemas.openxmlformats.org/drawingml/2006/chart">
  <cdr:relSizeAnchor xmlns:cdr="http://schemas.openxmlformats.org/drawingml/2006/chartDrawing">
    <cdr:from>
      <cdr:x>0.00948</cdr:x>
      <cdr:y>0</cdr:y>
    </cdr:from>
    <cdr:to>
      <cdr:x>0.03793</cdr:x>
      <cdr:y>0.84126</cdr:y>
    </cdr:to>
    <cdr:sp macro="" textlink="'E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Produktion von Wärme aus erneuerbaren Energieträgern gegenüber Basisjahr 2015</a:t>
          </a:fld>
          <a:endParaRPr lang="de-CH" sz="1050"/>
        </a:p>
      </cdr:txBody>
    </cdr:sp>
  </cdr:relSizeAnchor>
</c:userShapes>
</file>

<file path=xl/drawings/drawing88.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B8B42AE6-6791-4D2E-B43A-CF081AC019E6}"/>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2390D9BF-B030-4946-8FD8-3BD6F650E5B1}"/>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64B1A79E-B028-41F5-8327-87C30A8EFEC5}"/>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2015-2021: 76.2 %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AAF94145-B7A2-4ADE-ADCF-728BED25667A}"/>
            </a:ext>
            <a:ext uri="{147F2762-F138-4A5C-976F-8EAC2B608ADB}">
              <a16:predDERef xmlns:a16="http://schemas.microsoft.com/office/drawing/2014/main" pred="{64B1A79E-B028-41F5-8327-87C30A8EFEC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9.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EV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90.xml><?xml version="1.0" encoding="utf-8"?>
<c:userShapes xmlns:c="http://schemas.openxmlformats.org/drawingml/2006/chart">
  <cdr:relSizeAnchor xmlns:cdr="http://schemas.openxmlformats.org/drawingml/2006/chartDrawing">
    <cdr:from>
      <cdr:x>0.00948</cdr:x>
      <cdr:y>0</cdr:y>
    </cdr:from>
    <cdr:to>
      <cdr:x>0.03793</cdr:x>
      <cdr:y>0.84126</cdr:y>
    </cdr:to>
    <cdr:sp macro="" textlink="'EV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Produktion von Strom aus erneuerbaren Energieträgern gegenüber Basisjahr 2015</a:t>
          </a:fld>
          <a:endParaRPr lang="de-CH" sz="1050"/>
        </a:p>
      </cdr:txBody>
    </cdr:sp>
  </cdr:relSizeAnchor>
</c:userShapes>
</file>

<file path=xl/drawings/drawing91.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FE0997DB-2EA1-4835-B5EA-58127685306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B1540D4A-9019-48B5-8F85-D9D3533230EE}"/>
            </a:ext>
            <a:ext uri="{147F2762-F138-4A5C-976F-8EAC2B608ADB}">
              <a16:predDERef xmlns:a16="http://schemas.microsoft.com/office/drawing/2014/main" pred="{FE0997DB-2EA1-4835-B5EA-581276853060}"/>
            </a:ext>
          </a:extLst>
        </xdr:cNvPr>
        <xdr:cNvSpPr/>
      </xdr:nvSpPr>
      <xdr:spPr>
        <a:xfrm>
          <a:off x="4100748" y="0"/>
          <a:ext cx="814237" cy="882201"/>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81B80BBF-77DC-4E68-A3FC-9C9BDBD76805}"/>
            </a:ext>
            <a:ext uri="{147F2762-F138-4A5C-976F-8EAC2B608ADB}">
              <a16:predDERef xmlns:a16="http://schemas.microsoft.com/office/drawing/2014/main" pred="{B1540D4A-9019-48B5-8F85-D9D3533230EE}"/>
            </a:ext>
          </a:extLst>
        </xdr:cNvPr>
        <xdr:cNvSpPr/>
      </xdr:nvSpPr>
      <xdr:spPr>
        <a:xfrm>
          <a:off x="9522499" y="0"/>
          <a:ext cx="806617" cy="882201"/>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D8BDF774-DDC6-4486-B3E1-C1A8B6882C97}"/>
            </a:ext>
            <a:ext uri="{147F2762-F138-4A5C-976F-8EAC2B608ADB}">
              <a16:predDERef xmlns:a16="http://schemas.microsoft.com/office/drawing/2014/main" pred="{81B80BBF-77DC-4E68-A3FC-9C9BDBD7680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2.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EV3'!$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93.xml><?xml version="1.0" encoding="utf-8"?>
<c:userShapes xmlns:c="http://schemas.openxmlformats.org/drawingml/2006/chart">
  <cdr:relSizeAnchor xmlns:cdr="http://schemas.openxmlformats.org/drawingml/2006/chartDrawing">
    <cdr:from>
      <cdr:x>0.00948</cdr:x>
      <cdr:y>0</cdr:y>
    </cdr:from>
    <cdr:to>
      <cdr:x>0.03793</cdr:x>
      <cdr:y>0.84126</cdr:y>
    </cdr:to>
    <cdr:sp macro="" textlink="'EV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Anteil erneuerbar erzeugter Strom an Gesamtverbrauch Strom gegenüber Basisjahr 2015</a:t>
          </a:fld>
          <a:endParaRPr lang="de-CH" sz="1050"/>
        </a:p>
      </cdr:txBody>
    </cdr:sp>
  </cdr:relSizeAnchor>
</c:userShapes>
</file>

<file path=xl/drawings/drawing94.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3BA00D56-50F3-482A-9925-06E21A66E736}"/>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C3916BCF-E05A-4195-81CD-06CE698F5674}"/>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897D3FAF-E23A-48E1-A112-ABEC2E44EB0B}"/>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2015-2021: -0.2 %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9A4DBB0A-0130-4C9A-9CE4-604F6363D1BD}"/>
            </a:ext>
            <a:ext uri="{147F2762-F138-4A5C-976F-8EAC2B608ADB}">
              <a16:predDERef xmlns:a16="http://schemas.microsoft.com/office/drawing/2014/main" pred="{897D3FAF-E23A-48E1-A112-ABEC2E44EB0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5.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EV4'!$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Stromverbrauch [GWh]</a:t>
          </a:fld>
          <a:endParaRPr lang="de-CH" sz="1050" b="0">
            <a:solidFill>
              <a:schemeClr val="tx1"/>
            </a:solidFill>
          </a:endParaRPr>
        </a:p>
      </cdr:txBody>
    </cdr:sp>
  </cdr:relSizeAnchor>
</c:userShapes>
</file>

<file path=xl/drawings/drawing96.xml><?xml version="1.0" encoding="utf-8"?>
<c:userShapes xmlns:c="http://schemas.openxmlformats.org/drawingml/2006/chart">
  <cdr:relSizeAnchor xmlns:cdr="http://schemas.openxmlformats.org/drawingml/2006/chartDrawing">
    <cdr:from>
      <cdr:x>0.00948</cdr:x>
      <cdr:y>0</cdr:y>
    </cdr:from>
    <cdr:to>
      <cdr:x>0.03793</cdr:x>
      <cdr:y>0.84126</cdr:y>
    </cdr:to>
    <cdr:sp macro="" textlink="'EV4'!$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Stromverbrauch im Kanton Zürich gegenüber Basisjahr 2015</a:t>
          </a:fld>
          <a:endParaRPr lang="de-CH" sz="1050"/>
        </a:p>
      </cdr:txBody>
    </cdr:sp>
  </cdr:relSizeAnchor>
</c:userShapes>
</file>

<file path=xl/drawings/drawing97.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E9CEAC28-8688-40E8-ACDB-76682F9299B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D7B3B2A1-210F-4BFD-9A18-79F610816D88}"/>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B52D894E-D1AA-477D-85E1-20376AB5E221}"/>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5679C104-5D94-4AEA-A4F7-E627B65B09D2}"/>
            </a:ext>
            <a:ext uri="{147F2762-F138-4A5C-976F-8EAC2B608ADB}">
              <a16:predDERef xmlns:a16="http://schemas.microsoft.com/office/drawing/2014/main" pred="{B52D894E-D1AA-477D-85E1-20376AB5E221}"/>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8.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G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99.xml><?xml version="1.0" encoding="utf-8"?>
<c:userShapes xmlns:c="http://schemas.openxmlformats.org/drawingml/2006/chart">
  <cdr:relSizeAnchor xmlns:cdr="http://schemas.openxmlformats.org/drawingml/2006/chartDrawing">
    <cdr:from>
      <cdr:x>0.00948</cdr:x>
      <cdr:y>0</cdr:y>
    </cdr:from>
    <cdr:to>
      <cdr:x>0.03793</cdr:x>
      <cdr:y>0.84126</cdr:y>
    </cdr:to>
    <cdr:sp macro="" textlink="'KG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Verbrauchsmengen Fleisch gegenüber Basisjahr 2015</a:t>
          </a:fld>
          <a:endParaRPr lang="de-CH" sz="1050"/>
        </a:p>
      </cdr:txBody>
    </cdr:sp>
  </cdr:relSizeAnchor>
</c:userShapes>
</file>

<file path=xl/drawings/drawing100.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DA05B0AC-1A8C-4927-8490-16FE9484046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4F57B32F-2E54-4FCB-A881-A6B2750CB7F6}"/>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62D06E67-D276-4422-9287-61DBF8CB0E9B}"/>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5DDFBD63-2B9A-45D9-AD9E-3D707924FF83}"/>
            </a:ext>
            <a:ext uri="{147F2762-F138-4A5C-976F-8EAC2B608ADB}">
              <a16:predDERef xmlns:a16="http://schemas.microsoft.com/office/drawing/2014/main" pred="{62D06E67-D276-4422-9287-61DBF8CB0E9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1.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G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02.xml><?xml version="1.0" encoding="utf-8"?>
<c:userShapes xmlns:c="http://schemas.openxmlformats.org/drawingml/2006/chart">
  <cdr:relSizeAnchor xmlns:cdr="http://schemas.openxmlformats.org/drawingml/2006/chartDrawing">
    <cdr:from>
      <cdr:x>0.00948</cdr:x>
      <cdr:y>0</cdr:y>
    </cdr:from>
    <cdr:to>
      <cdr:x>0.03793</cdr:x>
      <cdr:y>0.84126</cdr:y>
    </cdr:to>
    <cdr:sp macro="" textlink="'KG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Anteil erneuerbares Kerosin an totalem Kerosin Flughafen Zürich gegenüber Basisjahr 2015</a:t>
          </a:fld>
          <a:endParaRPr lang="de-CH" sz="1050"/>
        </a:p>
      </cdr:txBody>
    </cdr:sp>
  </cdr:relSizeAnchor>
</c:userShapes>
</file>

<file path=xl/drawings/drawing103.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C14488F5-A142-4BD4-BE7E-A914E95374F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E5F39D0A-EFB1-4927-B228-9859A3B9FAE3}"/>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CE8BFAC6-DBC5-4188-ABA9-EDD6306E18F7}"/>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A69CC04E-3619-45F5-B14F-2C4D1AAFB588}"/>
            </a:ext>
            <a:ext uri="{147F2762-F138-4A5C-976F-8EAC2B608ADB}">
              <a16:predDERef xmlns:a16="http://schemas.microsoft.com/office/drawing/2014/main" pred="{CE8BFAC6-DBC5-4188-ABA9-EDD6306E18F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4.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G3'!$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05.xml><?xml version="1.0" encoding="utf-8"?>
<c:userShapes xmlns:c="http://schemas.openxmlformats.org/drawingml/2006/chart">
  <cdr:relSizeAnchor xmlns:cdr="http://schemas.openxmlformats.org/drawingml/2006/chartDrawing">
    <cdr:from>
      <cdr:x>0.00948</cdr:x>
      <cdr:y>0</cdr:y>
    </cdr:from>
    <cdr:to>
      <cdr:x>0.03793</cdr:x>
      <cdr:y>0.84126</cdr:y>
    </cdr:to>
    <cdr:sp macro="" textlink="'KG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106.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7" name="Diagramm 1">
          <a:extLst>
            <a:ext uri="{FF2B5EF4-FFF2-40B4-BE49-F238E27FC236}">
              <a16:creationId xmlns:a16="http://schemas.microsoft.com/office/drawing/2014/main" id="{1A906C56-8F59-4A78-8972-24ABC1AB8A76}"/>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5702E232-718E-4C3E-88FC-825AAE27EAAE}"/>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02D171CB-3D1C-4329-ADF8-91B72BF5C415}"/>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0A42BA4D-AB57-4C2D-AA54-4647660D19ED}"/>
            </a:ext>
            <a:ext uri="{147F2762-F138-4A5C-976F-8EAC2B608ADB}">
              <a16:predDERef xmlns:a16="http://schemas.microsoft.com/office/drawing/2014/main" pred="{02D171CB-3D1C-4329-ADF8-91B72BF5C41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7.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G4'!$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Treibhausgasfussabdruck pro Person [t CO₂eq]</a:t>
          </a:fld>
          <a:endParaRPr lang="de-CH" sz="1050" b="0">
            <a:solidFill>
              <a:schemeClr val="tx1"/>
            </a:solidFill>
          </a:endParaRPr>
        </a:p>
      </cdr:txBody>
    </cdr:sp>
  </cdr:relSizeAnchor>
</c:userShapes>
</file>

<file path=xl/drawings/drawing108.xml><?xml version="1.0" encoding="utf-8"?>
<c:userShapes xmlns:c="http://schemas.openxmlformats.org/drawingml/2006/chart">
  <cdr:relSizeAnchor xmlns:cdr="http://schemas.openxmlformats.org/drawingml/2006/chartDrawing">
    <cdr:from>
      <cdr:x>0.00948</cdr:x>
      <cdr:y>0</cdr:y>
    </cdr:from>
    <cdr:to>
      <cdr:x>0.03793</cdr:x>
      <cdr:y>0.84126</cdr:y>
    </cdr:to>
    <cdr:sp macro="" textlink="'KG4'!$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Treibhausgas-Fussabdruck Schweiz gegenüber Basisjahr 2015</a:t>
          </a:fld>
          <a:endParaRPr lang="de-CH" sz="1050"/>
        </a:p>
      </cdr:txBody>
    </cdr:sp>
  </cdr:relSizeAnchor>
</c:userShapes>
</file>

<file path=xl/drawings/drawing109.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47C8ABAD-CA91-496F-BD5F-83A8AC52A25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FABA0A36-A18A-4B67-8CFA-629B39692692}"/>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36B5AEA5-9C15-4AA7-A238-3D18493870FD}"/>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C7E416AB-A276-4734-B882-0B6CEAB01D2C}"/>
            </a:ext>
            <a:ext uri="{147F2762-F138-4A5C-976F-8EAC2B608ADB}">
              <a16:predDERef xmlns:a16="http://schemas.microsoft.com/office/drawing/2014/main" pred="{36B5AEA5-9C15-4AA7-A238-3D18493870FD}"/>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0.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G5'!$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11.xml><?xml version="1.0" encoding="utf-8"?>
<c:userShapes xmlns:c="http://schemas.openxmlformats.org/drawingml/2006/chart">
  <cdr:relSizeAnchor xmlns:cdr="http://schemas.openxmlformats.org/drawingml/2006/chartDrawing">
    <cdr:from>
      <cdr:x>0.00948</cdr:x>
      <cdr:y>0</cdr:y>
    </cdr:from>
    <cdr:to>
      <cdr:x>0.03793</cdr:x>
      <cdr:y>0.84126</cdr:y>
    </cdr:to>
    <cdr:sp macro="" textlink="'KG5'!$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112.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3356A9C0-1937-4E6E-916B-4357F0C9903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8E03B3D3-E3B0-4507-8626-4ED8B202B589}"/>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305546F9-10ED-4AFC-A933-744F04063782}"/>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E635C6AB-2A66-47F9-B778-7FDDFB5A3F00}"/>
            </a:ext>
            <a:ext uri="{147F2762-F138-4A5C-976F-8EAC2B608ADB}">
              <a16:predDERef xmlns:a16="http://schemas.microsoft.com/office/drawing/2014/main" pred="{305546F9-10ED-4AFC-A933-744F04063782}"/>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3.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NE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14.xml><?xml version="1.0" encoding="utf-8"?>
<c:userShapes xmlns:c="http://schemas.openxmlformats.org/drawingml/2006/chart">
  <cdr:relSizeAnchor xmlns:cdr="http://schemas.openxmlformats.org/drawingml/2006/chartDrawing">
    <cdr:from>
      <cdr:x>0.00948</cdr:x>
      <cdr:y>0</cdr:y>
    </cdr:from>
    <cdr:to>
      <cdr:x>0.03793</cdr:x>
      <cdr:y>0.84126</cdr:y>
    </cdr:to>
    <cdr:sp macro="" textlink="'NE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115.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AF707D73-B16E-4110-84A9-7C567C4B9DD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6F07AC8D-3CCE-45DE-B37B-7F8B6788216D}"/>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492CB653-19DD-41A5-A61E-2765AE48C39A}"/>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E6E03B67-F69A-4AA5-BB63-EEA3A3174FAB}"/>
            </a:ext>
            <a:ext uri="{147F2762-F138-4A5C-976F-8EAC2B608ADB}">
              <a16:predDERef xmlns:a16="http://schemas.microsoft.com/office/drawing/2014/main" pred="{492CB653-19DD-41A5-A61E-2765AE48C39A}"/>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6.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NE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17.xml><?xml version="1.0" encoding="utf-8"?>
<c:userShapes xmlns:c="http://schemas.openxmlformats.org/drawingml/2006/chart">
  <cdr:relSizeAnchor xmlns:cdr="http://schemas.openxmlformats.org/drawingml/2006/chartDrawing">
    <cdr:from>
      <cdr:x>0.00948</cdr:x>
      <cdr:y>0</cdr:y>
    </cdr:from>
    <cdr:to>
      <cdr:x>0.03793</cdr:x>
      <cdr:y>0.84126</cdr:y>
    </cdr:to>
    <cdr:sp macro="" textlink="'NE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118.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D4C1777A-3903-49A5-8A78-74A15ABC86D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F770F771-34E8-4FC8-9654-F91EF64A0676}"/>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2D586426-EE14-453E-B13F-E5C8DE5ACBEB}"/>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6D147D7C-159E-48C4-90B3-109E887B9EC1}"/>
            </a:ext>
            <a:ext uri="{147F2762-F138-4A5C-976F-8EAC2B608ADB}">
              <a16:predDERef xmlns:a16="http://schemas.microsoft.com/office/drawing/2014/main" pred="{2D586426-EE14-453E-B13F-E5C8DE5ACBE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9.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NE3'!$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20.xml><?xml version="1.0" encoding="utf-8"?>
<c:userShapes xmlns:c="http://schemas.openxmlformats.org/drawingml/2006/chart">
  <cdr:relSizeAnchor xmlns:cdr="http://schemas.openxmlformats.org/drawingml/2006/chartDrawing">
    <cdr:from>
      <cdr:x>0.00948</cdr:x>
      <cdr:y>0</cdr:y>
    </cdr:from>
    <cdr:to>
      <cdr:x>0.03793</cdr:x>
      <cdr:y>0.84126</cdr:y>
    </cdr:to>
    <cdr:sp macro="" textlink="'NE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Holzverbrauch Gebäude Kanton Zürich gegenüber Basisjahr 2015</a:t>
          </a:fld>
          <a:endParaRPr lang="de-CH" sz="1050"/>
        </a:p>
      </cdr:txBody>
    </cdr:sp>
  </cdr:relSizeAnchor>
</c:userShapes>
</file>

<file path=xl/drawings/drawing121.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2EBCD01D-7653-46D7-92AC-310A7E6AF81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A1064E44-872A-4CF4-B5FC-334361E47A9B}"/>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BFAE23B7-14CB-4236-B67F-21F6F2E36EBE}"/>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C3AD9959-8AAD-45FC-A075-1C72D634D3AF}"/>
            </a:ext>
            <a:ext uri="{147F2762-F138-4A5C-976F-8EAC2B608ADB}">
              <a16:predDERef xmlns:a16="http://schemas.microsoft.com/office/drawing/2014/main" pred="{BFAE23B7-14CB-4236-B67F-21F6F2E36EB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2.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NE4'!$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23.xml><?xml version="1.0" encoding="utf-8"?>
<c:userShapes xmlns:c="http://schemas.openxmlformats.org/drawingml/2006/chart">
  <cdr:relSizeAnchor xmlns:cdr="http://schemas.openxmlformats.org/drawingml/2006/chartDrawing">
    <cdr:from>
      <cdr:x>0.00948</cdr:x>
      <cdr:y>0</cdr:y>
    </cdr:from>
    <cdr:to>
      <cdr:x>0.03793</cdr:x>
      <cdr:y>0.84126</cdr:y>
    </cdr:to>
    <cdr:sp macro="" textlink="'NE4'!$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124.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BCC2CE2B-9D85-496F-AC6F-105DAA417879}"/>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8B11B900-019C-463A-9FE0-54C3C530D510}"/>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214EA1E9-6A91-499B-8B98-670A86B0CAC4}"/>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66CDAB4A-92DF-449C-BE1E-24DC1356980A}"/>
            </a:ext>
            <a:ext uri="{147F2762-F138-4A5C-976F-8EAC2B608ADB}">
              <a16:predDERef xmlns:a16="http://schemas.microsoft.com/office/drawing/2014/main" pred="{214EA1E9-6A91-499B-8B98-670A86B0CAC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5.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NE4'!$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26.xml><?xml version="1.0" encoding="utf-8"?>
<c:userShapes xmlns:c="http://schemas.openxmlformats.org/drawingml/2006/chart">
  <cdr:relSizeAnchor xmlns:cdr="http://schemas.openxmlformats.org/drawingml/2006/chartDrawing">
    <cdr:from>
      <cdr:x>0.00948</cdr:x>
      <cdr:y>0</cdr:y>
    </cdr:from>
    <cdr:to>
      <cdr:x>0.03793</cdr:x>
      <cdr:y>0.84126</cdr:y>
    </cdr:to>
    <cdr:sp macro="" textlink="'NE4'!$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127.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28E2DE81-4630-4FB8-80E7-D76D5628F5D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6A7F0EFF-D67C-4C83-9098-28BB9A4EF67E}"/>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66E6A318-7345-471E-9230-98E410D903DE}"/>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A5F22EF6-3513-462A-9124-42F513B8E64D}"/>
            </a:ext>
            <a:ext uri="{147F2762-F138-4A5C-976F-8EAC2B608ADB}">
              <a16:predDERef xmlns:a16="http://schemas.microsoft.com/office/drawing/2014/main" pred="{66E6A318-7345-471E-9230-98E410D903D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8.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29.xml><?xml version="1.0" encoding="utf-8"?>
<c:userShapes xmlns:c="http://schemas.openxmlformats.org/drawingml/2006/chart">
  <cdr:relSizeAnchor xmlns:cdr="http://schemas.openxmlformats.org/drawingml/2006/chartDrawing">
    <cdr:from>
      <cdr:x>0.00948</cdr:x>
      <cdr:y>0</cdr:y>
    </cdr:from>
    <cdr:to>
      <cdr:x>0.03793</cdr:x>
      <cdr:y>0.84126</cdr:y>
    </cdr:to>
    <cdr:sp macro="" textlink="'K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CO2-Emissionen kantonale Gebäude  gegenüber Basisjahr 2015</a:t>
          </a:fld>
          <a:endParaRPr lang="de-CH" sz="1050"/>
        </a:p>
      </cdr:txBody>
    </cdr:sp>
  </cdr:relSizeAnchor>
</c:userShapes>
</file>

<file path=xl/drawings/drawing130.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C58C3D4A-95F2-4115-A3AD-F34545ACC2D1}"/>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1765B3BF-8752-4B88-A469-D77070C7FECB}"/>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1A8C41AB-D7E4-4EA2-A6B5-935D93F23492}"/>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1A2E7868-E1B2-4A31-BA91-30EADDDDDA99}"/>
            </a:ext>
            <a:ext uri="{147F2762-F138-4A5C-976F-8EAC2B608ADB}">
              <a16:predDERef xmlns:a16="http://schemas.microsoft.com/office/drawing/2014/main" pred="{1A8C41AB-D7E4-4EA2-A6B5-935D93F23492}"/>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1.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32.xml><?xml version="1.0" encoding="utf-8"?>
<c:userShapes xmlns:c="http://schemas.openxmlformats.org/drawingml/2006/chart">
  <cdr:relSizeAnchor xmlns:cdr="http://schemas.openxmlformats.org/drawingml/2006/chartDrawing">
    <cdr:from>
      <cdr:x>0.00948</cdr:x>
      <cdr:y>0</cdr:y>
    </cdr:from>
    <cdr:to>
      <cdr:x>0.03793</cdr:x>
      <cdr:y>0.84126</cdr:y>
    </cdr:to>
    <cdr:sp macro="" textlink="'K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CO2-Emissionen kantonale Gebäude  gegenüber Basisjahr 2015</a:t>
          </a:fld>
          <a:endParaRPr lang="de-CH" sz="1050"/>
        </a:p>
      </cdr:txBody>
    </cdr:sp>
  </cdr:relSizeAnchor>
</c:userShapes>
</file>

<file path=xl/drawings/drawing133.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1B1C61B2-BAF8-4DA8-A684-341D4C2BA60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860D65BE-8289-47FC-81EC-CD660DF18383}"/>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C8179BC8-80C4-4E28-8F0C-FEACC6374A97}"/>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2AB26C4B-39EC-4A04-984C-E4348491CF3B}"/>
            </a:ext>
            <a:ext uri="{147F2762-F138-4A5C-976F-8EAC2B608ADB}">
              <a16:predDERef xmlns:a16="http://schemas.microsoft.com/office/drawing/2014/main" pred="{C8179BC8-80C4-4E28-8F0C-FEACC6374A9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4.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35.xml><?xml version="1.0" encoding="utf-8"?>
<c:userShapes xmlns:c="http://schemas.openxmlformats.org/drawingml/2006/chart">
  <cdr:relSizeAnchor xmlns:cdr="http://schemas.openxmlformats.org/drawingml/2006/chartDrawing">
    <cdr:from>
      <cdr:x>0.00948</cdr:x>
      <cdr:y>0</cdr:y>
    </cdr:from>
    <cdr:to>
      <cdr:x>0.03793</cdr:x>
      <cdr:y>0.84126</cdr:y>
    </cdr:to>
    <cdr:sp macro="" textlink="'K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CO2-Emissionen kantonale Gebäude  gegenüber Basisjahr 2015</a:t>
          </a:fld>
          <a:endParaRPr lang="de-CH" sz="1050"/>
        </a:p>
      </cdr:txBody>
    </cdr:sp>
  </cdr:relSizeAnchor>
</c:userShapes>
</file>

<file path=xl/drawings/drawing136.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FA0B5A60-1B6C-46D6-8F94-7E6717C4815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A76AD85F-4763-487B-A737-7278614A03F5}"/>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0C3D9A82-20EF-4512-B514-2BC16053B916}"/>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850ACC2B-B2FF-4266-A220-D100EA5337BD}"/>
            </a:ext>
            <a:ext uri="{147F2762-F138-4A5C-976F-8EAC2B608ADB}">
              <a16:predDERef xmlns:a16="http://schemas.microsoft.com/office/drawing/2014/main" pred="{0C3D9A82-20EF-4512-B514-2BC16053B916}"/>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7.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38.xml><?xml version="1.0" encoding="utf-8"?>
<c:userShapes xmlns:c="http://schemas.openxmlformats.org/drawingml/2006/chart">
  <cdr:relSizeAnchor xmlns:cdr="http://schemas.openxmlformats.org/drawingml/2006/chartDrawing">
    <cdr:from>
      <cdr:x>0.00948</cdr:x>
      <cdr:y>0</cdr:y>
    </cdr:from>
    <cdr:to>
      <cdr:x>0.03793</cdr:x>
      <cdr:y>0.84126</cdr:y>
    </cdr:to>
    <cdr:sp macro="" textlink="'K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CO2-Emissionen kantonale Gebäude  gegenüber Basisjahr 2015</a:t>
          </a:fld>
          <a:endParaRPr lang="de-CH" sz="1050"/>
        </a:p>
      </cdr:txBody>
    </cdr:sp>
  </cdr:relSizeAnchor>
</c:userShapes>
</file>

<file path=xl/drawings/drawing139.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47371863-B453-4A69-B026-4135EEE37AD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87895281-DCDB-47FA-804C-1A88CE184C8E}"/>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BF11C725-8952-4D01-9A25-D4ED1FA0CFBC}"/>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22785696-1A9A-4636-8AB9-19F899AA8622}"/>
            </a:ext>
            <a:ext uri="{147F2762-F138-4A5C-976F-8EAC2B608ADB}">
              <a16:predDERef xmlns:a16="http://schemas.microsoft.com/office/drawing/2014/main" pred="{BF11C725-8952-4D01-9A25-D4ED1FA0CFB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0.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41.xml><?xml version="1.0" encoding="utf-8"?>
<c:userShapes xmlns:c="http://schemas.openxmlformats.org/drawingml/2006/chart">
  <cdr:relSizeAnchor xmlns:cdr="http://schemas.openxmlformats.org/drawingml/2006/chartDrawing">
    <cdr:from>
      <cdr:x>0.00948</cdr:x>
      <cdr:y>0</cdr:y>
    </cdr:from>
    <cdr:to>
      <cdr:x>0.03793</cdr:x>
      <cdr:y>0.84126</cdr:y>
    </cdr:to>
    <cdr:sp macro="" textlink="'K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CO2-Emissionen kantonale Gebäude  gegenüber Basisjahr 2015</a:t>
          </a:fld>
          <a:endParaRPr lang="de-CH" sz="1050"/>
        </a:p>
      </cdr:txBody>
    </cdr:sp>
  </cdr:relSizeAnchor>
</c:userShapes>
</file>

<file path=xl/drawings/drawing142.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363057CA-8A78-4C56-BE81-9CFD4B357F5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5EC6DB0F-2357-483E-8764-2EDACE887628}"/>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9EABA6E3-0B93-41B2-A300-C0AF4018EC84}"/>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ADD8EC3B-8D03-4A27-BB32-D5C8121D198B}"/>
            </a:ext>
            <a:ext uri="{147F2762-F138-4A5C-976F-8EAC2B608ADB}">
              <a16:predDERef xmlns:a16="http://schemas.microsoft.com/office/drawing/2014/main" pred="{9EABA6E3-0B93-41B2-A300-C0AF4018EC8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3.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44.xml><?xml version="1.0" encoding="utf-8"?>
<c:userShapes xmlns:c="http://schemas.openxmlformats.org/drawingml/2006/chart">
  <cdr:relSizeAnchor xmlns:cdr="http://schemas.openxmlformats.org/drawingml/2006/chartDrawing">
    <cdr:from>
      <cdr:x>0.00948</cdr:x>
      <cdr:y>0</cdr:y>
    </cdr:from>
    <cdr:to>
      <cdr:x>0.03793</cdr:x>
      <cdr:y>0.84126</cdr:y>
    </cdr:to>
    <cdr:sp macro="" textlink="'K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CO2-Emissionen kantonale Gebäude  gegenüber Basisjahr 2015</a:t>
          </a:fld>
          <a:endParaRPr lang="de-CH" sz="1050"/>
        </a:p>
      </cdr:txBody>
    </cdr:sp>
  </cdr:relSizeAnchor>
</c:userShapes>
</file>

<file path=xl/drawings/drawing145.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4515E607-01E9-401C-8D39-33D6888DB24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B16D75AC-94DF-4094-81E3-186A7F1A6017}"/>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C05AEF71-55DD-4E8E-9656-50338326C835}"/>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75E9E7FE-5AA3-46A5-8414-C08757D89784}"/>
            </a:ext>
            <a:ext uri="{147F2762-F138-4A5C-976F-8EAC2B608ADB}">
              <a16:predDERef xmlns:a16="http://schemas.microsoft.com/office/drawing/2014/main" pred="{C05AEF71-55DD-4E8E-9656-50338326C83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6.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47.xml><?xml version="1.0" encoding="utf-8"?>
<c:userShapes xmlns:c="http://schemas.openxmlformats.org/drawingml/2006/chart">
  <cdr:relSizeAnchor xmlns:cdr="http://schemas.openxmlformats.org/drawingml/2006/chartDrawing">
    <cdr:from>
      <cdr:x>0.00948</cdr:x>
      <cdr:y>0</cdr:y>
    </cdr:from>
    <cdr:to>
      <cdr:x>0.03793</cdr:x>
      <cdr:y>0.84126</cdr:y>
    </cdr:to>
    <cdr:sp macro="" textlink="'K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CO2-Emissionen kantonale Gebäude  gegenüber Basisjahr 2015</a:t>
          </a:fld>
          <a:endParaRPr lang="de-CH" sz="1050"/>
        </a:p>
      </cdr:txBody>
    </cdr:sp>
  </cdr:relSizeAnchor>
</c:userShapes>
</file>

<file path=xl/externalLinks/_rels/externalLink1.xml.rels><?xml version="1.0" encoding="UTF-8" standalone="yes"?>
<Relationships xmlns="http://schemas.openxmlformats.org/package/2006/relationships"><Relationship Id="rId1" Type="http://schemas.openxmlformats.org/officeDocument/2006/relationships/externalLinkPath" Target="/sites/2537-Obwalden/Freigegebene%20Dokumente/General/Workfile/4)%20Massnahmen/2537_Massnahmen&#252;bersicht_OW_alleHF.xlsx"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KG6" TargetMode="External"/></Relationships>
</file>

<file path=xl/externalLinks/_rels/externalLink3.xml.rels><?xml version="1.0" encoding="UTF-8" standalone="yes"?>
<Relationships xmlns="http://schemas.openxmlformats.org/package/2006/relationships"><Relationship Id="rId1" Type="http://schemas.microsoft.com/office/2006/relationships/xlExternalLinkPath/xlPathMissing" Target="1.07" TargetMode="External"/></Relationships>
</file>

<file path=xl/externalLinks/_rels/externalLink4.xml.rels><?xml version="1.0" encoding="UTF-8" standalone="yes"?>
<Relationships xmlns="http://schemas.openxmlformats.org/package/2006/relationships"><Relationship Id="rId1" Type="http://schemas.microsoft.com/office/2006/relationships/xlExternalLinkPath/xlPathMissing" Target="3.11" TargetMode="External"/></Relationships>
</file>

<file path=xl/externalLinks/_rels/externalLink5.xml.rels><?xml version="1.0" encoding="UTF-8" standalone="yes"?>
<Relationships xmlns="http://schemas.openxmlformats.org/package/2006/relationships"><Relationship Id="rId1" Type="http://schemas.microsoft.com/office/2006/relationships/xlExternalLinkPath/xlPathMissing" Target="4.07" TargetMode="External"/></Relationships>
</file>

<file path=xl/externalLinks/_rels/externalLink6.xml.rels><?xml version="1.0" encoding="UTF-8" standalone="yes"?>
<Relationships xmlns="http://schemas.openxmlformats.org/package/2006/relationships"><Relationship Id="rId1" Type="http://schemas.microsoft.com/office/2006/relationships/xlExternalLinkPath/xlPathMissing" Target="3.10" TargetMode="External"/></Relationships>
</file>

<file path=xl/externalLinks/_rels/externalLink7.xml.rels><?xml version="1.0" encoding="UTF-8" standalone="yes"?>
<Relationships xmlns="http://schemas.openxmlformats.org/package/2006/relationships"><Relationship Id="rId1" Type="http://schemas.microsoft.com/office/2006/relationships/xlExternalLinkPath/xlPathMissing" Target="3.14" TargetMode="External"/></Relationships>
</file>

<file path=xl/externalLinks/_rels/externalLink8.xml.rels><?xml version="1.0" encoding="UTF-8" standalone="yes"?>
<Relationships xmlns="http://schemas.openxmlformats.org/package/2006/relationships"><Relationship Id="rId1" Type="http://schemas.microsoft.com/office/2006/relationships/xlExternalLinkPath/xlPathMissing" Target="1,03" TargetMode="External"/></Relationships>
</file>

<file path=xl/externalLinks/_rels/externalLink9.xml.rels><?xml version="1.0" encoding="UTF-8" standalone="yes"?>
<Relationships xmlns="http://schemas.openxmlformats.org/package/2006/relationships"><Relationship Id="rId1" Type="http://schemas.microsoft.com/office/2006/relationships/xlExternalLinkPath/xlPathMissing" Target="4.06" TargetMode="External"/></Relationships>
</file>

<file path=xl/externalLinks/_rels/externalLink10.xml.rels><?xml version="1.0" encoding="UTF-8" standalone="yes"?>
<Relationships xmlns="http://schemas.openxmlformats.org/package/2006/relationships"><Relationship Id="rId1" Type="http://schemas.microsoft.com/office/2006/relationships/xlExternalLinkPath/xlPathMissing" Target="4.02" TargetMode="External"/></Relationships>
</file>

<file path=xl/externalLinks/_rels/externalLink11.xml.rels><?xml version="1.0" encoding="UTF-8" standalone="yes"?>
<Relationships xmlns="http://schemas.openxmlformats.org/package/2006/relationships"><Relationship Id="rId1" Type="http://schemas.microsoft.com/office/2006/relationships/xlExternalLinkPath/xlPathMissing" Target="1,01" TargetMode="External"/></Relationships>
</file>

<file path=xl/externalLinks/_rels/externalLink12.xml.rels><?xml version="1.0" encoding="UTF-8" standalone="yes"?>
<Relationships xmlns="http://schemas.openxmlformats.org/package/2006/relationships"><Relationship Id="rId1" Type="http://schemas.microsoft.com/office/2006/relationships/xlExternalLinkPath/xlPathMissing" Target="1.05" TargetMode="External"/></Relationships>
</file>

<file path=xl/externalLinks/_rels/externalLink13.xml.rels><?xml version="1.0" encoding="UTF-8" standalone="yes"?>
<Relationships xmlns="http://schemas.openxmlformats.org/package/2006/relationships"><Relationship Id="rId1" Type="http://schemas.microsoft.com/office/2006/relationships/xlExternalLinkPath/xlPathMissing" Target="2.05" TargetMode="External"/></Relationships>
</file>

<file path=xl/externalLinks/_rels/externalLink14.xml.rels><?xml version="1.0" encoding="UTF-8" standalone="yes"?>
<Relationships xmlns="http://schemas.openxmlformats.org/package/2006/relationships"><Relationship Id="rId1" Type="http://schemas.microsoft.com/office/2006/relationships/xlExternalLinkPath/xlPathMissing" Target="3.08" TargetMode="External"/></Relationships>
</file>

<file path=xl/externalLinks/_rels/externalLink15.xml.rels><?xml version="1.0" encoding="UTF-8" standalone="yes"?>
<Relationships xmlns="http://schemas.openxmlformats.org/package/2006/relationships"><Relationship Id="rId1" Type="http://schemas.microsoft.com/office/2006/relationships/xlExternalLinkPath/xlPathMissing" Target="6.05" TargetMode="External"/></Relationships>
</file>

<file path=xl/externalLinks/_rels/externalLink16.xml.rels><?xml version="1.0" encoding="UTF-8" standalone="yes"?>
<Relationships xmlns="http://schemas.openxmlformats.org/package/2006/relationships"><Relationship Id="rId1" Type="http://schemas.microsoft.com/office/2006/relationships/xlExternalLinkPath/xlPathMissing" Target="3.04" TargetMode="External"/></Relationships>
</file>

<file path=xl/externalLinks/_rels/externalLink17.xml.rels><?xml version="1.0" encoding="UTF-8" standalone="yes"?>
<Relationships xmlns="http://schemas.openxmlformats.org/package/2006/relationships"><Relationship Id="rId1" Type="http://schemas.microsoft.com/office/2006/relationships/xlExternalLinkPath/xlPathMissing" Target="3.15" TargetMode="External"/></Relationships>
</file>

<file path=xl/externalLinks/_rels/externalLink18.xml.rels><?xml version="1.0" encoding="UTF-8" standalone="yes"?>
<Relationships xmlns="http://schemas.openxmlformats.org/package/2006/relationships"><Relationship Id="rId1" Type="http://schemas.microsoft.com/office/2006/relationships/xlExternalLinkPath/xlPathMissing" Target="1,04" TargetMode="External"/></Relationships>
</file>

<file path=xl/externalLinks/_rels/externalLink19.xml.rels><?xml version="1.0" encoding="UTF-8" standalone="yes"?>
<Relationships xmlns="http://schemas.openxmlformats.org/package/2006/relationships"><Relationship Id="rId1" Type="http://schemas.microsoft.com/office/2006/relationships/xlExternalLinkPath/xlPathMissing" Target="1.06" TargetMode="External"/></Relationships>
</file>

<file path=xl/externalLinks/_rels/externalLink20.xml.rels><?xml version="1.0" encoding="UTF-8" standalone="yes"?>
<Relationships xmlns="http://schemas.openxmlformats.org/package/2006/relationships"><Relationship Id="rId1" Type="http://schemas.microsoft.com/office/2006/relationships/xlExternalLinkPath/xlPathMissing" Target="4.04" TargetMode="External"/></Relationships>
</file>

<file path=xl/externalLinks/_rels/externalLink21.xml.rels><?xml version="1.0" encoding="UTF-8" standalone="yes"?>
<Relationships xmlns="http://schemas.openxmlformats.org/package/2006/relationships"><Relationship Id="rId1" Type="http://schemas.microsoft.com/office/2006/relationships/xlExternalLinkPath/xlPathMissing" Target="3.12" TargetMode="External"/></Relationships>
</file>

<file path=xl/externalLinks/_rels/externalLink22.xml.rels><?xml version="1.0" encoding="UTF-8" standalone="yes"?>
<Relationships xmlns="http://schemas.openxmlformats.org/package/2006/relationships"><Relationship Id="rId1" Type="http://schemas.microsoft.com/office/2006/relationships/xlExternalLinkPath/xlPathMissing" Target="6.02" TargetMode="External"/></Relationships>
</file>

<file path=xl/externalLinks/_rels/externalLink23.xml.rels><?xml version="1.0" encoding="UTF-8" standalone="yes"?>
<Relationships xmlns="http://schemas.openxmlformats.org/package/2006/relationships"><Relationship Id="rId1" Type="http://schemas.microsoft.com/office/2006/relationships/xlExternalLinkPath/xlPathMissing" Target="6.04" TargetMode="External"/></Relationships>
</file>

<file path=xl/externalLinks/_rels/externalLink24.xml.rels><?xml version="1.0" encoding="UTF-8" standalone="yes"?>
<Relationships xmlns="http://schemas.openxmlformats.org/package/2006/relationships"><Relationship Id="rId1" Type="http://schemas.microsoft.com/office/2006/relationships/xlExternalLinkPath/xlPathMissing" Target="3.13" TargetMode="External"/></Relationships>
</file>

<file path=xl/externalLinks/_rels/externalLink25.xml.rels><?xml version="1.0" encoding="UTF-8" standalone="yes"?>
<Relationships xmlns="http://schemas.openxmlformats.org/package/2006/relationships"><Relationship Id="rId1" Type="http://schemas.microsoft.com/office/2006/relationships/xlExternalLinkPath/xlPathMissing" Target="3.02" TargetMode="External"/></Relationships>
</file>

<file path=xl/externalLinks/_rels/externalLink26.xml.rels><?xml version="1.0" encoding="UTF-8" standalone="yes"?>
<Relationships xmlns="http://schemas.openxmlformats.org/package/2006/relationships"><Relationship Id="rId1" Type="http://schemas.microsoft.com/office/2006/relationships/xlExternalLinkPath/xlPathMissing" Target="4.01" TargetMode="External"/></Relationships>
</file>

<file path=xl/externalLinks/_rels/externalLink27.xml.rels><?xml version="1.0" encoding="UTF-8" standalone="yes"?>
<Relationships xmlns="http://schemas.openxmlformats.org/package/2006/relationships"><Relationship Id="rId1" Type="http://schemas.microsoft.com/office/2006/relationships/xlExternalLinkPath/xlPathMissing" Target="3.06" TargetMode="External"/></Relationships>
</file>

<file path=xl/externalLinks/_rels/externalLink28.xml.rels><?xml version="1.0" encoding="UTF-8" standalone="yes"?>
<Relationships xmlns="http://schemas.openxmlformats.org/package/2006/relationships"><Relationship Id="rId1" Type="http://schemas.microsoft.com/office/2006/relationships/xlExternalLinkPath/xlPathMissing" Target="2.01" TargetMode="External"/></Relationships>
</file>

<file path=xl/externalLinks/_rels/externalLink29.xml.rels><?xml version="1.0" encoding="UTF-8" standalone="yes"?>
<Relationships xmlns="http://schemas.openxmlformats.org/package/2006/relationships"><Relationship Id="rId1" Type="http://schemas.microsoft.com/office/2006/relationships/xlExternalLinkPath/xlPathMissing" Target="5.03" TargetMode="External"/></Relationships>
</file>

<file path=xl/externalLinks/_rels/externalLink30.xml.rels><?xml version="1.0" encoding="UTF-8" standalone="yes"?>
<Relationships xmlns="http://schemas.openxmlformats.org/package/2006/relationships"><Relationship Id="rId1" Type="http://schemas.microsoft.com/office/2006/relationships/xlExternalLinkPath/xlPathMissing" Target="4.05" TargetMode="External"/></Relationships>
</file>

<file path=xl/externalLinks/_rels/externalLink31.xml.rels><?xml version="1.0" encoding="UTF-8" standalone="yes"?>
<Relationships xmlns="http://schemas.openxmlformats.org/package/2006/relationships"><Relationship Id="rId1" Type="http://schemas.microsoft.com/office/2006/relationships/xlExternalLinkPath/xlPathMissing" Target="2.02" TargetMode="External"/></Relationships>
</file>

<file path=xl/externalLinks/_rels/externalLink32.xml.rels><?xml version="1.0" encoding="UTF-8" standalone="yes"?>
<Relationships xmlns="http://schemas.openxmlformats.org/package/2006/relationships"><Relationship Id="rId1" Type="http://schemas.microsoft.com/office/2006/relationships/xlExternalLinkPath/xlPathMissing" Target="4.03" TargetMode="External"/></Relationships>
</file>

<file path=xl/externalLinks/_rels/externalLink33.xml.rels><?xml version="1.0" encoding="UTF-8" standalone="yes"?>
<Relationships xmlns="http://schemas.openxmlformats.org/package/2006/relationships"><Relationship Id="rId1" Type="http://schemas.microsoft.com/office/2006/relationships/xlExternalLinkPath/xlPathMissing" Target="6.01" TargetMode="External"/></Relationships>
</file>

<file path=xl/externalLinks/_rels/externalLink34.xml.rels><?xml version="1.0" encoding="UTF-8" standalone="yes"?>
<Relationships xmlns="http://schemas.openxmlformats.org/package/2006/relationships"><Relationship Id="rId1" Type="http://schemas.microsoft.com/office/2006/relationships/xlExternalLinkPath/xlPathMissing" Target="3.09" TargetMode="External"/></Relationships>
</file>

<file path=xl/externalLinks/_rels/externalLink35.xml.rels><?xml version="1.0" encoding="UTF-8" standalone="yes"?>
<Relationships xmlns="http://schemas.openxmlformats.org/package/2006/relationships"><Relationship Id="rId1" Type="http://schemas.microsoft.com/office/2006/relationships/xlExternalLinkPath/xlPathMissing" Target="3.07" TargetMode="External"/></Relationships>
</file>

<file path=xl/externalLinks/_rels/externalLink36.xml.rels><?xml version="1.0" encoding="UTF-8" standalone="yes"?>
<Relationships xmlns="http://schemas.openxmlformats.org/package/2006/relationships"><Relationship Id="rId1" Type="http://schemas.microsoft.com/office/2006/relationships/xlExternalLinkPath/xlPathMissing" Target="3.03" TargetMode="External"/></Relationships>
</file>

<file path=xl/externalLinks/_rels/externalLink37.xml.rels><?xml version="1.0" encoding="UTF-8" standalone="yes"?>
<Relationships xmlns="http://schemas.openxmlformats.org/package/2006/relationships"><Relationship Id="rId1" Type="http://schemas.microsoft.com/office/2006/relationships/xlExternalLinkPath/xlPathMissing" Target="5.04" TargetMode="External"/></Relationships>
</file>

<file path=xl/externalLinks/_rels/externalLink38.xml.rels><?xml version="1.0" encoding="UTF-8" standalone="yes"?>
<Relationships xmlns="http://schemas.openxmlformats.org/package/2006/relationships"><Relationship Id="rId1" Type="http://schemas.microsoft.com/office/2006/relationships/xlExternalLinkPath/xlPathMissing" Target="6.03" TargetMode="External"/></Relationships>
</file>

<file path=xl/externalLinks/_rels/externalLink39.xml.rels><?xml version="1.0" encoding="UTF-8" standalone="yes"?>
<Relationships xmlns="http://schemas.openxmlformats.org/package/2006/relationships"><Relationship Id="rId1" Type="http://schemas.microsoft.com/office/2006/relationships/xlExternalLinkPath/xlPathMissing" Target="5.02" TargetMode="External"/></Relationships>
</file>

<file path=xl/externalLinks/_rels/externalLink40.xml.rels><?xml version="1.0" encoding="UTF-8" standalone="yes"?>
<Relationships xmlns="http://schemas.openxmlformats.org/package/2006/relationships"><Relationship Id="rId1" Type="http://schemas.microsoft.com/office/2006/relationships/xlExternalLinkPath/xlPathMissing" Target="3.05" TargetMode="External"/></Relationships>
</file>

<file path=xl/externalLinks/_rels/externalLink41.xml.rels><?xml version="1.0" encoding="UTF-8" standalone="yes"?>
<Relationships xmlns="http://schemas.openxmlformats.org/package/2006/relationships"><Relationship Id="rId1" Type="http://schemas.microsoft.com/office/2006/relationships/xlExternalLinkPath/xlPathMissing" Target="3.01" TargetMode="External"/></Relationships>
</file>

<file path=xl/externalLinks/_rels/externalLink42.xml.rels><?xml version="1.0" encoding="UTF-8" standalone="yes"?>
<Relationships xmlns="http://schemas.openxmlformats.org/package/2006/relationships"><Relationship Id="rId1" Type="http://schemas.microsoft.com/office/2006/relationships/xlExternalLinkPath/xlPathMissing" Target="1,02" TargetMode="External"/></Relationships>
</file>

<file path=xl/externalLinks/_rels/externalLink43.xml.rels><?xml version="1.0" encoding="UTF-8" standalone="yes"?>
<Relationships xmlns="http://schemas.openxmlformats.org/package/2006/relationships"><Relationship Id="rId1" Type="http://schemas.microsoft.com/office/2006/relationships/xlExternalLinkPath/xlPathMissing" Target="2.03" TargetMode="External"/></Relationships>
</file>

<file path=xl/externalLinks/_rels/externalLink44.xml.rels><?xml version="1.0" encoding="UTF-8" standalone="yes"?>
<Relationships xmlns="http://schemas.openxmlformats.org/package/2006/relationships"><Relationship Id="rId1" Type="http://schemas.microsoft.com/office/2006/relationships/xlExternalLinkPath/xlPathMissing" Target="2.04" TargetMode="External"/></Relationships>
</file>

<file path=xl/externalLinks/_rels/externalLink45.xml.rels><?xml version="1.0" encoding="UTF-8" standalone="yes"?>
<Relationships xmlns="http://schemas.openxmlformats.org/package/2006/relationships"><Relationship Id="rId1" Type="http://schemas.microsoft.com/office/2006/relationships/xlExternalLinkPath/xlPathMissing" Target="6.06" TargetMode="External"/></Relationships>
</file>

<file path=xl/externalLinks/_rels/externalLink46.xml.rels><?xml version="1.0" encoding="UTF-8" standalone="yes"?>
<Relationships xmlns="http://schemas.openxmlformats.org/package/2006/relationships"><Relationship Id="rId1" Type="http://schemas.microsoft.com/office/2006/relationships/xlExternalLinkPath/xlPathMissing" Target="5.01" TargetMode="External"/></Relationships>
</file>

<file path=xl/externalLinks/_rels/externalLink47.xml.rels><?xml version="1.0" encoding="UTF-8" standalone="yes"?>
<Relationships xmlns="http://schemas.openxmlformats.org/package/2006/relationships"><Relationship Id="rId1" Type="http://schemas.microsoft.com/office/2006/relationships/xlExternalLinkPath/xlPathMissing" Target="6.07"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ategorien"/>
      <sheetName val="Master!"/>
      <sheetName val="2537_Massnahmenübersicht_OW_all"/>
    </sheetNames>
    <sheetDataSet>
      <sheetData sheetId="0"/>
      <sheetData sheetId="1"/>
      <sheetData sheetId="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G6"/>
    </sheetNames>
    <sheetDataSet>
      <sheetData sheetId="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
    </sheetNames>
    <sheetDataSet>
      <sheetData sheetId="0"/>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
    </sheetNames>
    <sheetDataSet>
      <sheetData sheetId="0"/>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03"/>
    </sheetNames>
    <sheetDataSet>
      <sheetData sheetId="0"/>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
    </sheetNames>
    <sheetDataSet>
      <sheetData sheetId="0"/>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
    </sheetNames>
    <sheetDataSet>
      <sheetData sheetId="0"/>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01"/>
    </sheetNames>
    <sheetDataSet>
      <sheetData sheetId="0"/>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
    </sheetNames>
    <sheetDataSet>
      <sheetData sheetId="0"/>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
    </sheetNames>
    <sheetDataSet>
      <sheetData sheetId="0"/>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6"/>
    </sheetNames>
    <sheetDataSet>
      <sheetData sheetId="0"/>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04"/>
    </sheetNames>
    <sheetDataSet>
      <sheetData sheetId="0"/>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
    </sheetNames>
    <sheetDataSet>
      <sheetData sheetId="0"/>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
    </sheetNames>
    <sheetDataSet>
      <sheetData sheetId="0"/>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6"/>
    </sheetNames>
    <sheetDataSet>
      <sheetData sheetId="0"/>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6"/>
    </sheetNames>
    <sheetDataSet>
      <sheetData sheetId="0"/>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
    </sheetNames>
    <sheetDataSet>
      <sheetData sheetId="0"/>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
    </sheetNames>
    <sheetDataSet>
      <sheetData sheetId="0"/>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5"/>
    </sheetNames>
    <sheetDataSet>
      <sheetData sheetId="0"/>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
    </sheetNames>
    <sheetDataSet>
      <sheetData sheetId="0"/>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
    </sheetNames>
    <sheetDataSet>
      <sheetData sheetId="0"/>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
    </sheetNames>
    <sheetDataSet>
      <sheetData sheetId="0"/>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6"/>
    </sheetNames>
    <sheetDataSet>
      <sheetData sheetId="0"/>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5"/>
    </sheetNames>
    <sheetDataSet>
      <sheetData sheetId="0"/>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6"/>
    </sheetNames>
    <sheetDataSet>
      <sheetData sheetId="0"/>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5"/>
    </sheetNames>
    <sheetDataSet>
      <sheetData sheetId="0"/>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02"/>
    </sheetNames>
    <sheetDataSet>
      <sheetData sheetId="0"/>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
    </sheetNames>
    <sheetDataSet>
      <sheetData sheetId="0"/>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
    </sheetNames>
    <sheetDataSet>
      <sheetData sheetId="0"/>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6"/>
    </sheetNames>
    <sheetDataSet>
      <sheetData sheetId="0"/>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5"/>
    </sheetNames>
    <sheetDataSet>
      <sheetData sheetId="0"/>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6"/>
    </sheetNames>
    <sheetDataSet>
      <sheetData sheetId="0"/>
    </sheetDataSet>
  </externalBook>
</externalLink>
</file>

<file path=xl/persons/person.xml><?xml version="1.0" encoding="utf-8"?>
<personList xmlns="http://schemas.microsoft.com/office/spreadsheetml/2018/threadedcomments" xmlns:x="http://schemas.openxmlformats.org/spreadsheetml/2006/main">
  <person displayName="Gastbenutzer" id="{808E65DB-4307-4BA3-BC76-03CCDC34E544}" userId="S::urn:spo:anon#04ba5703d9ed7f2f793f586646c8093f7ea625b86d77f95d6c68abd8d0af7a17::"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0C7C518-3D15-4F09-B3A3-0999FB5CF502}" name="Über112" displayName="Über112" ref="A4:K50" totalsRowCount="1" headerRowDxfId="1134" dataDxfId="1133">
  <autoFilter ref="A4:K49" xr:uid="{DBAC8728-85F8-4890-B2DF-A8D77CA5351A}"/>
  <tableColumns count="11">
    <tableColumn id="1" xr3:uid="{690035C1-E0E6-4140-931A-EC4929F144A5}" name="#" totalsRowFunction="count" dataDxfId="1131" totalsRowDxfId="1132"/>
    <tableColumn id="2" xr3:uid="{87E12645-3434-4EF6-839B-948925A32458}" name="Titel" dataDxfId="1129" totalsRowDxfId="1130">
      <calculatedColumnFormula array="1">HYPERLINK("" &amp; "#" &amp; A5 &amp; "!B5",INDIRECT("'" &amp; $A5 &amp; "'!B5"))</calculatedColumnFormula>
    </tableColumn>
    <tableColumn id="8" xr3:uid="{266628FB-6901-4637-98D1-8523738E71FF}" name="Mehrinvestitionen" dataDxfId="1127" totalsRowDxfId="1128">
      <calculatedColumnFormula array="1">INDIRECT("'" &amp; A5 &amp; "'!B13")</calculatedColumnFormula>
    </tableColumn>
    <tableColumn id="9" xr3:uid="{DDA348C0-7C22-4A6D-BAF3-12FA25DDAACE}" name="Jährliche Mehrkosten " dataDxfId="1125" totalsRowDxfId="1126">
      <calculatedColumnFormula array="1">INDIRECT("'" &amp; A5 &amp; "'!B14")</calculatedColumnFormula>
    </tableColumn>
    <tableColumn id="12" xr3:uid="{3BDB3149-5BC5-4AF0-AA1D-14A2A2FEBEF5}" name="Personal" dataDxfId="1123" totalsRowDxfId="1124">
      <calculatedColumnFormula array="1">INDIRECT("'" &amp; A5 &amp; "'!B15")</calculatedColumnFormula>
    </tableColumn>
    <tableColumn id="16" xr3:uid="{85220F38-8238-449F-B1ED-8D19B47074D6}" name="MI: Unterer Wert" totalsRowFunction="sum" dataDxfId="1121" totalsRowDxfId="1122">
      <calculatedColumnFormula>IFERROR(_xlfn.XLOOKUP(Über112[[#This Row],[Mehrinvestitionen]],#REF!,#REF!,#N/A),"")</calculatedColumnFormula>
    </tableColumn>
    <tableColumn id="17" xr3:uid="{3CEB4E8E-438B-4596-BE80-495262702C18}" name="MI: oberer Wert" totalsRowFunction="sum" dataDxfId="1119" totalsRowDxfId="1120">
      <calculatedColumnFormula>IFERROR(_xlfn.XLOOKUP(Über112[[#This Row],[Mehrinvestitionen]],#REF!,#REF!,#N/A),"")</calculatedColumnFormula>
    </tableColumn>
    <tableColumn id="18" xr3:uid="{11091F50-A3A2-409F-A090-0249DAFBFBFE}" name="MK: Unterer Wert" totalsRowFunction="sum" dataDxfId="1117" totalsRowDxfId="1118">
      <calculatedColumnFormula>IFERROR(_xlfn.XLOOKUP(Über112[[#This Row],[Jährliche Mehrkosten ]],#REF!,#REF!,#N/A),"")</calculatedColumnFormula>
    </tableColumn>
    <tableColumn id="19" xr3:uid="{742E4EF9-58FA-48D9-AC9D-446111C36F41}" name="MK: Oberer Wert" totalsRowFunction="sum" dataDxfId="1115" totalsRowDxfId="1116">
      <calculatedColumnFormula>IFERROR(_xlfn.XLOOKUP(Über112[[#This Row],[Jährliche Mehrkosten ]],#REF!,#REF!,#N/A),"")</calculatedColumnFormula>
    </tableColumn>
    <tableColumn id="20" xr3:uid="{8CD3FDD8-0C0E-4AE0-9013-0E6EBCBCC423}" name="P: Unterer Wert" totalsRowFunction="sum" dataDxfId="1113" totalsRowDxfId="1114">
      <calculatedColumnFormula>IFERROR(_xlfn.XLOOKUP(Über112[[#This Row],[Personal]],#REF!,#REF!,#N/A),"")</calculatedColumnFormula>
    </tableColumn>
    <tableColumn id="21" xr3:uid="{433F56E7-FA5D-4B89-9302-EB67A0A21723}" name="P: Oberer Wert" totalsRowFunction="sum" dataDxfId="1111" totalsRowDxfId="1112">
      <calculatedColumnFormula>IFERROR(_xlfn.XLOOKUP(Über112[[#This Row],[Personal]],#REF!,#REF!,#N/A),"")</calculatedColumnFormula>
    </tableColumn>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8E653622-4499-4685-8B36-FC07A0B32FE6}" name="Daten_Ändern" displayName="Daten_Ändern" ref="A31:L67" totalsRowShown="0" headerRowDxfId="1103" dataDxfId="1102" headerRowBorderDxfId="110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A622ABAF-D4F6-48DA-8D1D-3F87B25F6581}" name="Jahr" dataDxfId="1100" dataCellStyle="Standard"/>
    <tableColumn id="2" xr3:uid="{54682C3C-F05F-44C1-A3F6-66A73658F66C}" name="Hilfsgrösse 1" dataDxfId="1099" dataCellStyle="Standard 2"/>
    <tableColumn id="10" xr3:uid="{CFD3C746-C709-4946-A04E-97F28109B290}" name="Hilfsgrösse 2" dataDxfId="1098" dataCellStyle="Standard 4 2"/>
    <tableColumn id="5" xr3:uid="{FFB4BED7-42A9-4A60-8167-2295CC3815FE}" name="Vorgesehener Pfad" dataDxfId="1097" dataCellStyle="Standard 4 2"/>
    <tableColumn id="4" xr3:uid="{A902A4E0-5A33-413C-A939-E49ABCE555BA}" name="ZH" dataDxfId="1096" dataCellStyle="Komma"/>
    <tableColumn id="9" xr3:uid="{603EC496-526A-4B83-8C5C-73E7CBBF5674}" name="Veränderung ZH" dataDxfId="1095" dataCellStyle="Prozent">
      <calculatedColumnFormula>IF(ISNUMBER(Daten_Ändern[[#This Row],[ZH]]),Daten_Ändern[[#This Row],[ZH]]/_xlfn.XLOOKUP(Basisjahr,Daten_Ändern[Jahr],Daten_Ändern[ZH])-1,#N/A)</calculatedColumnFormula>
    </tableColumn>
    <tableColumn id="6" xr3:uid="{5AADF43F-BE40-47CB-A188-8C6930847909}" name="CH" dataDxfId="1094" dataCellStyle="Komma">
      <calculatedColumnFormula>IF(ISNUMBER(Daten_Ändern[[#This Row],[ZH]]),Daten_Ändern[[#This Row],[ZH]]*RANDBETWEEN(90,110)/100,"")</calculatedColumnFormula>
    </tableColumn>
    <tableColumn id="11" xr3:uid="{DC009E86-A4A8-4F99-B898-2DB5CBC63AF4}" name="Veränderung CH" dataDxfId="1093" dataCellStyle="Prozent">
      <calculatedColumnFormula>IF(ISNUMBER(Daten_Ändern[[#This Row],[CH]]),Daten_Ändern[[#This Row],[CH]]/_xlfn.XLOOKUP(Basisjahr,Daten_Ändern[Jahr],Daten_Ändern[CH])-1,#N/A)</calculatedColumnFormula>
    </tableColumn>
    <tableColumn id="7" xr3:uid="{8A696C53-091E-44D3-B4DE-86AE2052BC7D}" name="BS" dataDxfId="1092" dataCellStyle="Komma">
      <calculatedColumnFormula>IF(ISNUMBER(Daten_Ändern[[#This Row],[ZH]]),Daten_Ändern[[#This Row],[ZH]]*RANDBETWEEN(90,110)/110,"")</calculatedColumnFormula>
    </tableColumn>
    <tableColumn id="12" xr3:uid="{BFFDDEE7-9AF8-49B8-8ECB-A515B1A22D56}" name="Veränderung BS" dataDxfId="1091" dataCellStyle="Prozent">
      <calculatedColumnFormula>IF(ISNUMBER(Daten_Ändern[[#This Row],[BS]]),Daten_Ändern[[#This Row],[BS]]/_xlfn.XLOOKUP(Basisjahr,Daten_Ändern[Jahr],Daten_Ändern[BS])-1,#N/A)</calculatedColumnFormula>
    </tableColumn>
    <tableColumn id="3" xr3:uid="{3E3C8D95-6E67-4936-A9FB-A80C2FA56A96}" name="Beurteilung/Handlungsbedarf" dataDxfId="1090" dataCellStyle="Standard 2"/>
    <tableColumn id="8" xr3:uid="{EDE0A7D5-117D-48A9-AE71-0EFFA1FC3AD5}" name="Kommentar" dataDxfId="1089" dataCellStyle="Standard 2"/>
  </tableColumns>
  <tableStyleInfo name="TableStyleMedium1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CF25A57B-186C-4113-A758-FD26C2883A0E}" name="Daten_Q1" displayName="Daten_Q1" ref="A31:L67" totalsRowShown="0" headerRowDxfId="1071" dataDxfId="1070" headerRowBorderDxfId="1069"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FBB483B3-2FF9-41A5-BE17-2FBDEC39A3B2}" name="Jahr" dataDxfId="1068" dataCellStyle="Standard"/>
    <tableColumn id="2" xr3:uid="{C329DE3C-6ED5-4EC0-9A9F-0E5F6A114246}" name="Hilfsgrösse 1" dataDxfId="1067" dataCellStyle="Standard 2"/>
    <tableColumn id="10" xr3:uid="{C48DD605-FFD0-455C-A614-69A8EBC1094B}" name="Hilfsgrösse 2" dataDxfId="1066" dataCellStyle="Standard 4 2"/>
    <tableColumn id="5" xr3:uid="{50033756-362D-46CE-8C7E-91A4CD8EFBA4}" name="Vorgesehener Pfad" dataDxfId="1065" dataCellStyle="Standard 4 2"/>
    <tableColumn id="4" xr3:uid="{78224A5B-5620-4D43-AB50-4B25EB43E21D}" name="ZH" dataDxfId="1064" dataCellStyle="Komma"/>
    <tableColumn id="9" xr3:uid="{296001B3-2B5B-49AC-B4ED-79C75D5A01D7}" name="Veränderung ZH" dataDxfId="1063" dataCellStyle="Prozent">
      <calculatedColumnFormula>IF(ISNUMBER(Daten_Q1[[#This Row],[ZH]]),Daten_Q1[[#This Row],[ZH]]/_xlfn.XLOOKUP(Basisjahr,Daten_Q1[Jahr],Daten_Q1[ZH])-1,#N/A)</calculatedColumnFormula>
    </tableColumn>
    <tableColumn id="6" xr3:uid="{257A1C64-1AC0-419C-9F03-24BDB20C2733}" name="CH" dataDxfId="1062" dataCellStyle="Komma">
      <calculatedColumnFormula>IF(ISNUMBER(Daten_Q1[[#This Row],[ZH]]),Daten_Q1[[#This Row],[ZH]]*RANDBETWEEN(90,110)/100,"")</calculatedColumnFormula>
    </tableColumn>
    <tableColumn id="11" xr3:uid="{1E7F8638-48D1-4A7F-BB54-EE9595FD06E3}" name="Veränderung CH" dataDxfId="1061" dataCellStyle="Prozent">
      <calculatedColumnFormula>IF(ISNUMBER(Daten_Q1[[#This Row],[CH]]),Daten_Q1[[#This Row],[CH]]/_xlfn.XLOOKUP(Basisjahr,Daten_Q1[Jahr],Daten_Q1[CH])-1,#N/A)</calculatedColumnFormula>
    </tableColumn>
    <tableColumn id="7" xr3:uid="{7BA63392-149F-4E80-BB62-67D8F707A101}" name="BS" dataDxfId="1060" dataCellStyle="Komma">
      <calculatedColumnFormula>IF(ISNUMBER(Daten_Q1[[#This Row],[ZH]]),Daten_Q1[[#This Row],[ZH]]*RANDBETWEEN(90,110)/110,"")</calculatedColumnFormula>
    </tableColumn>
    <tableColumn id="12" xr3:uid="{B2D685E4-13F1-4519-B0BC-B5BDF9146665}" name="Veränderung BS" dataDxfId="1059" dataCellStyle="Prozent">
      <calculatedColumnFormula>IF(ISNUMBER(Daten_Q1[[#This Row],[BS]]),Daten_Q1[[#This Row],[BS]]/_xlfn.XLOOKUP(Basisjahr,Daten_Q1[Jahr],Daten_Q1[BS])-1,#N/A)</calculatedColumnFormula>
    </tableColumn>
    <tableColumn id="3" xr3:uid="{62070461-2076-4219-9857-9789CC43B2FA}" name="Beurteilung/Handlungsbedarf" dataDxfId="1058" dataCellStyle="Standard 2"/>
    <tableColumn id="8" xr3:uid="{BFCA4964-594E-4E3A-BD8F-1F1BF7C0A8DF}" name="Kommentar" dataDxfId="1057" dataCellStyle="Standard 2"/>
  </tableColumns>
  <tableStyleInfo name="TableStyleMedium1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91EE4851-2185-4476-8F57-AE620038C925}" name="Daten_Q2" displayName="Daten_Q2" ref="A31:L67" totalsRowShown="0" headerRowDxfId="1040" dataDxfId="1039" headerRowBorderDxfId="1038"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572069A-FEF7-4268-A219-6AE3694F115B}" name="Jahr" dataDxfId="1037" dataCellStyle="Standard"/>
    <tableColumn id="2" xr3:uid="{B1C9C06A-9FFD-4B34-88DB-899CFA94C6FD}" name="Hilfsgrösse 1" dataDxfId="1036" dataCellStyle="Standard 2"/>
    <tableColumn id="10" xr3:uid="{F524B227-400E-4ABA-9A35-B878D86E0B9A}" name="Hilfsgrösse 2" dataDxfId="1035" dataCellStyle="Standard 4 2"/>
    <tableColumn id="5" xr3:uid="{975335B9-FF2D-4490-9C7A-BF88A63B2D39}" name="Vorgesehener Pfad" dataDxfId="1034" dataCellStyle="Standard 4 2"/>
    <tableColumn id="4" xr3:uid="{82DFB3A9-77FB-42C6-9EB9-AEDBFFCFF31D}" name="ZH" dataDxfId="1033" dataCellStyle="Komma"/>
    <tableColumn id="9" xr3:uid="{A036EFAA-008C-4AC8-B7E2-A51613FEC872}" name="Veränderung ZH" dataDxfId="1032" dataCellStyle="Prozent">
      <calculatedColumnFormula>IF(ISNUMBER(Daten_Q2[[#This Row],[ZH]]),Daten_Q2[[#This Row],[ZH]]/_xlfn.XLOOKUP(Basisjahr,Daten_Q2[Jahr],Daten_Q2[ZH])-1,#N/A)</calculatedColumnFormula>
    </tableColumn>
    <tableColumn id="6" xr3:uid="{BAC51F39-3FDA-4CE2-845D-D916DE963DE3}" name="CH" dataDxfId="1031" dataCellStyle="Komma">
      <calculatedColumnFormula>IF(ISNUMBER(Daten_Q2[[#This Row],[ZH]]),Daten_Q2[[#This Row],[ZH]]*RANDBETWEEN(90,110)/100,"")</calculatedColumnFormula>
    </tableColumn>
    <tableColumn id="11" xr3:uid="{53799C1E-152C-45CD-8C54-EB93743E534B}" name="Veränderung CH" dataDxfId="1030" dataCellStyle="Prozent">
      <calculatedColumnFormula>IF(ISNUMBER(Daten_Q2[[#This Row],[CH]]),Daten_Q2[[#This Row],[CH]]/_xlfn.XLOOKUP(Basisjahr,Daten_Q2[Jahr],Daten_Q2[CH])-1,#N/A)</calculatedColumnFormula>
    </tableColumn>
    <tableColumn id="7" xr3:uid="{542723C3-828B-48F4-82C5-4C3E78286445}" name="BS" dataDxfId="1029" dataCellStyle="Komma">
      <calculatedColumnFormula>IF(ISNUMBER(Daten_Q2[[#This Row],[ZH]]),Daten_Q2[[#This Row],[ZH]]*RANDBETWEEN(90,110)/110,"")</calculatedColumnFormula>
    </tableColumn>
    <tableColumn id="12" xr3:uid="{E6674291-1489-4DC8-ABFD-BEE5D5972C63}" name="Veränderung BS" dataDxfId="1028" dataCellStyle="Prozent">
      <calculatedColumnFormula>IF(ISNUMBER(Daten_Q2[[#This Row],[BS]]),Daten_Q2[[#This Row],[BS]]/_xlfn.XLOOKUP(Basisjahr,Daten_Q2[Jahr],Daten_Q2[BS])-1,#N/A)</calculatedColumnFormula>
    </tableColumn>
    <tableColumn id="3" xr3:uid="{C762AD35-5573-43A7-869D-FE23695548F0}" name="Beurteilung/Handlungsbedarf" dataDxfId="1027" dataCellStyle="Standard 2"/>
    <tableColumn id="8" xr3:uid="{43755072-9594-427B-BB43-0E9895BDB2B9}" name="Kommentar" dataDxfId="1026" dataCellStyle="Standard 2"/>
  </tableColumns>
  <tableStyleInfo name="TableStyleMedium1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2A4075B4-6B44-44F0-BDA5-261BBADC2B92}" name="Daten_Q3" displayName="Daten_Q3" ref="A31:L67" totalsRowShown="0" headerRowDxfId="997" dataDxfId="996" headerRowBorderDxfId="995"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87E4467D-F8DA-4E84-B32D-D3BB081B5834}" name="Jahr" dataDxfId="994" dataCellStyle="Standard"/>
    <tableColumn id="2" xr3:uid="{8CDF61DD-38AA-49B4-9C9D-054D76371C4F}" name="Hilfsgrösse 1" dataDxfId="993" dataCellStyle="Standard 2"/>
    <tableColumn id="10" xr3:uid="{0E38E282-9858-4E7B-BE97-C856A7908F23}" name="Hilfsgrösse 2" dataDxfId="992" dataCellStyle="Standard 4 2"/>
    <tableColumn id="5" xr3:uid="{62EC3F92-4A03-4A70-9EB9-9DE35C8A3B94}" name="Vorgesehener Pfad" dataDxfId="991" dataCellStyle="Prozent"/>
    <tableColumn id="4" xr3:uid="{5CA2EAF7-11FC-4DEB-BF73-4753E8605DAE}" name="ZH" dataDxfId="990" dataCellStyle="Komma"/>
    <tableColumn id="9" xr3:uid="{898E8AAF-3B0B-46FC-8EBD-1744EDB68639}" name="Veränderung ZH" dataDxfId="989" dataCellStyle="Prozent">
      <calculatedColumnFormula>IF(ISNUMBER(Daten_Q3[[#This Row],[ZH]]),Daten_Q3[[#This Row],[ZH]]/_xlfn.XLOOKUP(Basisjahr,Daten_Q3[Jahr],Daten_Q3[ZH])-1,#N/A)</calculatedColumnFormula>
    </tableColumn>
    <tableColumn id="6" xr3:uid="{1BF5762E-AB91-4457-A575-34BCAAFD62EB}" name="CH" dataDxfId="988" dataCellStyle="Prozent">
      <calculatedColumnFormula>IF(ISNUMBER(Daten_Q3[[#This Row],[ZH]]),Daten_Q3[[#This Row],[ZH]]*RANDBETWEEN(90,110)/100,"")</calculatedColumnFormula>
    </tableColumn>
    <tableColumn id="11" xr3:uid="{514032B9-5D33-4388-8004-799055C99E48}" name="Veränderung CH" dataDxfId="987" dataCellStyle="Prozent">
      <calculatedColumnFormula>IF(ISNUMBER(Daten_Q3[[#This Row],[CH]]),Daten_Q3[[#This Row],[CH]]/_xlfn.XLOOKUP(Basisjahr,Daten_Q3[Jahr],Daten_Q3[CH])-1,#N/A)</calculatedColumnFormula>
    </tableColumn>
    <tableColumn id="7" xr3:uid="{E74D1AB2-05EA-48D9-813A-9C6D5F885EAF}" name="BS" dataDxfId="986" dataCellStyle="Komma">
      <calculatedColumnFormula>IF(ISNUMBER(Daten_Q3[[#This Row],[ZH]]),Daten_Q3[[#This Row],[ZH]]*RANDBETWEEN(90,110)/110,"")</calculatedColumnFormula>
    </tableColumn>
    <tableColumn id="12" xr3:uid="{99555044-4B07-42F3-BD4E-55C35EB401D5}" name="Veränderung BS" dataDxfId="985" dataCellStyle="Prozent">
      <calculatedColumnFormula>IF(ISNUMBER(Daten_Q3[[#This Row],[BS]]),Daten_Q3[[#This Row],[BS]]/_xlfn.XLOOKUP(Basisjahr,Daten_Q3[Jahr],Daten_Q3[BS])-1,#N/A)</calculatedColumnFormula>
    </tableColumn>
    <tableColumn id="3" xr3:uid="{5B86B067-B026-4310-8E2D-F6027EBF5E22}" name="Beurteilung/Handlungsbedarf" dataDxfId="984" dataCellStyle="Standard 2"/>
    <tableColumn id="8" xr3:uid="{174FB936-1580-4C22-B78A-AB8BACE9C259}" name="Kommentar" dataDxfId="983" dataCellStyle="Standard 2"/>
  </tableColumns>
  <tableStyleInfo name="TableStyleMedium1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81A32AB0-7B04-4F70-B5B1-5FB50B4AA6BF}" name="Daten_G1" displayName="Daten_G1" ref="A31:L67" totalsRowShown="0" headerRowDxfId="957" dataDxfId="956" headerRowBorderDxfId="955"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EDD2732F-3610-4D9B-B737-10FA81DF5E9F}" name="Jahr" dataDxfId="954" dataCellStyle="Standard"/>
    <tableColumn id="2" xr3:uid="{386AF890-B43C-4FC3-9B87-22164BB53607}" name="Hilfsgrösse 1" dataDxfId="953" dataCellStyle="Standard 2"/>
    <tableColumn id="10" xr3:uid="{60B9BA47-F0BF-4BC1-9576-7F93AD7C38FB}" name="Hilfsgrösse 2" dataDxfId="952" dataCellStyle="Standard 4 2"/>
    <tableColumn id="5" xr3:uid="{87ACF720-B998-4550-A0F2-7B8972FB702E}" name="Vorgesehener Pfad" dataDxfId="951" dataCellStyle="Standard 4 2"/>
    <tableColumn id="4" xr3:uid="{5C556F83-FFBF-42DD-8EA9-9E6EF9F073B9}" name="ZH" dataDxfId="950" dataCellStyle="Komma"/>
    <tableColumn id="9" xr3:uid="{E90A7EE8-2C4B-4081-9582-72F97EEF5404}" name="Veränderung ZH" dataDxfId="949" dataCellStyle="Prozent">
      <calculatedColumnFormula>IF(ISNUMBER(Daten_G1[[#This Row],[ZH]]),Daten_G1[[#This Row],[ZH]]/_xlfn.XLOOKUP(Basisjahr,Daten_G1[Jahr],Daten_G1[ZH])-1,#N/A)</calculatedColumnFormula>
    </tableColumn>
    <tableColumn id="6" xr3:uid="{AE5429F4-8B93-4058-92A4-78AE32F35F5B}" name="CH" dataDxfId="948" dataCellStyle="Komma">
      <calculatedColumnFormula>IF(ISNUMBER(Daten_G1[[#This Row],[ZH]]),Daten_G1[[#This Row],[ZH]]*RANDBETWEEN(90,110)/100,"")</calculatedColumnFormula>
    </tableColumn>
    <tableColumn id="11" xr3:uid="{D2371597-580A-4B78-87C8-5D0F9946FAB5}" name="Veränderung CH" dataDxfId="947" dataCellStyle="Prozent">
      <calculatedColumnFormula>IF(ISNUMBER(Daten_G1[[#This Row],[CH]]),Daten_G1[[#This Row],[CH]]/_xlfn.XLOOKUP(Basisjahr,Daten_G1[Jahr],Daten_G1[CH])-1,#N/A)</calculatedColumnFormula>
    </tableColumn>
    <tableColumn id="7" xr3:uid="{072FCF4E-B65A-42CF-AF98-4C14AADC042E}" name="BS" dataDxfId="946" dataCellStyle="Komma">
      <calculatedColumnFormula>IF(ISNUMBER(Daten_G1[[#This Row],[ZH]]),Daten_G1[[#This Row],[ZH]]*RANDBETWEEN(90,110)/110,"")</calculatedColumnFormula>
    </tableColumn>
    <tableColumn id="12" xr3:uid="{ACF65C9F-3740-4AF3-A41B-255E96CD7B1A}" name="Veränderung BS" dataDxfId="945" dataCellStyle="Prozent">
      <calculatedColumnFormula>IF(ISNUMBER(Daten_G1[[#This Row],[BS]]),Daten_G1[[#This Row],[BS]]/_xlfn.XLOOKUP(Basisjahr,Daten_G1[Jahr],Daten_G1[BS])-1,#N/A)</calculatedColumnFormula>
    </tableColumn>
    <tableColumn id="3" xr3:uid="{730E301D-0DEB-4C50-BFB2-89B9FC563491}" name="Beurteilung/Handlungsbedarf" dataDxfId="944" dataCellStyle="Standard 2"/>
    <tableColumn id="8" xr3:uid="{21BB83F0-31E9-478A-B39C-F9496B92E435}" name="Kommentar" dataDxfId="943" dataCellStyle="Standard 2"/>
  </tableColumns>
  <tableStyleInfo name="TableStyleMedium1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0" xr:uid="{49AF7E70-E9DF-42EA-A987-1DD978842EE3}" name="Daten_G161" displayName="Daten_G161" ref="A31:L67" totalsRowShown="0" headerRowDxfId="915" dataDxfId="914" headerRowBorderDxfId="913"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8B95E98B-6943-4AC5-8B54-261FD5A0E11C}" name="Jahr" dataDxfId="912" dataCellStyle="Standard"/>
    <tableColumn id="2" xr3:uid="{F7635B6D-2735-4657-A2C0-835648AC16B0}" name="Hilfsgrösse 1" dataDxfId="911" dataCellStyle="Standard 2"/>
    <tableColumn id="10" xr3:uid="{844F60AB-3342-4DB3-BB85-371AB5E4B120}" name="Hilfsgrösse 2" dataDxfId="910" dataCellStyle="Standard 4 2"/>
    <tableColumn id="5" xr3:uid="{3BAD9C0F-98A4-4CD1-9502-A3A762EABDF0}" name="Vorgesehener Pfad" dataDxfId="909" dataCellStyle="Standard 4 2"/>
    <tableColumn id="4" xr3:uid="{149789BB-BECC-4A5F-ABF1-6EAA682E40D5}" name="ZH" dataDxfId="908" dataCellStyle="Komma"/>
    <tableColumn id="9" xr3:uid="{08919DCD-B20C-446B-BAE6-BB7B7917CB4C}" name="Veränderung ZH" dataDxfId="907" dataCellStyle="Prozent">
      <calculatedColumnFormula>IF(ISNUMBER(Daten_G161[[#This Row],[ZH]]),Daten_G161[[#This Row],[ZH]]/_xlfn.XLOOKUP(Basisjahr,Daten_G161[Jahr],Daten_G161[ZH])-1,#N/A)</calculatedColumnFormula>
    </tableColumn>
    <tableColumn id="6" xr3:uid="{DBB1C76D-6275-4D4D-B97B-8C9E295959C0}" name="CH" dataDxfId="906" dataCellStyle="Komma">
      <calculatedColumnFormula>IF(ISNUMBER(Daten_G161[[#This Row],[ZH]]),Daten_G161[[#This Row],[ZH]]*RANDBETWEEN(90,110)/100,"")</calculatedColumnFormula>
    </tableColumn>
    <tableColumn id="11" xr3:uid="{955D5843-5D7E-434D-804F-0B2B5E9E3065}" name="Veränderung CH" dataDxfId="905" dataCellStyle="Prozent">
      <calculatedColumnFormula>IF(ISNUMBER(Daten_G161[[#This Row],[CH]]),Daten_G161[[#This Row],[CH]]/_xlfn.XLOOKUP(Basisjahr,Daten_G161[Jahr],Daten_G161[CH])-1,#N/A)</calculatedColumnFormula>
    </tableColumn>
    <tableColumn id="7" xr3:uid="{CB64CE04-C340-4C45-B9DE-450B20FE9E03}" name="BS" dataDxfId="904" dataCellStyle="Komma">
      <calculatedColumnFormula>IF(ISNUMBER(Daten_G161[[#This Row],[ZH]]),Daten_G161[[#This Row],[ZH]]*RANDBETWEEN(90,110)/110,"")</calculatedColumnFormula>
    </tableColumn>
    <tableColumn id="12" xr3:uid="{7ECCB1FF-84BF-4272-B232-581B79703DB9}" name="Veränderung BS" dataDxfId="903" dataCellStyle="Prozent">
      <calculatedColumnFormula>IF(ISNUMBER(Daten_G161[[#This Row],[BS]]),Daten_G161[[#This Row],[BS]]/_xlfn.XLOOKUP(Basisjahr,Daten_G161[Jahr],Daten_G161[BS])-1,#N/A)</calculatedColumnFormula>
    </tableColumn>
    <tableColumn id="3" xr3:uid="{AF503AC3-3EBD-485A-89A0-8BA2322CACB8}" name="Beurteilung/Handlungsbedarf" dataDxfId="902" dataCellStyle="Standard 2"/>
    <tableColumn id="8" xr3:uid="{4E4765BD-3A5C-4807-A0E1-E93FB279E22C}" name="Kommentar" dataDxfId="901" dataCellStyle="Standard 2"/>
  </tableColumns>
  <tableStyleInfo name="TableStyleMedium1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A67B951F-3953-4FDD-A1DF-BA102E54ABC7}" name="Daten_G3" displayName="Daten_G3" ref="A31:L67" totalsRowShown="0" headerRowDxfId="896" dataDxfId="895" headerRowBorderDxfId="894"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AA06987F-ED73-41E5-8F3F-8E99959746CF}" name="Jahr" dataDxfId="893" dataCellStyle="Standard"/>
    <tableColumn id="2" xr3:uid="{EEBE4B41-DEE2-498C-A663-76F321879D55}" name="Hilfsgrösse 1" dataDxfId="892" dataCellStyle="Standard 2"/>
    <tableColumn id="10" xr3:uid="{CC603C65-D04D-425B-AF77-C6523B89E306}" name="Hilfsgrösse 2" dataDxfId="891" dataCellStyle="Standard 4 2"/>
    <tableColumn id="5" xr3:uid="{1AB6A3A8-5AD2-47C1-B1F3-5D9DE8272126}" name="Vorgesehener Pfad" dataDxfId="890" dataCellStyle="Standard 4 2"/>
    <tableColumn id="4" xr3:uid="{7BD3B6FA-E34F-4FE7-86AC-E6155BC9AEDA}" name="ZH" dataDxfId="889" dataCellStyle="Komma"/>
    <tableColumn id="9" xr3:uid="{1832D3C6-502E-41E9-8B9A-AF9CFB0B5811}" name="Veränderung ZH" dataDxfId="888" dataCellStyle="Prozent">
      <calculatedColumnFormula>IF(ISNUMBER(Daten_G3[[#This Row],[ZH]]),Daten_G3[[#This Row],[ZH]]/_xlfn.XLOOKUP(Basisjahr,Daten_G3[Jahr],Daten_G3[ZH])-1,#N/A)</calculatedColumnFormula>
    </tableColumn>
    <tableColumn id="6" xr3:uid="{3AA40108-6777-4199-8FEC-2C8B226EA022}" name="CH" dataDxfId="887" dataCellStyle="Komma">
      <calculatedColumnFormula>IF(ISNUMBER(Daten_G3[[#This Row],[ZH]]),Daten_G3[[#This Row],[ZH]]*RANDBETWEEN(90,110)/100,"")</calculatedColumnFormula>
    </tableColumn>
    <tableColumn id="11" xr3:uid="{8EC6D1AA-2B07-40B1-B12D-D62491E1122A}" name="Veränderung CH" dataDxfId="886" dataCellStyle="Prozent">
      <calculatedColumnFormula>IF(ISNUMBER(Daten_G3[[#This Row],[CH]]),Daten_G3[[#This Row],[CH]]/_xlfn.XLOOKUP(Basisjahr,Daten_G3[Jahr],Daten_G3[CH])-1,#N/A)</calculatedColumnFormula>
    </tableColumn>
    <tableColumn id="7" xr3:uid="{0E7DE636-78E9-4DCA-A24B-F9510B8D67BA}" name="BS" dataDxfId="885" dataCellStyle="Komma">
      <calculatedColumnFormula>IF(ISNUMBER(Daten_G3[[#This Row],[ZH]]),Daten_G3[[#This Row],[ZH]]*RANDBETWEEN(90,110)/110,"")</calculatedColumnFormula>
    </tableColumn>
    <tableColumn id="12" xr3:uid="{F56E50AF-A20A-4059-80E7-B9A3B4A0C6E1}" name="Veränderung BS" dataDxfId="884" dataCellStyle="Prozent">
      <calculatedColumnFormula>IF(ISNUMBER(Daten_G3[[#This Row],[BS]]),Daten_G3[[#This Row],[BS]]/_xlfn.XLOOKUP(Basisjahr,Daten_G3[Jahr],Daten_G3[BS])-1,#N/A)</calculatedColumnFormula>
    </tableColumn>
    <tableColumn id="3" xr3:uid="{B9A3856F-CD62-4AC3-81BE-0BC28CCCD4D1}" name="Beurteilung/Handlungsbedarf" dataDxfId="883" dataCellStyle="Standard 2"/>
    <tableColumn id="8" xr3:uid="{9FA36EA5-CA6F-499F-9DC5-21E11117B734}" name="Kommentar" dataDxfId="882" dataCellStyle="Standard 2"/>
  </tableColumns>
  <tableStyleInfo name="TableStyleMedium1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34243125-63A6-4D68-80FC-08E376414DD0}" name="Daten_G6" displayName="Daten_G6" ref="A31:L67" totalsRowShown="0" headerRowDxfId="873" dataDxfId="872" headerRowBorderDxfId="87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DDD4924C-9643-44CD-8D14-DC4AC2BE1500}" name="Jahr" dataDxfId="870" dataCellStyle="Standard"/>
    <tableColumn id="2" xr3:uid="{6524C3FD-8953-44C7-86DF-019D4E541DFC}" name="Hilfsgrösse 1" dataDxfId="869" dataCellStyle="Standard 2"/>
    <tableColumn id="10" xr3:uid="{F77BB715-9D0E-4D1B-BCE4-1C8CA19FD465}" name="Hilfsgrösse 2" dataDxfId="868" dataCellStyle="Standard 4 2"/>
    <tableColumn id="5" xr3:uid="{F19D81BF-CF5E-460B-95AA-87171EEC57A4}" name="Vorgesehener Pfad" dataDxfId="867" dataCellStyle="Standard 4 2"/>
    <tableColumn id="4" xr3:uid="{64C7A2C1-C8BA-4BA0-BD93-31D89123272A}" name="ZH" dataDxfId="866" dataCellStyle="Komma"/>
    <tableColumn id="9" xr3:uid="{1752E62A-DA82-4572-976A-7F422A390B38}" name="Veränderung ZH" dataDxfId="865" dataCellStyle="Prozent">
      <calculatedColumnFormula>IF(ISNUMBER(Daten_G6[[#This Row],[ZH]]),Daten_G6[[#This Row],[ZH]]/_xlfn.XLOOKUP(Basisjahr,Daten_G6[Jahr],Daten_G6[ZH])-1,#N/A)</calculatedColumnFormula>
    </tableColumn>
    <tableColumn id="6" xr3:uid="{F3FF4911-4650-4F5C-8A4F-4E1174848864}" name="CH" dataDxfId="864" dataCellStyle="Komma">
      <calculatedColumnFormula>IF(ISNUMBER(Daten_G6[[#This Row],[ZH]]),Daten_G6[[#This Row],[ZH]]*RANDBETWEEN(90,110)/100,"")</calculatedColumnFormula>
    </tableColumn>
    <tableColumn id="11" xr3:uid="{6E37F563-14FE-4ED4-AA70-BBED8A7B00C0}" name="Veränderung CH" dataDxfId="863" dataCellStyle="Prozent">
      <calculatedColumnFormula>IF(ISNUMBER(Daten_G6[[#This Row],[CH]]),Daten_G6[[#This Row],[CH]]/_xlfn.XLOOKUP(Basisjahr,Daten_G6[Jahr],Daten_G6[CH])-1,#N/A)</calculatedColumnFormula>
    </tableColumn>
    <tableColumn id="7" xr3:uid="{0BD357CF-1044-4F9A-A414-FA51080E5CC7}" name="BS" dataDxfId="862" dataCellStyle="Komma">
      <calculatedColumnFormula>IF(ISNUMBER(Daten_G6[[#This Row],[ZH]]),Daten_G6[[#This Row],[ZH]]*RANDBETWEEN(90,110)/110,"")</calculatedColumnFormula>
    </tableColumn>
    <tableColumn id="12" xr3:uid="{1D53E2D9-DDBD-4552-AB04-F092D560EE09}" name="Veränderung BS" dataDxfId="861" dataCellStyle="Prozent">
      <calculatedColumnFormula>IF(ISNUMBER(Daten_G6[[#This Row],[BS]]),Daten_G6[[#This Row],[BS]]/_xlfn.XLOOKUP(Basisjahr,Daten_G6[Jahr],Daten_G6[BS])-1,#N/A)</calculatedColumnFormula>
    </tableColumn>
    <tableColumn id="3" xr3:uid="{D108A8B0-9952-4238-B09E-4BF9E8242B16}" name="Beurteilung/Handlungsbedarf" dataDxfId="860" dataCellStyle="Standard 2"/>
    <tableColumn id="8" xr3:uid="{6848AD6D-2C38-44F2-A224-35F033124EE7}" name="Kommentar" dataDxfId="859" dataCellStyle="Standard 2"/>
  </tableColumns>
  <tableStyleInfo name="TableStyleMedium1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B3BE05A-E42A-434E-8409-AA555C344657}" name="Daten_G5" displayName="Daten_G5" ref="A31:L67" totalsRowShown="0" headerRowDxfId="852" dataDxfId="851" headerRowBorderDxfId="850"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1C892D4-890F-4B59-92C6-F39D6397B05A}" name="Jahr" dataDxfId="849" dataCellStyle="Standard"/>
    <tableColumn id="2" xr3:uid="{35F46880-C1A6-4AB4-9181-FC8D972EFDCF}" name="Hilfsgrösse 1" dataDxfId="848" dataCellStyle="Standard 2"/>
    <tableColumn id="10" xr3:uid="{ADE027B2-6657-4CC5-9566-9FA06D41ED2C}" name="Hilfsgrösse 2" dataDxfId="847" dataCellStyle="Standard 4 2"/>
    <tableColumn id="5" xr3:uid="{DE7A3CF6-629C-4F9A-94BB-7F925855A83C}" name="Vorgesehener Pfad" dataDxfId="846" dataCellStyle="Standard 4 2"/>
    <tableColumn id="4" xr3:uid="{2A654623-49A7-47AC-823D-A0C98824C04C}" name="ZH" dataDxfId="845" dataCellStyle="Komma"/>
    <tableColumn id="9" xr3:uid="{771F7A5A-79B5-4560-A459-0F69D47E67BD}" name="Veränderung ZH" dataDxfId="844" dataCellStyle="Prozent">
      <calculatedColumnFormula>IF(ISNUMBER(Daten_G5[[#This Row],[ZH]]),Daten_G5[[#This Row],[ZH]]/_xlfn.XLOOKUP(Basisjahr,Daten_G5[Jahr],Daten_G5[ZH])-1,#N/A)</calculatedColumnFormula>
    </tableColumn>
    <tableColumn id="6" xr3:uid="{894FAD8E-E278-4E17-9705-29CBFF5FF599}" name="CH" dataDxfId="843" dataCellStyle="Komma">
      <calculatedColumnFormula>IF(ISNUMBER(Daten_G5[[#This Row],[ZH]]),Daten_G5[[#This Row],[ZH]]*RANDBETWEEN(90,110)/100,"")</calculatedColumnFormula>
    </tableColumn>
    <tableColumn id="11" xr3:uid="{9DCE37C2-BFBF-414B-A0FE-89B694B8EEB9}" name="Veränderung CH" dataDxfId="842" dataCellStyle="Prozent">
      <calculatedColumnFormula>IF(ISNUMBER(Daten_G5[[#This Row],[CH]]),Daten_G5[[#This Row],[CH]]/_xlfn.XLOOKUP(Basisjahr,Daten_G5[Jahr],Daten_G5[CH])-1,#N/A)</calculatedColumnFormula>
    </tableColumn>
    <tableColumn id="7" xr3:uid="{85BE297F-D1ED-43AE-8FBD-6FCA39A7ABDE}" name="BS" dataDxfId="841" dataCellStyle="Komma">
      <calculatedColumnFormula>IF(ISNUMBER(Daten_G5[[#This Row],[ZH]]),Daten_G5[[#This Row],[ZH]]*RANDBETWEEN(90,110)/110,"")</calculatedColumnFormula>
    </tableColumn>
    <tableColumn id="12" xr3:uid="{8699B7EB-0716-4A95-959A-635FF147AEEF}" name="Veränderung BS" dataDxfId="840" dataCellStyle="Prozent">
      <calculatedColumnFormula>IF(ISNUMBER(Daten_G5[[#This Row],[BS]]),Daten_G5[[#This Row],[BS]]/_xlfn.XLOOKUP(Basisjahr,Daten_G5[Jahr],Daten_G5[BS])-1,#N/A)</calculatedColumnFormula>
    </tableColumn>
    <tableColumn id="3" xr3:uid="{BDAEC767-A8A9-4850-9CBA-D201012DBA4B}" name="Beurteilung/Handlungsbedarf" dataDxfId="839" dataCellStyle="Standard 2"/>
    <tableColumn id="8" xr3:uid="{48175405-E2A0-4FF6-930B-CDCBB97D75FE}" name="Kommentar" dataDxfId="838" dataCellStyle="Standard 2"/>
  </tableColumns>
  <tableStyleInfo name="TableStyleMedium1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A92FE798-E39A-4260-BB92-C310E71212E3}" name="Daten_G4" displayName="Daten_G4" ref="A31:L67" totalsRowShown="0" headerRowDxfId="833" dataDxfId="832" headerRowBorderDxfId="83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6571779-24EE-4A96-82B2-423C5BF713ED}" name="Jahr" dataDxfId="830" dataCellStyle="Standard"/>
    <tableColumn id="2" xr3:uid="{2681411A-B4C4-403B-9176-0EB5F1DBF636}" name="Hilfsgrösse 1" dataDxfId="829" dataCellStyle="Standard 2"/>
    <tableColumn id="10" xr3:uid="{E1BFD6D6-9718-4B80-92B6-3229ACB132AE}" name="Hilfsgrösse 2" dataDxfId="828" dataCellStyle="Standard 4 2"/>
    <tableColumn id="5" xr3:uid="{D164B864-6404-43F5-BAD1-6496BAB94A6F}" name="Vorgesehener Pfad" dataDxfId="827" dataCellStyle="Standard 4 2"/>
    <tableColumn id="4" xr3:uid="{7D4BE039-4AAF-493D-894D-C521E4C395F0}" name="ZH" dataDxfId="826" dataCellStyle="Komma"/>
    <tableColumn id="9" xr3:uid="{CC6DA473-33D8-46F6-8ADA-9D21A68000FD}" name="Veränderung ZH" dataDxfId="825" dataCellStyle="Prozent">
      <calculatedColumnFormula>IF(ISNUMBER(Daten_G4[[#This Row],[ZH]]),Daten_G4[[#This Row],[ZH]]/_xlfn.XLOOKUP(Basisjahr,Daten_G4[Jahr],Daten_G4[ZH])-1,#N/A)</calculatedColumnFormula>
    </tableColumn>
    <tableColumn id="6" xr3:uid="{8E4DBC62-1BAB-4DB2-9CFD-E3198A87DF20}" name="CH" dataDxfId="824" dataCellStyle="Komma">
      <calculatedColumnFormula>IF(ISNUMBER(Daten_G4[[#This Row],[ZH]]),Daten_G4[[#This Row],[ZH]]*RANDBETWEEN(90,110)/100,"")</calculatedColumnFormula>
    </tableColumn>
    <tableColumn id="11" xr3:uid="{64FCCFF8-1126-4758-8551-4E5EF341E669}" name="Veränderung CH" dataDxfId="823" dataCellStyle="Prozent">
      <calculatedColumnFormula>IF(ISNUMBER(Daten_G4[[#This Row],[CH]]),Daten_G4[[#This Row],[CH]]/_xlfn.XLOOKUP(Basisjahr,Daten_G4[Jahr],Daten_G4[CH])-1,#N/A)</calculatedColumnFormula>
    </tableColumn>
    <tableColumn id="7" xr3:uid="{4EDA83FC-07E3-4016-BA22-2BE06953208F}" name="BS" dataDxfId="822" dataCellStyle="Komma">
      <calculatedColumnFormula>IF(ISNUMBER(Daten_G4[[#This Row],[ZH]]),Daten_G4[[#This Row],[ZH]]*RANDBETWEEN(90,110)/110,"")</calculatedColumnFormula>
    </tableColumn>
    <tableColumn id="12" xr3:uid="{9B89AB04-F481-4DDB-8047-D37EBFDD5C50}" name="Veränderung BS" dataDxfId="821" dataCellStyle="Prozent">
      <calculatedColumnFormula>IF(ISNUMBER(Daten_G4[[#This Row],[BS]]),Daten_G4[[#This Row],[BS]]/_xlfn.XLOOKUP(Basisjahr,Daten_G4[Jahr],Daten_G4[BS])-1,#N/A)</calculatedColumnFormula>
    </tableColumn>
    <tableColumn id="3" xr3:uid="{59706FA4-A99B-4B4D-A8AA-451785DB9FFD}" name="Beurteilung/Handlungsbedarf" dataDxfId="820" dataCellStyle="Standard 2"/>
    <tableColumn id="8" xr3:uid="{6B00AC93-E095-4DF1-AE4F-ABC105E0FEB0}" name="Kommentar" dataDxfId="819" dataCellStyle="Standard 2"/>
  </tableColumns>
  <tableStyleInfo name="TableStyleMedium1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48F08154-EDD5-438F-BFA7-D3B8BA9E1C74}" name="Daten_M1" displayName="Daten_M1" ref="A31:L67" totalsRowShown="0" headerRowDxfId="814" dataDxfId="813" headerRowBorderDxfId="812"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B6838C4-EA89-4102-B22A-63F684480DEE}" name="Jahr" dataDxfId="811" dataCellStyle="Standard"/>
    <tableColumn id="2" xr3:uid="{BC7CEC84-0A7F-43F7-AF7C-5ABC0ED1E8D3}" name="Hilfsgrösse 1" dataDxfId="810" dataCellStyle="Standard 2"/>
    <tableColumn id="10" xr3:uid="{F5DC9AF3-C86F-4D33-9D0E-74B84F67EFED}" name="Hilfsgrösse 2" dataDxfId="809" dataCellStyle="Standard 4 2"/>
    <tableColumn id="5" xr3:uid="{9585077E-6701-4EBD-935D-022AEE8CACCC}" name="Vorgesehener Pfad" dataDxfId="808" dataCellStyle="Standard 4 2"/>
    <tableColumn id="4" xr3:uid="{027E130C-8D9D-4F8B-B358-DD9A764C421A}" name="ZH" dataDxfId="807" dataCellStyle="Komma"/>
    <tableColumn id="9" xr3:uid="{ACD752D4-CB43-453B-A4A9-0D221A9D56A7}" name="Veränderung ZH" dataDxfId="806" dataCellStyle="Prozent">
      <calculatedColumnFormula>IF(ISNUMBER(Daten_M1[[#This Row],[ZH]]),Daten_M1[[#This Row],[ZH]]/_xlfn.XLOOKUP(Basisjahr,Daten_M1[Jahr],Daten_M1[ZH])-1,#N/A)</calculatedColumnFormula>
    </tableColumn>
    <tableColumn id="6" xr3:uid="{528867E5-54EE-4EB3-B708-8E6720FB2E14}" name="CH" dataDxfId="805" dataCellStyle="Komma">
      <calculatedColumnFormula>IF(ISNUMBER(Daten_M1[[#This Row],[ZH]]),Daten_M1[[#This Row],[ZH]]*RANDBETWEEN(90,110)/100,"")</calculatedColumnFormula>
    </tableColumn>
    <tableColumn id="11" xr3:uid="{C82EC038-58F3-4931-9FE8-ADD1330309EA}" name="Veränderung CH" dataDxfId="804" dataCellStyle="Prozent">
      <calculatedColumnFormula>IF(ISNUMBER(Daten_M1[[#This Row],[CH]]),Daten_M1[[#This Row],[CH]]/_xlfn.XLOOKUP(Basisjahr,Daten_M1[Jahr],Daten_M1[CH])-1,#N/A)</calculatedColumnFormula>
    </tableColumn>
    <tableColumn id="7" xr3:uid="{F33FDF69-557F-4E40-82CD-45D8BED6D41C}" name="BS" dataDxfId="803" dataCellStyle="Komma">
      <calculatedColumnFormula>IF(ISNUMBER(Daten_M1[[#This Row],[ZH]]),Daten_M1[[#This Row],[ZH]]*RANDBETWEEN(90,110)/110,"")</calculatedColumnFormula>
    </tableColumn>
    <tableColumn id="12" xr3:uid="{F7466DF9-C8BC-436E-B1EB-595694F2E0BA}" name="Veränderung BS" dataDxfId="802" dataCellStyle="Prozent">
      <calculatedColumnFormula>IF(ISNUMBER(Daten_M1[[#This Row],[BS]]),Daten_M1[[#This Row],[BS]]/_xlfn.XLOOKUP(Basisjahr,Daten_M1[Jahr],Daten_M1[BS])-1,#N/A)</calculatedColumnFormula>
    </tableColumn>
    <tableColumn id="3" xr3:uid="{F4106CD7-AEAA-4C35-8CC6-8485782F1F03}" name="Beurteilung/Handlungsbedarf" dataDxfId="801" dataCellStyle="Standard 2"/>
    <tableColumn id="8" xr3:uid="{5EDEE3F8-DEA7-494D-9CF9-CC521C3C0699}" name="Kommentar" dataDxfId="800" dataCellStyle="Standard 2"/>
  </tableColumns>
  <tableStyleInfo name="TableStyleMedium1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F011720F-07D4-41F5-9ECE-D929D1E4D5AE}" name="Daten_M2" displayName="Daten_M2" ref="A31:L67" totalsRowShown="0" headerRowDxfId="793" dataDxfId="792" headerRowBorderDxfId="79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D97C8-61F7-4DEF-A08C-5B80F9511A86}" name="Jahr" dataDxfId="790" dataCellStyle="Standard"/>
    <tableColumn id="2" xr3:uid="{378CD7D6-8382-416E-9A79-22455E108A17}" name="Hilfsgrösse 1" dataDxfId="789" dataCellStyle="Standard 2"/>
    <tableColumn id="10" xr3:uid="{89634E63-A8A8-40DD-B62E-1A50C8EFD926}" name="Hilfsgrösse 2" dataDxfId="788" dataCellStyle="Standard 4 2"/>
    <tableColumn id="5" xr3:uid="{6CFBD96C-A869-45CE-9FE5-720E7CE6D6F7}" name="Vorgesehener Pfad" dataDxfId="787" dataCellStyle="Standard 4 2"/>
    <tableColumn id="4" xr3:uid="{10179EE1-41F5-41D7-B007-F9085AC76650}" name="ZH" dataDxfId="786" dataCellStyle="Komma"/>
    <tableColumn id="9" xr3:uid="{409D8DA2-5926-42A5-9564-E54AF3D5F99F}" name="Veränderung ZH" dataDxfId="785" dataCellStyle="Prozent">
      <calculatedColumnFormula>IF(ISNUMBER(Daten_M2[[#This Row],[ZH]]),Daten_M2[[#This Row],[ZH]]/_xlfn.XLOOKUP(Basisjahr,Daten_M2[Jahr],Daten_M2[ZH])-1,#N/A)</calculatedColumnFormula>
    </tableColumn>
    <tableColumn id="6" xr3:uid="{6AD973AA-FFFB-4B7E-A541-88A7C5EE9543}" name="CH" dataDxfId="784" dataCellStyle="Komma">
      <calculatedColumnFormula>IF(ISNUMBER(Daten_M2[[#This Row],[ZH]]),Daten_M2[[#This Row],[ZH]]*RANDBETWEEN(90,110)/100,"")</calculatedColumnFormula>
    </tableColumn>
    <tableColumn id="11" xr3:uid="{64FED21A-AAE1-48F7-AF10-C3CF606A21DC}" name="Veränderung CH" dataDxfId="783" dataCellStyle="Prozent">
      <calculatedColumnFormula>IF(ISNUMBER(Daten_M2[[#This Row],[CH]]),Daten_M2[[#This Row],[CH]]/_xlfn.XLOOKUP(Basisjahr,Daten_M2[Jahr],Daten_M2[CH])-1,#N/A)</calculatedColumnFormula>
    </tableColumn>
    <tableColumn id="7" xr3:uid="{FAC1053E-A37F-42DF-A72A-D4569675806B}" name="BS" dataDxfId="782" dataCellStyle="Komma">
      <calculatedColumnFormula>IF(ISNUMBER(Daten_M2[[#This Row],[ZH]]),Daten_M2[[#This Row],[ZH]]*RANDBETWEEN(90,110)/110,"")</calculatedColumnFormula>
    </tableColumn>
    <tableColumn id="12" xr3:uid="{1FA55D99-34EA-407C-93D2-4ED8BE2E535A}" name="Veränderung BS" dataDxfId="781" dataCellStyle="Prozent">
      <calculatedColumnFormula>IF(ISNUMBER(Daten_M2[[#This Row],[BS]]),Daten_M2[[#This Row],[BS]]/_xlfn.XLOOKUP(Basisjahr,Daten_M2[Jahr],Daten_M2[BS])-1,#N/A)</calculatedColumnFormula>
    </tableColumn>
    <tableColumn id="3" xr3:uid="{B721441F-A604-4166-ACCD-0EFE2D7A2FAC}" name="Beurteilung/Handlungsbedarf" dataDxfId="780" dataCellStyle="Standard 2"/>
    <tableColumn id="8" xr3:uid="{C92E50D3-D635-4F6D-8DBD-E61346ADED46}" name="Kommentar" dataDxfId="779" dataCellStyle="Standard 2"/>
  </tableColumns>
  <tableStyleInfo name="TableStyleMedium1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C9E2D4BE-9E31-4EE1-9D19-D4C992B6EA4D}" name="Daten_M3" displayName="Daten_M3" ref="A31:L67" totalsRowShown="0" headerRowDxfId="762" dataDxfId="761" headerRowBorderDxfId="760" headerRowCellStyle="Standard" dataCellStyle="Standard 2">
  <autoFilter ref="A31:L67" xr:uid="{C9E2D4BE-9E31-4EE1-9D19-D4C992B6EA4D}">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3574472-6081-4B52-A2F6-FB72F73DDD53}" name="Jahr" dataDxfId="759" dataCellStyle="Standard"/>
    <tableColumn id="2" xr3:uid="{1532E7D3-1E55-497F-A60F-6270D59B2A45}" name="Hilfsgrösse 1" dataDxfId="758" dataCellStyle="Standard 2"/>
    <tableColumn id="10" xr3:uid="{99A7AAF9-46DF-4E4D-A49F-57DEA29A0F24}" name="Hilfsgrösse 2" dataDxfId="757" dataCellStyle="Standard 4 2"/>
    <tableColumn id="5" xr3:uid="{A32DB842-299F-4C55-A19E-920804D279CA}" name="Vorgesehener Pfad" dataDxfId="756" dataCellStyle="Standard 4 2"/>
    <tableColumn id="4" xr3:uid="{303C4D8B-8856-4057-9F9D-ABA2DFF5C963}" name="ZH" dataDxfId="755" dataCellStyle="Komma"/>
    <tableColumn id="9" xr3:uid="{8368AD06-00E9-44B6-A9A4-39E9B4687985}" name="Veränderung ZH" dataDxfId="754" dataCellStyle="Prozent">
      <calculatedColumnFormula>IF(ISNUMBER(Daten_M3[[#This Row],[ZH]]),Daten_M3[[#This Row],[ZH]]/_xlfn.XLOOKUP(Basisjahr,Daten_M3[Jahr],Daten_M3[ZH])-1,#N/A)</calculatedColumnFormula>
    </tableColumn>
    <tableColumn id="6" xr3:uid="{EBA82FED-3472-40AC-AE4C-C343E3AB8A0A}" name="CH" dataDxfId="753" dataCellStyle="Komma">
      <calculatedColumnFormula>IF(ISNUMBER(Daten_M3[[#This Row],[ZH]]),Daten_M3[[#This Row],[ZH]]*RANDBETWEEN(90,110)/100,"")</calculatedColumnFormula>
    </tableColumn>
    <tableColumn id="11" xr3:uid="{5B74F6F6-FDE0-42AE-B6FA-7ED0FB5C3A1E}" name="Veränderung CH" dataDxfId="752" dataCellStyle="Prozent">
      <calculatedColumnFormula>IF(ISNUMBER(Daten_M3[[#This Row],[CH]]),Daten_M3[[#This Row],[CH]]/_xlfn.XLOOKUP(Basisjahr,Daten_M3[Jahr],Daten_M3[CH])-1,#N/A)</calculatedColumnFormula>
    </tableColumn>
    <tableColumn id="7" xr3:uid="{1BBB0D29-C801-43FD-BF41-103EB416D882}" name="BS" dataDxfId="751" dataCellStyle="Komma">
      <calculatedColumnFormula>IF(ISNUMBER(Daten_M3[[#This Row],[ZH]]),Daten_M3[[#This Row],[ZH]]*RANDBETWEEN(90,110)/110,"")</calculatedColumnFormula>
    </tableColumn>
    <tableColumn id="12" xr3:uid="{AB760C10-0C5A-4AE5-8384-03F23E8789C9}" name="Veränderung BS" dataDxfId="750" dataCellStyle="Prozent">
      <calculatedColumnFormula>IF(ISNUMBER(Daten_M3[[#This Row],[BS]]),Daten_M3[[#This Row],[BS]]/_xlfn.XLOOKUP(Basisjahr,Daten_M3[Jahr],Daten_M3[BS])-1,#N/A)</calculatedColumnFormula>
    </tableColumn>
    <tableColumn id="3" xr3:uid="{439EB13D-D1DB-4861-A423-D680CB6F5C21}" name="Beurteilung/Handlungsbedarf" dataDxfId="749" dataCellStyle="Standard 2"/>
    <tableColumn id="8" xr3:uid="{0BFDE461-5E21-4539-8DB8-57F317DC58FB}" name="Kommentar" dataDxfId="748" dataCellStyle="Standard 2"/>
  </tableColumns>
  <tableStyleInfo name="TableStyleMedium17"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698981ED-2D8F-4041-8B03-AD86CEBF1BC6}" name="Daten_M5" displayName="Daten_M5" ref="A31:L67" totalsRowShown="0" headerRowDxfId="741" dataDxfId="740" headerRowBorderDxfId="739"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80EFB0CF-534F-48B3-80FA-09AA4DA41F0A}" name="Jahr" dataDxfId="738" dataCellStyle="Standard"/>
    <tableColumn id="2" xr3:uid="{2E66BE81-3DD2-4FC2-92CF-1F050988082B}" name="Hilfsgrösse 1" dataDxfId="737" dataCellStyle="Standard 2"/>
    <tableColumn id="10" xr3:uid="{3ED4C518-A73C-4300-B687-F1B32C14B680}" name="Hilfsgrösse 2" dataDxfId="736" dataCellStyle="Standard 4 2"/>
    <tableColumn id="5" xr3:uid="{3EF3FB82-D330-4D1A-89CB-B9DE4FEE50FD}" name="Vorgesehener Pfad" dataDxfId="735" dataCellStyle="Standard 4 2"/>
    <tableColumn id="4" xr3:uid="{B2758ED9-CF4D-4BFC-B967-D34DBBCA09E2}" name="ZH" dataDxfId="734" dataCellStyle="Komma"/>
    <tableColumn id="9" xr3:uid="{645797F8-6E52-4993-A5B6-8907C6FED168}" name="Veränderung ZH" dataDxfId="733" dataCellStyle="Prozent">
      <calculatedColumnFormula>IF(ISNUMBER(Daten_M5[[#This Row],[ZH]]),Daten_M5[[#This Row],[ZH]]/_xlfn.XLOOKUP(Basisjahr,Daten_M5[Jahr],Daten_M5[ZH])-1,#N/A)</calculatedColumnFormula>
    </tableColumn>
    <tableColumn id="6" xr3:uid="{48E1460C-EE31-408B-967D-8F1F1FA9D241}" name="CH" dataDxfId="732" dataCellStyle="Komma">
      <calculatedColumnFormula>IF(ISNUMBER(Daten_M5[[#This Row],[ZH]]),Daten_M5[[#This Row],[ZH]]*RANDBETWEEN(90,110)/100,"")</calculatedColumnFormula>
    </tableColumn>
    <tableColumn id="11" xr3:uid="{B035D6F7-7CE2-4000-8E8E-EBCDFCA99ACB}" name="Veränderung CH" dataDxfId="731" dataCellStyle="Prozent">
      <calculatedColumnFormula>IF(ISNUMBER(Daten_M5[[#This Row],[CH]]),Daten_M5[[#This Row],[CH]]/_xlfn.XLOOKUP(Basisjahr,Daten_M5[Jahr],Daten_M5[CH])-1,#N/A)</calculatedColumnFormula>
    </tableColumn>
    <tableColumn id="7" xr3:uid="{D32EE7CA-766D-40E1-8307-91D154AC196E}" name="BS" dataDxfId="730" dataCellStyle="Komma">
      <calculatedColumnFormula>IF(ISNUMBER(Daten_M5[[#This Row],[ZH]]),Daten_M5[[#This Row],[ZH]]*RANDBETWEEN(90,110)/110,"")</calculatedColumnFormula>
    </tableColumn>
    <tableColumn id="12" xr3:uid="{13F41E66-4F45-4370-A2C4-6596078A17C9}" name="Veränderung BS" dataDxfId="729" dataCellStyle="Prozent">
      <calculatedColumnFormula>IF(ISNUMBER(Daten_M5[[#This Row],[BS]]),Daten_M5[[#This Row],[BS]]/_xlfn.XLOOKUP(Basisjahr,Daten_M5[Jahr],Daten_M5[BS])-1,#N/A)</calculatedColumnFormula>
    </tableColumn>
    <tableColumn id="3" xr3:uid="{A6587418-91DC-497F-A8A6-F6D31ADE8273}" name="Beurteilung/Handlungsbedarf" dataDxfId="728" dataCellStyle="Standard 2"/>
    <tableColumn id="8" xr3:uid="{8E4FBC8C-6CC6-45C2-BD56-8A4131C2F842}" name="Kommentar" dataDxfId="727" dataCellStyle="Standard 2"/>
  </tableColumns>
  <tableStyleInfo name="TableStyleMedium17"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4C0F4F94-DE16-4DF9-96DC-F957AA540FE3}" name="Daten_M4" displayName="Daten_M4" ref="A31:L67" totalsRowShown="0" headerRowDxfId="720" dataDxfId="719" headerRowBorderDxfId="718"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92C88B56-4775-4778-85A6-3C5478339C1E}" name="Jahr" dataDxfId="717" dataCellStyle="Standard"/>
    <tableColumn id="2" xr3:uid="{28271AD1-A749-411C-A58C-770D7A223CD0}" name="Hilfsgrösse 1" dataDxfId="716" dataCellStyle="Standard 2"/>
    <tableColumn id="10" xr3:uid="{558DE1F0-3DBA-418C-8BFC-7F439D0C0FF3}" name="Hilfsgrösse 2" dataDxfId="715" dataCellStyle="Standard 4 2"/>
    <tableColumn id="5" xr3:uid="{258A22D9-1DCF-47D0-B731-E252FB657FAC}" name="Vorgesehener Pfad" dataDxfId="714" dataCellStyle="Standard 4 2"/>
    <tableColumn id="4" xr3:uid="{4B072AB3-64FE-47B0-B200-32E0748E03B7}" name="ZH" dataDxfId="713" dataCellStyle="Komma"/>
    <tableColumn id="9" xr3:uid="{77047F44-5682-49DA-BA0C-C21E806749FA}" name="Veränderung ZH" dataDxfId="712" dataCellStyle="Prozent">
      <calculatedColumnFormula>IF(ISNUMBER(Daten_M4[[#This Row],[ZH]]),Daten_M4[[#This Row],[ZH]]/_xlfn.XLOOKUP(Basisjahr,Daten_M4[Jahr],Daten_M4[ZH])-1,#N/A)</calculatedColumnFormula>
    </tableColumn>
    <tableColumn id="6" xr3:uid="{2D9EE1E8-0EC9-4462-BFEF-57DFCE5B470C}" name="CH" dataDxfId="711" dataCellStyle="Komma">
      <calculatedColumnFormula>IF(ISNUMBER(Daten_M4[[#This Row],[ZH]]),Daten_M4[[#This Row],[ZH]]*RANDBETWEEN(90,110)/100,"")</calculatedColumnFormula>
    </tableColumn>
    <tableColumn id="11" xr3:uid="{5061FDC5-FD91-4263-A79C-82017D0AD58F}" name="Veränderung CH" dataDxfId="710" dataCellStyle="Prozent">
      <calculatedColumnFormula>IF(ISNUMBER(Daten_M4[[#This Row],[CH]]),Daten_M4[[#This Row],[CH]]/_xlfn.XLOOKUP(Basisjahr,Daten_M4[Jahr],Daten_M4[CH])-1,#N/A)</calculatedColumnFormula>
    </tableColumn>
    <tableColumn id="7" xr3:uid="{D1F6FAFF-CF41-441D-AFEB-E7F4CCF8FF6C}" name="BS" dataDxfId="709" dataCellStyle="Komma">
      <calculatedColumnFormula>IF(ISNUMBER(Daten_M4[[#This Row],[ZH]]),Daten_M4[[#This Row],[ZH]]*RANDBETWEEN(90,110)/110,"")</calculatedColumnFormula>
    </tableColumn>
    <tableColumn id="12" xr3:uid="{2CEDC6EA-DA98-4AB2-82AD-1621A17F1DCC}" name="Veränderung BS" dataDxfId="708" dataCellStyle="Prozent">
      <calculatedColumnFormula>IF(ISNUMBER(Daten_M4[[#This Row],[BS]]),Daten_M4[[#This Row],[BS]]/_xlfn.XLOOKUP(Basisjahr,Daten_M4[Jahr],Daten_M4[BS])-1,#N/A)</calculatedColumnFormula>
    </tableColumn>
    <tableColumn id="3" xr3:uid="{3891092B-18DF-496A-9B6C-DC0852419C33}" name="Beurteilung/Handlungsbedarf" dataDxfId="707" dataCellStyle="Standard 2"/>
    <tableColumn id="8" xr3:uid="{D96A98F7-877F-4BBF-8F42-164FD54ECED6}" name="Kommentar" dataDxfId="706" dataCellStyle="Standard 2"/>
  </tableColumns>
  <tableStyleInfo name="TableStyleMedium17"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A2659F69-3B50-4253-8B4F-C8150DA8D032}" name="Daten_M6" displayName="Daten_M6" ref="A31:L67" totalsRowShown="0" headerRowDxfId="701" dataDxfId="700" headerRowBorderDxfId="699"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A031C63B-2E1A-4D7D-9874-DE3C974600F9}" name="Jahr" dataDxfId="698" dataCellStyle="Standard"/>
    <tableColumn id="2" xr3:uid="{C8D72E4C-EBC4-4F59-ADDB-ADC739EF22DD}" name="Hilfsgrösse 1" dataDxfId="697" dataCellStyle="Standard 2"/>
    <tableColumn id="10" xr3:uid="{64E3246A-D9BC-470F-946C-6BB8B3239EDB}" name="Hilfsgrösse 2" dataDxfId="696" dataCellStyle="Standard 4 2"/>
    <tableColumn id="5" xr3:uid="{AFDD9338-BFC7-4F82-B94A-B8C2F3A9871F}" name="Vorgesehener Pfad" dataDxfId="695" dataCellStyle="Standard 4 2"/>
    <tableColumn id="4" xr3:uid="{A8128D33-D42A-4CF8-A8B4-195BB88F4AF4}" name="ZH" dataDxfId="694" dataCellStyle="Komma"/>
    <tableColumn id="9" xr3:uid="{E4D88E5A-AEB5-4F9F-B9B5-F65DC23939CD}" name="Veränderung ZH" dataDxfId="693" dataCellStyle="Prozent">
      <calculatedColumnFormula>IF(ISNUMBER(Daten_M6[[#This Row],[ZH]]),Daten_M6[[#This Row],[ZH]]/_xlfn.XLOOKUP(Basisjahr,Daten_M6[Jahr],Daten_M6[ZH])-1,#N/A)</calculatedColumnFormula>
    </tableColumn>
    <tableColumn id="6" xr3:uid="{CFE0188B-E308-4482-813D-0BB869C0709F}" name="CH" dataDxfId="692" dataCellStyle="Komma">
      <calculatedColumnFormula>IF(ISNUMBER(Daten_M6[[#This Row],[ZH]]),Daten_M6[[#This Row],[ZH]]*RANDBETWEEN(90,110)/100,"")</calculatedColumnFormula>
    </tableColumn>
    <tableColumn id="11" xr3:uid="{199947C2-09A7-48CB-97ED-A303D2CEDC41}" name="Veränderung CH" dataDxfId="691" dataCellStyle="Prozent">
      <calculatedColumnFormula>IF(ISNUMBER(Daten_M6[[#This Row],[CH]]),Daten_M6[[#This Row],[CH]]/_xlfn.XLOOKUP(Basisjahr,Daten_M6[Jahr],Daten_M6[CH])-1,#N/A)</calculatedColumnFormula>
    </tableColumn>
    <tableColumn id="7" xr3:uid="{81BA397E-819C-4496-8069-933F4363C068}" name="BS" dataDxfId="690" dataCellStyle="Komma">
      <calculatedColumnFormula>IF(ISNUMBER(Daten_M6[[#This Row],[ZH]]),Daten_M6[[#This Row],[ZH]]*RANDBETWEEN(90,110)/110,"")</calculatedColumnFormula>
    </tableColumn>
    <tableColumn id="12" xr3:uid="{6EEDC696-09EE-4F2D-848C-C974FBC48722}" name="Veränderung BS" dataDxfId="689" dataCellStyle="Prozent">
      <calculatedColumnFormula>IF(ISNUMBER(Daten_M6[[#This Row],[BS]]),Daten_M6[[#This Row],[BS]]/_xlfn.XLOOKUP(Basisjahr,Daten_M6[Jahr],Daten_M6[BS])-1,#N/A)</calculatedColumnFormula>
    </tableColumn>
    <tableColumn id="3" xr3:uid="{B3E845AB-0C28-4F47-A84E-71732596177E}" name="Beurteilung/Handlungsbedarf" dataDxfId="688" dataCellStyle="Standard 2"/>
    <tableColumn id="8" xr3:uid="{4953C289-0D79-4125-BB6E-B48E97DCB723}" name="Kommentar" dataDxfId="687" dataCellStyle="Standard 2"/>
  </tableColumns>
  <tableStyleInfo name="TableStyleMedium17"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E9ECC12A-5A9B-4C85-B313-77B5E08D8CAF}" name="Daten_M7" displayName="Daten_M7" ref="A31:L67" totalsRowShown="0" headerRowDxfId="682" dataDxfId="681" headerRowBorderDxfId="680"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81785073-97CC-473C-AD2E-007E0C80672E}" name="Jahr" dataDxfId="679" dataCellStyle="Standard"/>
    <tableColumn id="2" xr3:uid="{345157C3-C0D5-4A97-B8A7-ED0726884B98}" name="Hilfsgrösse 1" dataDxfId="678" dataCellStyle="Standard 2"/>
    <tableColumn id="10" xr3:uid="{9E24CD3F-2915-4409-ACFE-F9BF8012EE82}" name="Hilfsgrösse 2" dataDxfId="677" dataCellStyle="Standard 4 2"/>
    <tableColumn id="5" xr3:uid="{451103EC-7ABB-4699-9D19-624C45877108}" name="Vorgesehener Pfad" dataDxfId="676" dataCellStyle="Standard 4 2"/>
    <tableColumn id="4" xr3:uid="{54DCA6C6-9DDB-4AE3-8EFB-86379809F8DD}" name="ZH" dataDxfId="675" dataCellStyle="Komma"/>
    <tableColumn id="9" xr3:uid="{8DF0C760-ACCD-40DE-A46B-8F1A40041FF5}" name="Veränderung ZH" dataDxfId="674" dataCellStyle="Prozent">
      <calculatedColumnFormula>IF(ISNUMBER(Daten_M7[[#This Row],[ZH]]),Daten_M7[[#This Row],[ZH]]/_xlfn.XLOOKUP(Basisjahr,Daten_M7[Jahr],Daten_M7[ZH])-1,#N/A)</calculatedColumnFormula>
    </tableColumn>
    <tableColumn id="6" xr3:uid="{28001D8E-C9A0-4681-BCC8-941E277AA228}" name="CH" dataDxfId="673" dataCellStyle="Komma">
      <calculatedColumnFormula>IF(ISNUMBER(Daten_M7[[#This Row],[ZH]]),Daten_M7[[#This Row],[ZH]]*RANDBETWEEN(90,110)/100,"")</calculatedColumnFormula>
    </tableColumn>
    <tableColumn id="11" xr3:uid="{7BFFD869-118D-49BB-B869-30BF6E359C75}" name="Veränderung CH" dataDxfId="672" dataCellStyle="Prozent">
      <calculatedColumnFormula>IF(ISNUMBER(Daten_M7[[#This Row],[CH]]),Daten_M7[[#This Row],[CH]]/_xlfn.XLOOKUP(Basisjahr,Daten_M7[Jahr],Daten_M7[CH])-1,#N/A)</calculatedColumnFormula>
    </tableColumn>
    <tableColumn id="7" xr3:uid="{62163BA6-F7F4-4608-8A8B-F5A156942F2B}" name="BS" dataDxfId="671" dataCellStyle="Komma">
      <calculatedColumnFormula>IF(ISNUMBER(Daten_M7[[#This Row],[ZH]]),Daten_M7[[#This Row],[ZH]]*RANDBETWEEN(90,110)/110,"")</calculatedColumnFormula>
    </tableColumn>
    <tableColumn id="12" xr3:uid="{0489B095-A5C4-45CB-A3B5-A76C437EAD44}" name="Veränderung BS" dataDxfId="670" dataCellStyle="Prozent">
      <calculatedColumnFormula>IF(ISNUMBER(Daten_M7[[#This Row],[BS]]),Daten_M7[[#This Row],[BS]]/_xlfn.XLOOKUP(Basisjahr,Daten_M7[Jahr],Daten_M7[BS])-1,#N/A)</calculatedColumnFormula>
    </tableColumn>
    <tableColumn id="3" xr3:uid="{C9AC6023-8F0B-47E8-8DD0-91EC0B8FEAC7}" name="Beurteilung/Handlungsbedarf" dataDxfId="669" dataCellStyle="Standard 2"/>
    <tableColumn id="8" xr3:uid="{2031D88F-0F82-4CA1-9863-FC6613D06948}" name="Kommentar" dataDxfId="668" dataCellStyle="Standard 2"/>
  </tableColumns>
  <tableStyleInfo name="TableStyleMedium17"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7F8AEF5F-ACAC-4F7C-B8F9-A50FC9363D45}" name="Daten_M8" displayName="Daten_M8" ref="A31:L67" totalsRowShown="0" headerRowDxfId="663" dataDxfId="662" headerRowBorderDxfId="66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711388AF-B87A-40C4-B062-0E904EEC5346}" name="Jahr" dataDxfId="660" dataCellStyle="Standard"/>
    <tableColumn id="2" xr3:uid="{067D0C19-DA42-4231-B543-F6D556C3D59E}" name="Hilfsgrösse 1" dataDxfId="659" dataCellStyle="Standard 2"/>
    <tableColumn id="10" xr3:uid="{85EEE749-8C2A-42B8-A1A4-C4858C767B0D}" name="Hilfsgrösse 2" dataDxfId="658" dataCellStyle="Standard 4 2"/>
    <tableColumn id="5" xr3:uid="{01CC3BC3-30AF-47AD-AED4-6B2C30EB89F3}" name="Vorgesehener Pfad" dataDxfId="657" dataCellStyle="Standard 4 2"/>
    <tableColumn id="4" xr3:uid="{378233E5-B349-4B0F-8D65-B3F214A1AA05}" name="ZH" dataDxfId="656" dataCellStyle="Komma"/>
    <tableColumn id="9" xr3:uid="{BE1C6A39-FE79-4CA5-BCEE-02E93E7A691F}" name="Veränderung ZH" dataDxfId="655" dataCellStyle="Prozent">
      <calculatedColumnFormula>IF(ISNUMBER(Daten_M8[[#This Row],[ZH]]),Daten_M8[[#This Row],[ZH]]/_xlfn.XLOOKUP(Basisjahr,Daten_M8[Jahr],Daten_M8[ZH])-1,#N/A)</calculatedColumnFormula>
    </tableColumn>
    <tableColumn id="6" xr3:uid="{FD648076-F869-408C-8AD4-DCDB119C3D80}" name="CH" dataDxfId="654" dataCellStyle="Komma">
      <calculatedColumnFormula>IF(ISNUMBER(Daten_M8[[#This Row],[ZH]]),Daten_M8[[#This Row],[ZH]]*RANDBETWEEN(90,110)/100,"")</calculatedColumnFormula>
    </tableColumn>
    <tableColumn id="11" xr3:uid="{38CCAAE9-FFA5-4FB5-82DE-ED5BA695DE61}" name="Veränderung CH" dataDxfId="653" dataCellStyle="Prozent">
      <calculatedColumnFormula>IF(ISNUMBER(Daten_M8[[#This Row],[CH]]),Daten_M8[[#This Row],[CH]]/_xlfn.XLOOKUP(Basisjahr,Daten_M8[Jahr],Daten_M8[CH])-1,#N/A)</calculatedColumnFormula>
    </tableColumn>
    <tableColumn id="7" xr3:uid="{BFD08463-5032-41B0-806E-3EAAE1BDDED5}" name="BS" dataDxfId="652" dataCellStyle="Komma">
      <calculatedColumnFormula>IF(ISNUMBER(Daten_M8[[#This Row],[ZH]]),Daten_M8[[#This Row],[ZH]]*RANDBETWEEN(90,110)/110,"")</calculatedColumnFormula>
    </tableColumn>
    <tableColumn id="12" xr3:uid="{0BBB6674-7A33-4B73-BEBC-5BC7E37107C9}" name="Veränderung BS" dataDxfId="651" dataCellStyle="Prozent">
      <calculatedColumnFormula>IF(ISNUMBER(Daten_M8[[#This Row],[BS]]),Daten_M8[[#This Row],[BS]]/_xlfn.XLOOKUP(Basisjahr,Daten_M8[Jahr],Daten_M8[BS])-1,#N/A)</calculatedColumnFormula>
    </tableColumn>
    <tableColumn id="3" xr3:uid="{8DD1FD35-5783-4651-8426-A3CA4801CFAD}" name="Beurteilung/Handlungsbedarf" dataDxfId="650" dataCellStyle="Standard 2"/>
    <tableColumn id="8" xr3:uid="{CD5BBEBD-6013-4893-BEFF-0D3B172D9B6C}" name="Kommentar" dataDxfId="649" dataCellStyle="Standard 2"/>
  </tableColumns>
  <tableStyleInfo name="TableStyleMedium17"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963D8945-32BB-44A0-91AC-B62AAC9C7756}" name="Daten_IG1" displayName="Daten_IG1" ref="A31:L67" totalsRowShown="0" headerRowDxfId="642" dataDxfId="641" headerRowBorderDxfId="640"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810862E5-D3C8-43D0-AC0D-103C22B4F13F}" name="Jahr" dataDxfId="639" dataCellStyle="Standard"/>
    <tableColumn id="2" xr3:uid="{B7E1D0F6-E154-4A6A-B510-EDBF4A4BD85F}" name="Hilfsgrösse 1" dataDxfId="638" dataCellStyle="Standard 2"/>
    <tableColumn id="10" xr3:uid="{DADEDFC5-D4DA-4BA4-8D9F-BB9E91930448}" name="Hilfsgrösse 2" dataDxfId="637" dataCellStyle="Standard 4 2"/>
    <tableColumn id="5" xr3:uid="{0BCEE0A3-1906-4E2A-AD3A-11BF09F0B903}" name="Vorgesehener Pfad" dataDxfId="636" dataCellStyle="Standard 4 2"/>
    <tableColumn id="4" xr3:uid="{EFFECF1A-DFC8-46B1-A12B-E96CD5DA4FD8}" name="ZH" dataDxfId="635" dataCellStyle="Komma"/>
    <tableColumn id="9" xr3:uid="{0186AD50-9D85-4511-88C5-B1B68CCB536A}" name="Veränderung ZH" dataDxfId="634" dataCellStyle="Prozent">
      <calculatedColumnFormula>IF(ISNUMBER(Daten_IG1[[#This Row],[ZH]]),Daten_IG1[[#This Row],[ZH]]/_xlfn.XLOOKUP(Basisjahr,Daten_IG1[Jahr],Daten_IG1[ZH])-1,#N/A)</calculatedColumnFormula>
    </tableColumn>
    <tableColumn id="6" xr3:uid="{86FE393C-3E3A-4153-B525-268108EA1D65}" name="CH" dataDxfId="633" dataCellStyle="Komma">
      <calculatedColumnFormula>IF(ISNUMBER(Daten_IG1[[#This Row],[ZH]]),Daten_IG1[[#This Row],[ZH]]*RANDBETWEEN(90,110)/100,"")</calculatedColumnFormula>
    </tableColumn>
    <tableColumn id="11" xr3:uid="{FFD23944-FDD3-4CA4-90C8-E50450D40AB0}" name="Veränderung CH" dataDxfId="632" dataCellStyle="Prozent">
      <calculatedColumnFormula>IF(ISNUMBER(Daten_IG1[[#This Row],[CH]]),Daten_IG1[[#This Row],[CH]]/_xlfn.XLOOKUP(Basisjahr,Daten_IG1[Jahr],Daten_IG1[CH])-1,#N/A)</calculatedColumnFormula>
    </tableColumn>
    <tableColumn id="7" xr3:uid="{FAB4B405-4AB3-4EFF-B4AF-28BB7C6C18AE}" name="BS" dataDxfId="631" dataCellStyle="Komma">
      <calculatedColumnFormula>IF(ISNUMBER(Daten_IG1[[#This Row],[ZH]]),Daten_IG1[[#This Row],[ZH]]*RANDBETWEEN(90,110)/110,"")</calculatedColumnFormula>
    </tableColumn>
    <tableColumn id="12" xr3:uid="{B0A53DE2-E719-49DB-88CE-68FD97D5D6C0}" name="Veränderung BS" dataDxfId="630" dataCellStyle="Prozent">
      <calculatedColumnFormula>IF(ISNUMBER(Daten_IG1[[#This Row],[BS]]),Daten_IG1[[#This Row],[BS]]/_xlfn.XLOOKUP(Basisjahr,Daten_IG1[Jahr],Daten_IG1[BS])-1,#N/A)</calculatedColumnFormula>
    </tableColumn>
    <tableColumn id="3" xr3:uid="{DF3879E1-3988-4762-89C5-8F2A3FA4684F}" name="Beurteilung/Handlungsbedarf" dataDxfId="629" dataCellStyle="Standard 2"/>
    <tableColumn id="8" xr3:uid="{C68D3BFC-1A02-4298-8A38-162241175855}" name="Kommentar" dataDxfId="628" dataCellStyle="Standard 2"/>
  </tableColumns>
  <tableStyleInfo name="TableStyleMedium17"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0500792C-847F-4F46-A427-019ABB3A27A2}" name="Daten_IG2" displayName="Daten_IG2" ref="A31:L67" totalsRowShown="0" headerRowDxfId="623" dataDxfId="622" headerRowBorderDxfId="62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45C490A-6211-4909-AC0E-129C710C4691}" name="Jahr" dataDxfId="620" dataCellStyle="Standard"/>
    <tableColumn id="2" xr3:uid="{F0F70EB9-8288-436F-BBB9-C84826DE119B}" name="Hilfsgrösse 1" dataDxfId="619" dataCellStyle="Standard 2"/>
    <tableColumn id="10" xr3:uid="{5D6E2BE4-A5EE-4845-8737-39CAA0C97DF2}" name="Hilfsgrösse 2" dataDxfId="618" dataCellStyle="Standard 4 2"/>
    <tableColumn id="5" xr3:uid="{F62B4E2E-680E-4C7C-8A37-D701CF643957}" name="Vorgesehener Pfad" dataDxfId="617" dataCellStyle="Standard 4 2"/>
    <tableColumn id="4" xr3:uid="{CE98BCBA-88C3-437E-8C2C-1BEB16A715BB}" name="ZH" dataDxfId="616" dataCellStyle="Komma"/>
    <tableColumn id="9" xr3:uid="{01A66964-4B7B-4594-B681-461EA9ECC5AE}" name="Veränderung ZH" dataDxfId="615" dataCellStyle="Prozent">
      <calculatedColumnFormula>IF(ISNUMBER(Daten_IG2[[#This Row],[ZH]]),Daten_IG2[[#This Row],[ZH]]/_xlfn.XLOOKUP(Basisjahr,Daten_IG2[Jahr],Daten_IG2[ZH])-1,#N/A)</calculatedColumnFormula>
    </tableColumn>
    <tableColumn id="6" xr3:uid="{A2BF7EC1-1EF1-4CFC-99C9-7DD863FC5981}" name="CH" dataDxfId="614" dataCellStyle="Komma">
      <calculatedColumnFormula>IF(ISNUMBER(Daten_IG2[[#This Row],[ZH]]),Daten_IG2[[#This Row],[ZH]]*RANDBETWEEN(90,110)/100,"")</calculatedColumnFormula>
    </tableColumn>
    <tableColumn id="11" xr3:uid="{4447AF50-B0F3-4E11-A46A-1A610CC7A0AB}" name="Veränderung CH" dataDxfId="613" dataCellStyle="Prozent">
      <calculatedColumnFormula>IF(ISNUMBER(Daten_IG2[[#This Row],[CH]]),Daten_IG2[[#This Row],[CH]]/_xlfn.XLOOKUP(Basisjahr,Daten_IG2[Jahr],Daten_IG2[CH])-1,#N/A)</calculatedColumnFormula>
    </tableColumn>
    <tableColumn id="7" xr3:uid="{C8BC47B7-F43F-4238-B4F6-58C0A2B532C5}" name="BS" dataDxfId="612" dataCellStyle="Komma">
      <calculatedColumnFormula>IF(ISNUMBER(Daten_IG2[[#This Row],[ZH]]),Daten_IG2[[#This Row],[ZH]]*RANDBETWEEN(90,110)/110,"")</calculatedColumnFormula>
    </tableColumn>
    <tableColumn id="12" xr3:uid="{D8C57D39-4838-4273-BEF3-EE5062AE51A9}" name="Veränderung BS" dataDxfId="611" dataCellStyle="Prozent">
      <calculatedColumnFormula>IF(ISNUMBER(Daten_IG2[[#This Row],[BS]]),Daten_IG2[[#This Row],[BS]]/_xlfn.XLOOKUP(Basisjahr,Daten_IG2[Jahr],Daten_IG2[BS])-1,#N/A)</calculatedColumnFormula>
    </tableColumn>
    <tableColumn id="3" xr3:uid="{B908A034-7EFA-43CD-B6C8-0F0874CD7F8F}" name="Beurteilung/Handlungsbedarf" dataDxfId="610" dataCellStyle="Standard 2"/>
    <tableColumn id="8" xr3:uid="{B80E29F9-F73B-4248-82ED-52D084E9300D}" name="Kommentar" dataDxfId="609" dataCellStyle="Standard 2"/>
  </tableColumns>
  <tableStyleInfo name="TableStyleMedium17"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41051E67-ED18-4727-86F7-93EBC8CC570D}" name="Daten_IG3" displayName="Daten_IG3" ref="A31:L67" totalsRowShown="0" headerRowDxfId="603" dataDxfId="602" headerRowBorderDxfId="60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214E2841-F6D9-4728-85BB-48B9F28E7077}" name="Jahr" dataDxfId="600" dataCellStyle="Standard"/>
    <tableColumn id="2" xr3:uid="{12401B47-FFB3-4DCF-8DE5-106071F352FD}" name="Hilfsgrösse 1" dataDxfId="599" dataCellStyle="Standard 2"/>
    <tableColumn id="10" xr3:uid="{9754E297-9FD8-40DF-8D92-8B0854B03F23}" name="Hilfsgrösse 2" dataDxfId="598" dataCellStyle="Standard 4 2"/>
    <tableColumn id="5" xr3:uid="{8B5BA30D-6BFB-4BE5-ABF1-8634A0EC3DD1}" name="Vorgesehener Pfad" dataDxfId="597" dataCellStyle="Standard 4 2"/>
    <tableColumn id="4" xr3:uid="{92C100DD-B970-4C71-BC44-D2C4A9E871C2}" name="ZH" dataDxfId="596" dataCellStyle="Komma"/>
    <tableColumn id="9" xr3:uid="{B21A77E9-5894-4300-8F26-D331720A7C10}" name="Veränderung ZH" dataDxfId="595" dataCellStyle="Prozent">
      <calculatedColumnFormula>IF(ISNUMBER(Daten_IG3[[#This Row],[ZH]]),Daten_IG3[[#This Row],[ZH]]/_xlfn.XLOOKUP(Basisjahr,Daten_IG3[Jahr],Daten_IG3[ZH])-1,#N/A)</calculatedColumnFormula>
    </tableColumn>
    <tableColumn id="6" xr3:uid="{6250F555-0555-4A0A-A3F5-6AE97FBC3E00}" name="CH" dataDxfId="594" dataCellStyle="Komma">
      <calculatedColumnFormula>IF(ISNUMBER(Daten_IG3[[#This Row],[ZH]]),Daten_IG3[[#This Row],[ZH]]*RANDBETWEEN(90,110)/100,"")</calculatedColumnFormula>
    </tableColumn>
    <tableColumn id="11" xr3:uid="{E2356816-54D5-4302-BB28-B39663B10178}" name="Veränderung CH" dataDxfId="593" dataCellStyle="Prozent">
      <calculatedColumnFormula>IF(ISNUMBER(Daten_IG3[[#This Row],[CH]]),Daten_IG3[[#This Row],[CH]]/_xlfn.XLOOKUP(Basisjahr,Daten_IG3[Jahr],Daten_IG3[CH])-1,#N/A)</calculatedColumnFormula>
    </tableColumn>
    <tableColumn id="7" xr3:uid="{1EB71C58-DC2B-433F-855D-CA48CAF3A34B}" name="BS" dataDxfId="592" dataCellStyle="Komma">
      <calculatedColumnFormula>IF(ISNUMBER(Daten_IG3[[#This Row],[ZH]]),Daten_IG3[[#This Row],[ZH]]*RANDBETWEEN(90,110)/110,"")</calculatedColumnFormula>
    </tableColumn>
    <tableColumn id="12" xr3:uid="{22D17693-8AC9-4931-B063-8DDBFD49B44F}" name="Veränderung BS" dataDxfId="591" dataCellStyle="Prozent">
      <calculatedColumnFormula>IF(ISNUMBER(Daten_IG3[[#This Row],[BS]]),Daten_IG3[[#This Row],[BS]]/_xlfn.XLOOKUP(Basisjahr,Daten_IG3[Jahr],Daten_IG3[BS])-1,#N/A)</calculatedColumnFormula>
    </tableColumn>
    <tableColumn id="3" xr3:uid="{4E8673D7-60C7-4BCF-A567-80B76D272069}" name="Beurteilung/Handlungsbedarf" dataDxfId="590" dataCellStyle="Standard 2"/>
    <tableColumn id="8" xr3:uid="{CF7AADED-7A19-4374-AE14-7CDC5C24C029}" name="Kommentar" dataDxfId="589" dataCellStyle="Standard 2"/>
  </tableColumns>
  <tableStyleInfo name="TableStyleMedium17"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20BAA252-C41C-4EC2-AFB9-97C6D90532F1}" name="Daten_A1" displayName="Daten_A1" ref="A31:L67" totalsRowShown="0" headerRowDxfId="584" dataDxfId="583" headerRowBorderDxfId="582"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FE85F7C-0902-4E6F-B8A0-6543830D2EEE}" name="Jahr" dataDxfId="581" dataCellStyle="Standard"/>
    <tableColumn id="2" xr3:uid="{E6263A7C-5D3A-46E6-8B09-99FF521CB00C}" name="Hilfsgrösse 1" dataDxfId="580" dataCellStyle="Standard 2"/>
    <tableColumn id="10" xr3:uid="{8BFE6FA7-351F-48D7-A71A-93690500313C}" name="Hilfsgrösse 2" dataDxfId="579" dataCellStyle="Standard 4 2"/>
    <tableColumn id="5" xr3:uid="{C3117A0E-C3F8-4ED3-BD31-1DC0A67A66AE}" name="Vorgesehener Pfad" dataDxfId="578" dataCellStyle="Standard 4 2"/>
    <tableColumn id="4" xr3:uid="{6129CB6B-A02A-48E2-90FD-0C636F69D22D}" name="ZH" dataDxfId="577" dataCellStyle="Komma"/>
    <tableColumn id="9" xr3:uid="{3F4E102B-32F0-4FBC-9C2E-614A33BCE4B6}" name="Veränderung ZH" dataDxfId="576" dataCellStyle="Prozent">
      <calculatedColumnFormula>IF(ISNUMBER(Daten_A1[[#This Row],[ZH]]),Daten_A1[[#This Row],[ZH]]/_xlfn.XLOOKUP(Basisjahr,Daten_A1[Jahr],Daten_A1[ZH])-1,#N/A)</calculatedColumnFormula>
    </tableColumn>
    <tableColumn id="6" xr3:uid="{EEC24C38-1732-42F9-ADE8-035243E89251}" name="CH" dataDxfId="575" dataCellStyle="Komma">
      <calculatedColumnFormula>IF(ISNUMBER(Daten_A1[[#This Row],[ZH]]),Daten_A1[[#This Row],[ZH]]*RANDBETWEEN(90,110)/100,"")</calculatedColumnFormula>
    </tableColumn>
    <tableColumn id="11" xr3:uid="{8180C219-C387-474A-AC5F-437E0F429351}" name="Veränderung CH" dataDxfId="574" dataCellStyle="Prozent">
      <calculatedColumnFormula>IF(ISNUMBER(Daten_A1[[#This Row],[CH]]),Daten_A1[[#This Row],[CH]]/_xlfn.XLOOKUP(Basisjahr,Daten_A1[Jahr],Daten_A1[CH])-1,#N/A)</calculatedColumnFormula>
    </tableColumn>
    <tableColumn id="7" xr3:uid="{9CF99214-626C-472A-944F-E0B8A801DF56}" name="BS" dataDxfId="573" dataCellStyle="Komma">
      <calculatedColumnFormula>IF(ISNUMBER(Daten_A1[[#This Row],[ZH]]),Daten_A1[[#This Row],[ZH]]*RANDBETWEEN(90,110)/110,"")</calculatedColumnFormula>
    </tableColumn>
    <tableColumn id="12" xr3:uid="{E78DD6BC-BF89-445A-A78F-654816D25C27}" name="Veränderung BS" dataDxfId="572" dataCellStyle="Prozent">
      <calculatedColumnFormula>IF(ISNUMBER(Daten_A1[[#This Row],[BS]]),Daten_A1[[#This Row],[BS]]/_xlfn.XLOOKUP(Basisjahr,Daten_A1[Jahr],Daten_A1[BS])-1,#N/A)</calculatedColumnFormula>
    </tableColumn>
    <tableColumn id="3" xr3:uid="{3E82EF5D-7D84-48C8-82F2-F8A489FB9AFC}" name="Beurteilung/Handlungsbedarf" dataDxfId="571" dataCellStyle="Standard 2"/>
    <tableColumn id="8" xr3:uid="{6BFAA162-A991-4155-BACD-ED820F9C8A8F}" name="Kommentar" dataDxfId="570" dataCellStyle="Standard 2"/>
  </tableColumns>
  <tableStyleInfo name="TableStyleMedium17"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C045A003-2E44-4601-A631-7C03F45E9E30}" name="Daten_A2" displayName="Daten_A2" ref="A31:L67" totalsRowShown="0" headerRowDxfId="565" dataDxfId="564" headerRowBorderDxfId="563"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F8BF196-D907-43CE-9188-9937A2B7626D}" name="Jahr" dataDxfId="562" dataCellStyle="Standard"/>
    <tableColumn id="2" xr3:uid="{1187ED84-367D-4E27-A427-7B7541C89445}" name="Hilfsgrösse 1" dataDxfId="561" dataCellStyle="Standard 2"/>
    <tableColumn id="10" xr3:uid="{BB177085-0EC8-4362-9DC5-3EA8CEC31CEB}" name="Hilfsgrösse 2" dataDxfId="560" dataCellStyle="Standard 4 2"/>
    <tableColumn id="5" xr3:uid="{DCAF5A98-FF05-4BCD-9F70-2A13363DFFEB}" name="Vorgesehener Pfad" dataDxfId="559" dataCellStyle="Standard 4 2"/>
    <tableColumn id="4" xr3:uid="{BB32588E-7DF5-4F93-8864-63820C67BF40}" name="ZH" dataDxfId="558" dataCellStyle="Komma"/>
    <tableColumn id="9" xr3:uid="{B402E2C8-01A6-4554-94D3-6FD0DBA3FC01}" name="Veränderung ZH" dataDxfId="557" dataCellStyle="Prozent">
      <calculatedColumnFormula>IF(ISNUMBER(Daten_A2[[#This Row],[ZH]]),Daten_A2[[#This Row],[ZH]]/_xlfn.XLOOKUP(Basisjahr,Daten_A2[Jahr],Daten_A2[ZH])-1,#N/A)</calculatedColumnFormula>
    </tableColumn>
    <tableColumn id="6" xr3:uid="{15AF0C90-646E-4005-9228-5C8EC7E93FC2}" name="CH" dataDxfId="556" dataCellStyle="Komma">
      <calculatedColumnFormula>IF(ISNUMBER(Daten_A2[[#This Row],[ZH]]),Daten_A2[[#This Row],[ZH]]*RANDBETWEEN(90,110)/100,"")</calculatedColumnFormula>
    </tableColumn>
    <tableColumn id="11" xr3:uid="{CEAC6DF5-56DC-405D-9685-10A24CE23DFC}" name="Veränderung CH" dataDxfId="555" dataCellStyle="Prozent">
      <calculatedColumnFormula>IF(ISNUMBER(Daten_A2[[#This Row],[CH]]),Daten_A2[[#This Row],[CH]]/_xlfn.XLOOKUP(Basisjahr,Daten_A2[Jahr],Daten_A2[CH])-1,#N/A)</calculatedColumnFormula>
    </tableColumn>
    <tableColumn id="7" xr3:uid="{5572AF55-456C-475D-A034-88236248012E}" name="BS" dataDxfId="554" dataCellStyle="Komma">
      <calculatedColumnFormula>IF(ISNUMBER(Daten_A2[[#This Row],[ZH]]),Daten_A2[[#This Row],[ZH]]*RANDBETWEEN(90,110)/110,"")</calculatedColumnFormula>
    </tableColumn>
    <tableColumn id="12" xr3:uid="{532AF7F0-DFD5-4805-A995-31DC905B2F40}" name="Veränderung BS" dataDxfId="553" dataCellStyle="Prozent">
      <calculatedColumnFormula>IF(ISNUMBER(Daten_A2[[#This Row],[BS]]),Daten_A2[[#This Row],[BS]]/_xlfn.XLOOKUP(Basisjahr,Daten_A2[Jahr],Daten_A2[BS])-1,#N/A)</calculatedColumnFormula>
    </tableColumn>
    <tableColumn id="3" xr3:uid="{A595E1F3-FCEA-42B4-95B5-52B281EA61FE}" name="Beurteilung/Handlungsbedarf" dataDxfId="552" dataCellStyle="Standard 2"/>
    <tableColumn id="8" xr3:uid="{DE098CC6-C977-48A5-885B-7D8F6A88D14B}" name="Kommentar" dataDxfId="551" dataCellStyle="Standard 2"/>
  </tableColumns>
  <tableStyleInfo name="TableStyleMedium17"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E76CD092-F4EB-478E-B8DD-686C7EB8835F}" name="Daten_A3" displayName="Daten_A3" ref="A31:L67" totalsRowShown="0" headerRowDxfId="546" dataDxfId="545" headerRowBorderDxfId="544"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999261CD-1090-4F6B-BCD5-4201A6513C64}" name="Jahr" dataDxfId="543" dataCellStyle="Standard"/>
    <tableColumn id="2" xr3:uid="{FACEF399-EB48-4136-BF51-FBA1CB5A958E}" name="Hilfsgrösse 1" dataDxfId="542" dataCellStyle="Standard 2"/>
    <tableColumn id="10" xr3:uid="{6C15BE95-D777-4122-815D-BFA8AE578B42}" name="Hilfsgrösse 2" dataDxfId="541" dataCellStyle="Standard 4 2"/>
    <tableColumn id="5" xr3:uid="{981AB8E3-4F95-438A-9F72-61A522AA2738}" name="Vorgesehener Pfad" dataDxfId="540" dataCellStyle="Standard 4 2"/>
    <tableColumn id="4" xr3:uid="{557DC0EA-F228-4D5A-864A-B1195852CC8B}" name="ZH" dataDxfId="539" dataCellStyle="Komma"/>
    <tableColumn id="9" xr3:uid="{B8600785-ACF7-4F27-8D74-1B1B5E8C6E74}" name="Veränderung ZH" dataDxfId="538" dataCellStyle="Prozent">
      <calculatedColumnFormula>IF(ISNUMBER(Daten_A3[[#This Row],[ZH]]),Daten_A3[[#This Row],[ZH]]/_xlfn.XLOOKUP(Basisjahr,Daten_A3[Jahr],Daten_A3[ZH])-1,#N/A)</calculatedColumnFormula>
    </tableColumn>
    <tableColumn id="6" xr3:uid="{E52CEF98-E471-4696-9320-11D259A9900E}" name="CH" dataDxfId="537" dataCellStyle="Komma">
      <calculatedColumnFormula>IF(ISNUMBER(Daten_A3[[#This Row],[ZH]]),Daten_A3[[#This Row],[ZH]]*RANDBETWEEN(90,110)/100,"")</calculatedColumnFormula>
    </tableColumn>
    <tableColumn id="11" xr3:uid="{E4CF0786-17BA-43EA-AE48-7684C820FB10}" name="Veränderung CH" dataDxfId="536" dataCellStyle="Prozent">
      <calculatedColumnFormula>IF(ISNUMBER(Daten_A3[[#This Row],[CH]]),Daten_A3[[#This Row],[CH]]/_xlfn.XLOOKUP(Basisjahr,Daten_A3[Jahr],Daten_A3[CH])-1,#N/A)</calculatedColumnFormula>
    </tableColumn>
    <tableColumn id="7" xr3:uid="{91F323FB-B2EB-4AF0-B437-FAC73DF3EBFB}" name="BS" dataDxfId="535" dataCellStyle="Komma">
      <calculatedColumnFormula>IF(ISNUMBER(Daten_A3[[#This Row],[ZH]]),Daten_A3[[#This Row],[ZH]]*RANDBETWEEN(90,110)/110,"")</calculatedColumnFormula>
    </tableColumn>
    <tableColumn id="12" xr3:uid="{974A42EB-2796-47BC-BE32-EE5FA789DF71}" name="Veränderung BS" dataDxfId="534" dataCellStyle="Prozent">
      <calculatedColumnFormula>IF(ISNUMBER(Daten_A3[[#This Row],[BS]]),Daten_A3[[#This Row],[BS]]/_xlfn.XLOOKUP(Basisjahr,Daten_A3[Jahr],Daten_A3[BS])-1,#N/A)</calculatedColumnFormula>
    </tableColumn>
    <tableColumn id="3" xr3:uid="{466FD017-D46C-4C7E-896B-3D667C86F06A}" name="Beurteilung/Handlungsbedarf" dataDxfId="533" dataCellStyle="Standard 2"/>
    <tableColumn id="8" xr3:uid="{D1432406-0FA9-445D-BB47-B17D6A762AE8}" name="Kommentar" dataDxfId="532" dataCellStyle="Standard 2"/>
  </tableColumns>
  <tableStyleInfo name="TableStyleMedium17"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07F19F9C-10C0-4D84-8DFF-CC82BB70318F}" name="Daten_LF1" displayName="Daten_LF1" ref="A31:L86" totalsRowShown="0" headerRowDxfId="521" dataDxfId="520" headerRowBorderDxfId="519" headerRowCellStyle="Standard" dataCellStyle="Standard 2">
  <autoFilter ref="A31:L86"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363F77DA-F5B3-4640-A1CF-72D2F9623F69}" name="Jahr" dataDxfId="518" dataCellStyle="Standard"/>
    <tableColumn id="2" xr3:uid="{8EA7AB87-542F-4412-9A49-64C268EBA3DA}" name="Hilfsgrösse 1" dataDxfId="517" dataCellStyle="Standard 2"/>
    <tableColumn id="10" xr3:uid="{C500C13E-FE6A-4872-8BCB-CE4137C73DB8}" name="Hilfsgrösse 2" dataDxfId="516" dataCellStyle="Standard 4 2"/>
    <tableColumn id="5" xr3:uid="{B7BAC6F6-CBF7-42C0-AB36-4AB659538335}" name="Vorgesehener Pfad" dataDxfId="515" dataCellStyle="Standard 4 2"/>
    <tableColumn id="4" xr3:uid="{950D7D80-0FE5-4393-961C-3272AAD2DE88}" name="ZH" dataDxfId="514" dataCellStyle="Komma"/>
    <tableColumn id="9" xr3:uid="{9AF19EB6-D70F-400E-9BC7-36BC6076E9DB}" name="Veränderung ZH" dataDxfId="513" dataCellStyle="Prozent">
      <calculatedColumnFormula>IF(ISNUMBER(Daten_LF1[[#This Row],[ZH]]),Daten_LF1[[#This Row],[ZH]]/_xlfn.XLOOKUP(Basisjahr,Daten_LF1[Jahr],Daten_LF1[ZH])-1,#N/A)</calculatedColumnFormula>
    </tableColumn>
    <tableColumn id="6" xr3:uid="{69F7FCAD-833F-4F47-8852-E73B8C9AE63A}" name="CH" dataDxfId="512" dataCellStyle="Komma">
      <calculatedColumnFormula>IF(ISNUMBER(Daten_LF1[[#This Row],[ZH]]),Daten_LF1[[#This Row],[ZH]]*RANDBETWEEN(90,110)/100,"")</calculatedColumnFormula>
    </tableColumn>
    <tableColumn id="11" xr3:uid="{418DEA37-A251-4BF3-99DE-C7EC26035333}" name="Veränderung CH" dataDxfId="511" dataCellStyle="Prozent">
      <calculatedColumnFormula>IF(ISNUMBER(Daten_LF1[[#This Row],[CH]]),Daten_LF1[[#This Row],[CH]]/_xlfn.XLOOKUP(Basisjahr,Daten_LF1[Jahr],Daten_LF1[CH])-1,#N/A)</calculatedColumnFormula>
    </tableColumn>
    <tableColumn id="7" xr3:uid="{5B4FF2B5-6C8C-4626-8DCC-DC17575DD9B4}" name="BS" dataDxfId="510" dataCellStyle="Komma">
      <calculatedColumnFormula>IF(ISNUMBER(Daten_LF1[[#This Row],[ZH]]),Daten_LF1[[#This Row],[ZH]]*RANDBETWEEN(90,110)/110,"")</calculatedColumnFormula>
    </tableColumn>
    <tableColumn id="12" xr3:uid="{8193F7D7-D3F1-4C35-8D56-E57DECD1BF41}" name="Veränderung BS" dataDxfId="509" dataCellStyle="Prozent">
      <calculatedColumnFormula>IF(ISNUMBER(Daten_LF1[[#This Row],[BS]]),Daten_LF1[[#This Row],[BS]]/_xlfn.XLOOKUP(Basisjahr,Daten_LF1[Jahr],Daten_LF1[BS])-1,#N/A)</calculatedColumnFormula>
    </tableColumn>
    <tableColumn id="3" xr3:uid="{D04C620D-3A3C-413D-8C0A-D9B2A74BCD4D}" name="Beurteilung/Handlungsbedarf" dataDxfId="508" dataCellStyle="Standard 2"/>
    <tableColumn id="8" xr3:uid="{AB00B58D-D974-4F46-9363-5B37C9A8F19E}" name="Kommentar" dataDxfId="507" dataCellStyle="Standard 2"/>
  </tableColumns>
  <tableStyleInfo name="TableStyleMedium17"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A19FF639-4CD2-4B49-8C80-7C565692F1D8}" name="Daten_LF2" displayName="Daten_LF2" ref="A31:L67" totalsRowShown="0" headerRowDxfId="502" dataDxfId="501" headerRowBorderDxfId="500"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638B6FEA-64CE-4825-ABA1-9E0F0B86604B}" name="Jahr" dataDxfId="499" dataCellStyle="Standard"/>
    <tableColumn id="2" xr3:uid="{88A99CB7-DCC2-4783-9068-FDEABA93A1BE}" name="Hilfsgrösse 1" dataDxfId="498" dataCellStyle="Standard 2"/>
    <tableColumn id="10" xr3:uid="{2977077B-B539-403F-83AC-79CB9BC7B302}" name="Hilfsgrösse 2" dataDxfId="497" dataCellStyle="Standard 4 2"/>
    <tableColumn id="5" xr3:uid="{A4B56AF1-557B-4E54-B525-8B8C1C56F82F}" name="Vorgesehener Pfad" dataDxfId="496" dataCellStyle="Standard 4 2"/>
    <tableColumn id="4" xr3:uid="{F250720F-4998-43B4-8130-3E1818E08EB3}" name="ZH" dataDxfId="495" dataCellStyle="Komma"/>
    <tableColumn id="9" xr3:uid="{81634A62-DA09-45AF-8E27-C3624460069D}" name="Veränderung ZH" dataDxfId="494" dataCellStyle="Prozent">
      <calculatedColumnFormula>IF(ISNUMBER(Daten_LF2[[#This Row],[ZH]]),Daten_LF2[[#This Row],[ZH]]/_xlfn.XLOOKUP(Basisjahr,Daten_LF2[Jahr],Daten_LF2[ZH])-1,#N/A)</calculatedColumnFormula>
    </tableColumn>
    <tableColumn id="6" xr3:uid="{9B68A0E4-6E99-4D98-B110-A13CF1E84FC0}" name="CH" dataDxfId="493" dataCellStyle="Komma">
      <calculatedColumnFormula>IF(ISNUMBER(Daten_LF2[[#This Row],[ZH]]),Daten_LF2[[#This Row],[ZH]]*RANDBETWEEN(90,110)/100,"")</calculatedColumnFormula>
    </tableColumn>
    <tableColumn id="11" xr3:uid="{35A5D54B-9192-4DEC-8569-1FB41DA02004}" name="Veränderung CH" dataDxfId="492" dataCellStyle="Prozent">
      <calculatedColumnFormula>IF(ISNUMBER(Daten_LF2[[#This Row],[CH]]),Daten_LF2[[#This Row],[CH]]/_xlfn.XLOOKUP(Basisjahr,Daten_LF2[Jahr],Daten_LF2[CH])-1,#N/A)</calculatedColumnFormula>
    </tableColumn>
    <tableColumn id="7" xr3:uid="{9F76B4EE-A81B-4065-AFC1-443BAB13B08B}" name="BS" dataDxfId="491" dataCellStyle="Komma">
      <calculatedColumnFormula>IF(ISNUMBER(Daten_LF2[[#This Row],[ZH]]),Daten_LF2[[#This Row],[ZH]]*RANDBETWEEN(90,110)/110,"")</calculatedColumnFormula>
    </tableColumn>
    <tableColumn id="12" xr3:uid="{2E4CFA24-411D-4473-BF15-8A87BD2BE621}" name="Veränderung BS" dataDxfId="490" dataCellStyle="Prozent">
      <calculatedColumnFormula>IF(ISNUMBER(Daten_LF2[[#This Row],[BS]]),Daten_LF2[[#This Row],[BS]]/_xlfn.XLOOKUP(Basisjahr,Daten_LF2[Jahr],Daten_LF2[BS])-1,#N/A)</calculatedColumnFormula>
    </tableColumn>
    <tableColumn id="3" xr3:uid="{007182F4-53A6-4509-A681-BCFF556C1F40}" name="Beurteilung/Handlungsbedarf" dataDxfId="489" dataCellStyle="Standard 2"/>
    <tableColumn id="8" xr3:uid="{B7CE0D8C-301D-433A-8D8E-F41F6E536280}" name="Kommentar" dataDxfId="488" dataCellStyle="Standard 2"/>
  </tableColumns>
  <tableStyleInfo name="TableStyleMedium17"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27DCA4D3-AF8B-462C-9457-2235087B2DC8}" name="Daten_LF3" displayName="Daten_LF3" ref="A31:L67" totalsRowShown="0" headerRowDxfId="483" dataDxfId="482" headerRowBorderDxfId="48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69D22237-7117-44FE-B6B4-B96E839A2B29}" name="Jahr" dataDxfId="480" dataCellStyle="Standard"/>
    <tableColumn id="2" xr3:uid="{F282E598-DA9B-4B6F-8829-5F9DE241C9CC}" name="Hilfsgrösse 1" dataDxfId="479" dataCellStyle="Standard 2"/>
    <tableColumn id="10" xr3:uid="{AA807DE0-3E7F-4CF5-A347-20AB9532F0F8}" name="Hilfsgrösse 2" dataDxfId="478" dataCellStyle="Standard 4 2"/>
    <tableColumn id="5" xr3:uid="{8DF1547F-F9A8-4A69-85A5-EBE279AC2195}" name="Vorgesehener Pfad" dataDxfId="477" dataCellStyle="Standard 4 2"/>
    <tableColumn id="4" xr3:uid="{7EE1FD76-C410-422A-8928-DEA052CF3F5E}" name="ZH" dataDxfId="476" dataCellStyle="Komma"/>
    <tableColumn id="9" xr3:uid="{26C3B4D8-78F5-45C0-AF7B-A01CD7982527}" name="Veränderung ZH" dataDxfId="475" dataCellStyle="Prozent">
      <calculatedColumnFormula>IF(ISNUMBER(Daten_LF3[[#This Row],[ZH]]),Daten_LF3[[#This Row],[ZH]]/_xlfn.XLOOKUP(Basisjahr,Daten_LF3[Jahr],Daten_LF3[ZH])-1,#N/A)</calculatedColumnFormula>
    </tableColumn>
    <tableColumn id="6" xr3:uid="{AEC216BA-92FA-4AB1-81B8-7F44B5CDDB2A}" name="CH" dataDxfId="474" dataCellStyle="Komma">
      <calculatedColumnFormula>IF(ISNUMBER(Daten_LF3[[#This Row],[ZH]]),Daten_LF3[[#This Row],[ZH]]*RANDBETWEEN(90,110)/100,"")</calculatedColumnFormula>
    </tableColumn>
    <tableColumn id="11" xr3:uid="{3A8B243A-7292-4B5C-B6B8-57FFCA7E6AD2}" name="Veränderung CH" dataDxfId="473" dataCellStyle="Prozent">
      <calculatedColumnFormula>IF(ISNUMBER(Daten_LF3[[#This Row],[CH]]),Daten_LF3[[#This Row],[CH]]/_xlfn.XLOOKUP(Basisjahr,Daten_LF3[Jahr],Daten_LF3[CH])-1,#N/A)</calculatedColumnFormula>
    </tableColumn>
    <tableColumn id="7" xr3:uid="{4F6677DD-659E-44A6-BBB0-24A89CCB5CE7}" name="BS" dataDxfId="472" dataCellStyle="Komma">
      <calculatedColumnFormula>IF(ISNUMBER(Daten_LF3[[#This Row],[ZH]]),Daten_LF3[[#This Row],[ZH]]*RANDBETWEEN(90,110)/110,"")</calculatedColumnFormula>
    </tableColumn>
    <tableColumn id="12" xr3:uid="{6F9A8426-8AE1-42E4-A281-DE1879747635}" name="Veränderung BS" dataDxfId="471" dataCellStyle="Prozent">
      <calculatedColumnFormula>IF(ISNUMBER(Daten_LF3[[#This Row],[BS]]),Daten_LF3[[#This Row],[BS]]/_xlfn.XLOOKUP(Basisjahr,Daten_LF3[Jahr],Daten_LF3[BS])-1,#N/A)</calculatedColumnFormula>
    </tableColumn>
    <tableColumn id="3" xr3:uid="{4B3E1CA0-FCBB-4826-B71C-620D0EF6084E}" name="Beurteilung/Handlungsbedarf" dataDxfId="470" dataCellStyle="Standard 2"/>
    <tableColumn id="8" xr3:uid="{60E777CC-F38D-45F9-BC2F-3094DF9FE62C}" name="Kommentar" dataDxfId="469" dataCellStyle="Standard 2"/>
  </tableColumns>
  <tableStyleInfo name="TableStyleMedium17"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 xr:uid="{F40166BF-186C-4F66-B560-07F77988AB73}" name="Daten_LF4" displayName="Daten_LF4" ref="A31:L67" totalsRowShown="0" headerRowDxfId="462" dataDxfId="461" headerRowBorderDxfId="460"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8142529E-F6BB-4CB3-9EE2-77A813ACFA2B}" name="Jahr" dataDxfId="459" dataCellStyle="Standard"/>
    <tableColumn id="2" xr3:uid="{A20844F1-537A-4164-9EB6-B198152ABA9B}" name="Hilfsgrösse 1" dataDxfId="458" dataCellStyle="Standard 2"/>
    <tableColumn id="10" xr3:uid="{A174ACB8-74B9-491C-8980-CCBFCADE0B21}" name="Hilfsgrösse 2" dataDxfId="457" dataCellStyle="Standard 4 2"/>
    <tableColumn id="5" xr3:uid="{5DE3ED15-1E8D-4E19-9365-AA932E62A20F}" name="Vorgesehener Pfad" dataDxfId="456" dataCellStyle="Standard 4 2"/>
    <tableColumn id="4" xr3:uid="{6775EDAC-AEB2-4F55-9810-110D1F8AF0C8}" name="ZH" dataDxfId="455" dataCellStyle="Komma"/>
    <tableColumn id="9" xr3:uid="{2C163C6F-50FA-4BDD-85A7-2E43BE00993B}" name="Veränderung ZH" dataDxfId="454" dataCellStyle="Prozent">
      <calculatedColumnFormula>IF(ISNUMBER(Daten_LF4[[#This Row],[ZH]]),Daten_LF4[[#This Row],[ZH]]/_xlfn.XLOOKUP(Basisjahr,Daten_LF4[Jahr],Daten_LF4[ZH])-1,#N/A)</calculatedColumnFormula>
    </tableColumn>
    <tableColumn id="6" xr3:uid="{C3452B9D-4150-4B29-BEE3-CC2EE64999DA}" name="CH" dataDxfId="453" dataCellStyle="Komma">
      <calculatedColumnFormula>IF(ISNUMBER(Daten_LF4[[#This Row],[ZH]]),Daten_LF4[[#This Row],[ZH]]*RANDBETWEEN(90,110)/100,"")</calculatedColumnFormula>
    </tableColumn>
    <tableColumn id="11" xr3:uid="{51ED8BBD-33D7-474F-9EA6-6F87A83F7C69}" name="Veränderung CH" dataDxfId="452" dataCellStyle="Prozent">
      <calculatedColumnFormula>IF(ISNUMBER(Daten_LF4[[#This Row],[CH]]),Daten_LF4[[#This Row],[CH]]/_xlfn.XLOOKUP(Basisjahr,Daten_LF4[Jahr],Daten_LF4[CH])-1,#N/A)</calculatedColumnFormula>
    </tableColumn>
    <tableColumn id="7" xr3:uid="{ED471AE1-0B73-4BD8-B571-59FCDB1C8EE3}" name="BS" dataDxfId="451" dataCellStyle="Komma">
      <calculatedColumnFormula>IF(ISNUMBER(Daten_LF4[[#This Row],[ZH]]),Daten_LF4[[#This Row],[ZH]]*RANDBETWEEN(90,110)/110,"")</calculatedColumnFormula>
    </tableColumn>
    <tableColumn id="12" xr3:uid="{335EC148-FAF0-4EEA-A4F0-CE33AB2D8550}" name="Veränderung BS" dataDxfId="450" dataCellStyle="Prozent">
      <calculatedColumnFormula>IF(ISNUMBER(Daten_LF4[[#This Row],[BS]]),Daten_LF4[[#This Row],[BS]]/_xlfn.XLOOKUP(Basisjahr,Daten_LF4[Jahr],Daten_LF4[BS])-1,#N/A)</calculatedColumnFormula>
    </tableColumn>
    <tableColumn id="3" xr3:uid="{6E3F50C7-E1B2-4D9A-A2AB-3D7705455D6E}" name="Beurteilung/Handlungsbedarf" dataDxfId="449" dataCellStyle="Standard 2"/>
    <tableColumn id="8" xr3:uid="{6607CF9C-1541-4480-A384-1F4DFA816E14}" name="Kommentar" dataDxfId="448" dataCellStyle="Standard 2"/>
  </tableColumns>
  <tableStyleInfo name="TableStyleMedium17"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F3CFCB92-890E-4AC4-A59F-E439939544A2}" name="Daten_EV1" displayName="Daten_EV1" ref="A31:L67" totalsRowShown="0" headerRowDxfId="443" dataDxfId="442" headerRowBorderDxfId="44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702A731F-67B9-455A-81A9-16C849D3ABC3}" name="Jahr" dataDxfId="440" dataCellStyle="Standard"/>
    <tableColumn id="2" xr3:uid="{518EE6DB-8F73-4EA7-9EBD-64381DB7B58A}" name="Hilfsgrösse 1" dataDxfId="439" dataCellStyle="Standard 2"/>
    <tableColumn id="10" xr3:uid="{9691CD81-FF47-4FD3-B65F-E5C440D9C59A}" name="Hilfsgrösse 2" dataDxfId="438" dataCellStyle="Standard 4 2"/>
    <tableColumn id="5" xr3:uid="{17F01365-B866-46C7-8776-F7865E6CBE12}" name="Vorgesehener Pfad" dataDxfId="437" dataCellStyle="Standard 4 2"/>
    <tableColumn id="4" xr3:uid="{6C6C98F9-398B-4E69-9AC8-89085C901C84}" name="ZH" dataDxfId="436" dataCellStyle="Komma"/>
    <tableColumn id="9" xr3:uid="{8E093C96-BA09-40D3-8E80-59F43D340805}" name="Veränderung ZH" dataDxfId="435" dataCellStyle="Prozent">
      <calculatedColumnFormula>IF(ISNUMBER(Daten_EV1[[#This Row],[ZH]]),Daten_EV1[[#This Row],[ZH]]/_xlfn.XLOOKUP(Basisjahr,Daten_EV1[Jahr],Daten_EV1[ZH])-1,#N/A)</calculatedColumnFormula>
    </tableColumn>
    <tableColumn id="6" xr3:uid="{A0DB07A8-D0F2-4E2E-98FA-D7D9E1FC69A2}" name="CH" dataDxfId="434" dataCellStyle="Komma">
      <calculatedColumnFormula>IF(ISNUMBER(Daten_EV1[[#This Row],[ZH]]),Daten_EV1[[#This Row],[ZH]]*RANDBETWEEN(90,110)/100,"")</calculatedColumnFormula>
    </tableColumn>
    <tableColumn id="11" xr3:uid="{049FA286-9171-473F-B3E3-F336DBE62970}" name="Veränderung CH" dataDxfId="433" dataCellStyle="Prozent">
      <calculatedColumnFormula>IF(ISNUMBER(Daten_EV1[[#This Row],[CH]]),Daten_EV1[[#This Row],[CH]]/_xlfn.XLOOKUP(Basisjahr,Daten_EV1[Jahr],Daten_EV1[CH])-1,#N/A)</calculatedColumnFormula>
    </tableColumn>
    <tableColumn id="7" xr3:uid="{44E6C9D0-365E-49CB-8839-A77FE6791F1B}" name="BS" dataDxfId="432" dataCellStyle="Komma">
      <calculatedColumnFormula>IF(ISNUMBER(Daten_EV1[[#This Row],[ZH]]),Daten_EV1[[#This Row],[ZH]]*RANDBETWEEN(90,110)/110,"")</calculatedColumnFormula>
    </tableColumn>
    <tableColumn id="12" xr3:uid="{0E843A97-E2A7-491D-97BE-C3FCD699852F}" name="Veränderung BS" dataDxfId="431" dataCellStyle="Prozent">
      <calculatedColumnFormula>IF(ISNUMBER(Daten_EV1[[#This Row],[BS]]),Daten_EV1[[#This Row],[BS]]/_xlfn.XLOOKUP(Basisjahr,Daten_EV1[Jahr],Daten_EV1[BS])-1,#N/A)</calculatedColumnFormula>
    </tableColumn>
    <tableColumn id="3" xr3:uid="{6B19B6B3-C098-4315-8517-B0856877AA8D}" name="Beurteilung/Handlungsbedarf" dataDxfId="430" dataCellStyle="Standard 2"/>
    <tableColumn id="8" xr3:uid="{0DFB9094-B2D5-4579-A1D9-9264F73C474D}" name="Kommentar" dataDxfId="429" dataCellStyle="Standard 2"/>
  </tableColumns>
  <tableStyleInfo name="TableStyleMedium17" showFirstColumn="0" showLastColumn="0"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 xr:uid="{09BCC8BF-0618-46A3-BA64-3E186D8FB784}" name="Daten_EV2" displayName="Daten_EV2" ref="A31:L67" totalsRowShown="0" headerRowDxfId="417" dataDxfId="416" headerRowBorderDxfId="415"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F6B9641B-90D5-4D7D-96ED-1A20225619EB}" name="Jahr" dataDxfId="414" dataCellStyle="Standard"/>
    <tableColumn id="2" xr3:uid="{67FE15F9-5293-4187-B143-42AA419D2130}" name="Hilfsgrösse 1" dataDxfId="413" dataCellStyle="Standard 2"/>
    <tableColumn id="10" xr3:uid="{75117375-5A6D-4525-9CF1-6307A0794DE8}" name="Hilfsgrösse 2" dataDxfId="412" dataCellStyle="Standard 4 2"/>
    <tableColumn id="5" xr3:uid="{9D7173C9-F4DC-4AB8-A6C3-557C5A6ADE16}" name="Vorgesehener Pfad" dataDxfId="411" dataCellStyle="Standard 4 2"/>
    <tableColumn id="4" xr3:uid="{2E65484A-611F-420D-8BFE-BEC70437946D}" name="ZH" dataDxfId="410" dataCellStyle="Komma"/>
    <tableColumn id="9" xr3:uid="{8D9A0432-346E-4DB7-A193-DF6434A6A893}" name="Veränderung ZH" dataDxfId="409" dataCellStyle="Prozent">
      <calculatedColumnFormula>IF(ISNUMBER(Daten_EV2[[#This Row],[ZH]]),Daten_EV2[[#This Row],[ZH]]/_xlfn.XLOOKUP(Basisjahr,Daten_EV2[Jahr],Daten_EV2[ZH])-1,#N/A)</calculatedColumnFormula>
    </tableColumn>
    <tableColumn id="6" xr3:uid="{48068B85-AE52-49D3-9CEF-0958E3ED5686}" name="CH" dataDxfId="408" dataCellStyle="Komma">
      <calculatedColumnFormula>IF(ISNUMBER(Daten_EV2[[#This Row],[ZH]]),Daten_EV2[[#This Row],[ZH]]*RANDBETWEEN(90,110)/100,"")</calculatedColumnFormula>
    </tableColumn>
    <tableColumn id="11" xr3:uid="{79D6DD1B-2C71-4ADC-8122-AD86DE6DC068}" name="Veränderung CH" dataDxfId="407" dataCellStyle="Prozent">
      <calculatedColumnFormula>IF(ISNUMBER(Daten_EV2[[#This Row],[CH]]),Daten_EV2[[#This Row],[CH]]/_xlfn.XLOOKUP(Basisjahr,Daten_EV2[Jahr],Daten_EV2[CH])-1,#N/A)</calculatedColumnFormula>
    </tableColumn>
    <tableColumn id="7" xr3:uid="{B77C0F05-D837-4094-B388-D5BEF9F4CC35}" name="BS" dataDxfId="406" dataCellStyle="Komma">
      <calculatedColumnFormula>IF(ISNUMBER(Daten_EV2[[#This Row],[ZH]]),Daten_EV2[[#This Row],[ZH]]*RANDBETWEEN(90,110)/110,"")</calculatedColumnFormula>
    </tableColumn>
    <tableColumn id="12" xr3:uid="{495FE5F2-E030-444C-A5A8-72854302459E}" name="Veränderung BS" dataDxfId="405" dataCellStyle="Prozent">
      <calculatedColumnFormula>IF(ISNUMBER(Daten_EV2[[#This Row],[BS]]),Daten_EV2[[#This Row],[BS]]/_xlfn.XLOOKUP(Basisjahr,Daten_EV2[Jahr],Daten_EV2[BS])-1,#N/A)</calculatedColumnFormula>
    </tableColumn>
    <tableColumn id="3" xr3:uid="{177DBB7B-5880-4309-9041-8E18EF92161F}" name="Beurteilung/Handlungsbedarf" dataDxfId="404" dataCellStyle="Standard 2"/>
    <tableColumn id="8" xr3:uid="{C4F29ED2-04A7-4613-AC1A-D2E864EDCB14}" name="Kommentar" dataDxfId="403" dataCellStyle="Standard 2"/>
  </tableColumns>
  <tableStyleInfo name="TableStyleMedium17" showFirstColumn="0" showLastColumn="0"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1" xr:uid="{263D865D-5AE8-41AF-8AF0-7D4DE3024E11}" name="Daten_G262" displayName="Daten_G262" ref="A31:L67" totalsRowShown="0" headerRowDxfId="389" dataDxfId="388" headerRowBorderDxfId="387"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1F16FA2F-780B-4656-B704-614963CA7E5C}" name="Jahr" dataDxfId="386" dataCellStyle="Standard"/>
    <tableColumn id="2" xr3:uid="{54E908E1-9E15-480F-A63F-7BD4E4559B0A}" name="Hilfsgrösse 1" dataDxfId="385" dataCellStyle="Standard 2"/>
    <tableColumn id="10" xr3:uid="{44557023-3864-461A-9B22-D18B110753E9}" name="Hilfsgrösse 2" dataDxfId="384" dataCellStyle="Standard 4 2"/>
    <tableColumn id="5" xr3:uid="{D1C58D79-8D15-4AE7-BCC2-7CD2647B9FA2}" name="Vorgesehener Pfad" dataDxfId="383" dataCellStyle="Standard 4 2"/>
    <tableColumn id="4" xr3:uid="{71F50116-0FA0-436C-B323-1AF3B1A50538}" name="ZH" dataDxfId="382" dataCellStyle="Komma"/>
    <tableColumn id="9" xr3:uid="{F7019BD9-FAC4-4AD2-9471-B18F8844B1F7}" name="Veränderung ZH" dataDxfId="381" dataCellStyle="Prozent">
      <calculatedColumnFormula>IF(ISNUMBER(Daten_G262[[#This Row],[ZH]]),Daten_G262[[#This Row],[ZH]]/_xlfn.XLOOKUP(Basisjahr,Daten_G262[Jahr],Daten_G262[ZH])-1,#N/A)</calculatedColumnFormula>
    </tableColumn>
    <tableColumn id="6" xr3:uid="{7574C303-D5B9-47FB-9624-9E27A925F4DF}" name="CH" dataDxfId="380" dataCellStyle="Komma">
      <calculatedColumnFormula>IF(ISNUMBER(Daten_G262[[#This Row],[ZH]]),Daten_G262[[#This Row],[ZH]]*RANDBETWEEN(90,110)/100,"")</calculatedColumnFormula>
    </tableColumn>
    <tableColumn id="11" xr3:uid="{C7E03C3C-D64B-4280-82C3-F9CBDBA97753}" name="Veränderung CH" dataDxfId="379" dataCellStyle="Prozent">
      <calculatedColumnFormula>IF(ISNUMBER(Daten_G262[[#This Row],[CH]]),Daten_G262[[#This Row],[CH]]/_xlfn.XLOOKUP(Basisjahr,Daten_G262[Jahr],Daten_G262[CH])-1,#N/A)</calculatedColumnFormula>
    </tableColumn>
    <tableColumn id="7" xr3:uid="{D8995E23-AC98-471C-8F6F-59CE794071DA}" name="BS" dataDxfId="378" dataCellStyle="Komma">
      <calculatedColumnFormula>IF(ISNUMBER(Daten_G262[[#This Row],[ZH]]),Daten_G262[[#This Row],[ZH]]*RANDBETWEEN(90,110)/110,"")</calculatedColumnFormula>
    </tableColumn>
    <tableColumn id="12" xr3:uid="{A4B7887A-D045-4540-B7D5-5AE0A22AA99E}" name="Veränderung BS" dataDxfId="377" dataCellStyle="Prozent">
      <calculatedColumnFormula>IF(ISNUMBER(Daten_G262[[#This Row],[BS]]),Daten_G262[[#This Row],[BS]]/_xlfn.XLOOKUP(Basisjahr,Daten_G262[Jahr],Daten_G262[BS])-1,#N/A)</calculatedColumnFormula>
    </tableColumn>
    <tableColumn id="3" xr3:uid="{C2E5C4A1-94BC-470C-8995-7B522C2E2E86}" name="Beurteilung/Handlungsbedarf" dataDxfId="376" dataCellStyle="Standard 2"/>
    <tableColumn id="8" xr3:uid="{CB814C10-6CCE-4532-B112-90899619D1FD}" name="Kommentar" dataDxfId="375" dataCellStyle="Standard 2"/>
  </tableColumns>
  <tableStyleInfo name="TableStyleMedium17" showFirstColumn="0" showLastColumn="0" showRowStripes="1"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 xr:uid="{FAB04449-0216-4B8B-9D84-8CAA88F1DE9B}" name="Daten_EV4" displayName="Daten_EV4" ref="A31:L67" totalsRowShown="0" headerRowDxfId="366" dataDxfId="365" headerRowBorderDxfId="364"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7560FFCC-DBA4-4780-9037-7046B3A8BEC6}" name="Jahr" dataDxfId="363" dataCellStyle="Standard"/>
    <tableColumn id="2" xr3:uid="{D1BC37EA-4E9A-4D7A-AE63-F7D0AFFCCB2E}" name="Hilfsgrösse 1" dataDxfId="362" dataCellStyle="Standard 2"/>
    <tableColumn id="10" xr3:uid="{0739B29B-439C-4F8F-9C18-C650A116530D}" name="Hilfsgrösse 2" dataDxfId="361" dataCellStyle="Standard 4 2"/>
    <tableColumn id="5" xr3:uid="{F9A0EA3B-F71D-4F83-A6B9-A6965FDDFB28}" name="Vorgesehener Pfad" dataDxfId="360" dataCellStyle="Standard 4 2"/>
    <tableColumn id="4" xr3:uid="{C21CAE35-BCF7-45EC-BF80-535E1D985826}" name="ZH" dataDxfId="359" dataCellStyle="Komma"/>
    <tableColumn id="9" xr3:uid="{491BEB7E-740E-41B3-9402-D0E40055D753}" name="Veränderung ZH" dataDxfId="358" dataCellStyle="Prozent">
      <calculatedColumnFormula>IF(ISNUMBER(Daten_EV4[[#This Row],[ZH]]),Daten_EV4[[#This Row],[ZH]]/_xlfn.XLOOKUP(Basisjahr,Daten_EV4[Jahr],Daten_EV4[ZH])-1,#N/A)</calculatedColumnFormula>
    </tableColumn>
    <tableColumn id="6" xr3:uid="{307488BF-D9C2-4F20-A5A6-B918814C10E1}" name="CH" dataDxfId="357" dataCellStyle="Komma">
      <calculatedColumnFormula>IF(ISNUMBER(Daten_EV4[[#This Row],[ZH]]),Daten_EV4[[#This Row],[ZH]]*RANDBETWEEN(90,110)/100,"")</calculatedColumnFormula>
    </tableColumn>
    <tableColumn id="11" xr3:uid="{B1A36071-0884-4358-8E49-FB03677FC944}" name="Veränderung CH" dataDxfId="356" dataCellStyle="Prozent">
      <calculatedColumnFormula>IF(ISNUMBER(Daten_EV4[[#This Row],[CH]]),Daten_EV4[[#This Row],[CH]]/_xlfn.XLOOKUP(Basisjahr,Daten_EV4[Jahr],Daten_EV4[CH])-1,#N/A)</calculatedColumnFormula>
    </tableColumn>
    <tableColumn id="7" xr3:uid="{50FC00D2-F36A-4F8A-BC79-AE41C3646BC5}" name="BS" dataDxfId="355" dataCellStyle="Komma">
      <calculatedColumnFormula>IF(ISNUMBER(Daten_EV4[[#This Row],[ZH]]),Daten_EV4[[#This Row],[ZH]]*RANDBETWEEN(90,110)/110,"")</calculatedColumnFormula>
    </tableColumn>
    <tableColumn id="12" xr3:uid="{09DFA741-15F7-42FB-BC3C-8A72FB1630BC}" name="Veränderung BS" dataDxfId="354" dataCellStyle="Prozent">
      <calculatedColumnFormula>IF(ISNUMBER(Daten_EV4[[#This Row],[BS]]),Daten_EV4[[#This Row],[BS]]/_xlfn.XLOOKUP(Basisjahr,Daten_EV4[Jahr],Daten_EV4[BS])-1,#N/A)</calculatedColumnFormula>
    </tableColumn>
    <tableColumn id="3" xr3:uid="{F3BB580A-96A0-46A9-926D-46B35C36EA7F}" name="Beurteilung/Handlungsbedarf" dataDxfId="353" dataCellStyle="Standard 2"/>
    <tableColumn id="8" xr3:uid="{E7477C82-47B5-4EEA-A458-64CA4050BEF4}" name="Kommentar" dataDxfId="352" dataCellStyle="Standard 2"/>
  </tableColumns>
  <tableStyleInfo name="TableStyleMedium17" showFirstColumn="0" showLastColumn="0" showRowStripes="1"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 xr:uid="{E97D1FB5-38C0-47FA-8890-54755F747FF5}" name="Daten_KG1" displayName="Daten_KG1" ref="A31:L67" totalsRowShown="0" headerRowDxfId="347" dataDxfId="346" headerRowBorderDxfId="345"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34C4084B-F132-4755-A02B-651A6DE4FC92}" name="Jahr" dataDxfId="344" dataCellStyle="Standard"/>
    <tableColumn id="2" xr3:uid="{E225B2D2-C50B-4F4A-A0E4-CBF25885BDAA}" name="Hilfsgrösse 1" dataDxfId="343" dataCellStyle="Standard 2"/>
    <tableColumn id="10" xr3:uid="{0920C52F-F403-4531-8072-CD4B6E06E510}" name="Hilfsgrösse 2" dataDxfId="342" dataCellStyle="Standard 4 2"/>
    <tableColumn id="5" xr3:uid="{3B660A99-E881-4B20-BA5F-B9058120D5B4}" name="Vorgesehener Pfad" dataDxfId="341" dataCellStyle="Standard 4 2"/>
    <tableColumn id="4" xr3:uid="{5A689F26-C27D-4439-BD84-F6C762EAF8CF}" name="ZH" dataDxfId="340" dataCellStyle="Komma"/>
    <tableColumn id="9" xr3:uid="{397383DD-0C44-41A4-9A51-A88458A26A7D}" name="Veränderung ZH" dataDxfId="339" dataCellStyle="Prozent">
      <calculatedColumnFormula>IF(ISNUMBER(Daten_KG1[[#This Row],[ZH]]),Daten_KG1[[#This Row],[ZH]]/_xlfn.XLOOKUP(Basisjahr,Daten_KG1[Jahr],Daten_KG1[ZH])-1,#N/A)</calculatedColumnFormula>
    </tableColumn>
    <tableColumn id="6" xr3:uid="{5E8C61EC-B675-4010-AA79-D5BD2B11F846}" name="CH" dataDxfId="338" dataCellStyle="Komma">
      <calculatedColumnFormula>IF(ISNUMBER(Daten_KG1[[#This Row],[ZH]]),Daten_KG1[[#This Row],[ZH]]*RANDBETWEEN(90,110)/100,"")</calculatedColumnFormula>
    </tableColumn>
    <tableColumn id="11" xr3:uid="{743B0BE3-5C52-4D87-BA29-16FABD739E7F}" name="Veränderung CH" dataDxfId="337" dataCellStyle="Prozent">
      <calculatedColumnFormula>IF(ISNUMBER(Daten_KG1[[#This Row],[CH]]),Daten_KG1[[#This Row],[CH]]/_xlfn.XLOOKUP(Basisjahr,Daten_KG1[Jahr],Daten_KG1[CH])-1,#N/A)</calculatedColumnFormula>
    </tableColumn>
    <tableColumn id="7" xr3:uid="{25E61BC8-A006-4B4C-9B90-670B1E8C809E}" name="BS" dataDxfId="336" dataCellStyle="Komma">
      <calculatedColumnFormula>IF(ISNUMBER(Daten_KG1[[#This Row],[ZH]]),Daten_KG1[[#This Row],[ZH]]*RANDBETWEEN(90,110)/110,"")</calculatedColumnFormula>
    </tableColumn>
    <tableColumn id="12" xr3:uid="{39D3F122-E62D-4EC1-8E6E-E92666CACD27}" name="Veränderung BS" dataDxfId="335" dataCellStyle="Prozent">
      <calculatedColumnFormula>IF(ISNUMBER(Daten_KG1[[#This Row],[BS]]),Daten_KG1[[#This Row],[BS]]/_xlfn.XLOOKUP(Basisjahr,Daten_KG1[Jahr],Daten_KG1[BS])-1,#N/A)</calculatedColumnFormula>
    </tableColumn>
    <tableColumn id="3" xr3:uid="{2DFF3181-26B0-4D0E-BF35-3766514B24A9}" name="Beurteilung/Handlungsbedarf" dataDxfId="334" dataCellStyle="Standard 2"/>
    <tableColumn id="8" xr3:uid="{3397299E-2154-4B47-9FAF-5336CA45013C}" name="Kommentar" dataDxfId="333" dataCellStyle="Standard 2"/>
  </tableColumns>
  <tableStyleInfo name="TableStyleMedium17" showFirstColumn="0" showLastColumn="0" showRowStripes="1" showColumnStripes="0"/>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 xr:uid="{A3A2728D-2C06-430C-8276-63A439C6A73F}" name="Daten_KG2" displayName="Daten_KG2" ref="A31:L67" totalsRowShown="0" headerRowDxfId="328" dataDxfId="327" headerRowBorderDxfId="326"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1978456E-95FB-480B-8680-02F29AB6D491}" name="Jahr" dataDxfId="325" dataCellStyle="Standard"/>
    <tableColumn id="2" xr3:uid="{3BE8BCD3-200F-4003-A9F9-EB71D70E0AA9}" name="Hilfsgrösse 1" dataDxfId="324" dataCellStyle="Standard 2"/>
    <tableColumn id="10" xr3:uid="{65FE50EA-723E-4B14-AD89-50ECFFC0B728}" name="Hilfsgrösse 2" dataDxfId="323" dataCellStyle="Standard 4 2"/>
    <tableColumn id="5" xr3:uid="{3BFF3F88-75DA-4A6D-BBC9-BFEB03DC42E3}" name="Vorgesehener Pfad" dataDxfId="322" dataCellStyle="Standard 4 2"/>
    <tableColumn id="4" xr3:uid="{46E5FE81-B0DA-443F-8A0A-31414C485703}" name="ZH" dataDxfId="321" dataCellStyle="Komma"/>
    <tableColumn id="9" xr3:uid="{BB794E11-FA9B-4E76-AD34-58D74330CD3B}" name="Veränderung ZH" dataDxfId="320" dataCellStyle="Prozent">
      <calculatedColumnFormula>IF(ISNUMBER(Daten_KG2[[#This Row],[ZH]]),Daten_KG2[[#This Row],[ZH]]/_xlfn.XLOOKUP(Basisjahr,Daten_KG2[Jahr],Daten_KG2[ZH])-1,#N/A)</calculatedColumnFormula>
    </tableColumn>
    <tableColumn id="6" xr3:uid="{6C9C2338-DB1C-4671-829A-1DFD238DD462}" name="CH" dataDxfId="319" dataCellStyle="Komma">
      <calculatedColumnFormula>IF(ISNUMBER(Daten_KG2[[#This Row],[ZH]]),Daten_KG2[[#This Row],[ZH]]*RANDBETWEEN(90,110)/100,"")</calculatedColumnFormula>
    </tableColumn>
    <tableColumn id="11" xr3:uid="{BAC496EB-E3BB-4363-A0A9-2C4BDB2DCCB8}" name="Veränderung CH" dataDxfId="318" dataCellStyle="Prozent">
      <calculatedColumnFormula>IF(ISNUMBER(Daten_KG2[[#This Row],[CH]]),Daten_KG2[[#This Row],[CH]]/_xlfn.XLOOKUP(Basisjahr,Daten_KG2[Jahr],Daten_KG2[CH])-1,#N/A)</calculatedColumnFormula>
    </tableColumn>
    <tableColumn id="7" xr3:uid="{15202783-48BE-40AB-BE44-262F904482B7}" name="BS" dataDxfId="317" dataCellStyle="Komma">
      <calculatedColumnFormula>IF(ISNUMBER(Daten_KG2[[#This Row],[ZH]]),Daten_KG2[[#This Row],[ZH]]*RANDBETWEEN(90,110)/110,"")</calculatedColumnFormula>
    </tableColumn>
    <tableColumn id="12" xr3:uid="{30E115F8-48E7-45AC-8286-C9C59307B972}" name="Veränderung BS" dataDxfId="316" dataCellStyle="Prozent">
      <calculatedColumnFormula>IF(ISNUMBER(Daten_KG2[[#This Row],[BS]]),Daten_KG2[[#This Row],[BS]]/_xlfn.XLOOKUP(Basisjahr,Daten_KG2[Jahr],Daten_KG2[BS])-1,#N/A)</calculatedColumnFormula>
    </tableColumn>
    <tableColumn id="3" xr3:uid="{4211A0A2-3329-4B2F-BE87-24DF16C36EC5}" name="Beurteilung/Handlungsbedarf" dataDxfId="315" dataCellStyle="Standard 2"/>
    <tableColumn id="8" xr3:uid="{770DA212-70AA-4B94-A535-FC3BBBDAD70E}" name="Kommentar" dataDxfId="314" dataCellStyle="Standard 2"/>
  </tableColumns>
  <tableStyleInfo name="TableStyleMedium17" showFirstColumn="0" showLastColumn="0" showRowStripes="1" showColumnStripes="0"/>
</table>
</file>

<file path=xl/tables/table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 xr:uid="{87A1595B-87BC-44D2-AF8C-065C0E4D7E41}" name="Daten_KG3" displayName="Daten_KG3" ref="A31:L67" totalsRowShown="0" headerRowDxfId="309" dataDxfId="308" headerRowBorderDxfId="307"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83A0D491-2C62-4190-85AC-978B649E83B0}" name="Jahr" dataDxfId="306" dataCellStyle="Standard"/>
    <tableColumn id="2" xr3:uid="{CCD180C6-216B-42E4-B341-6173034EEA35}" name="Hilfsgrösse 1" dataDxfId="305" dataCellStyle="Standard 2"/>
    <tableColumn id="10" xr3:uid="{A43A9966-97FD-434A-8833-976A56681C3E}" name="Hilfsgrösse 2" dataDxfId="304" dataCellStyle="Standard 4 2"/>
    <tableColumn id="5" xr3:uid="{282C5D9C-F9B4-434A-8B5B-A72E1C297ACC}" name="Vorgesehener Pfad" dataDxfId="303" dataCellStyle="Standard 4 2"/>
    <tableColumn id="4" xr3:uid="{C3226822-6C07-497E-85F0-959254AA0548}" name="ZH" dataDxfId="302" dataCellStyle="Komma"/>
    <tableColumn id="9" xr3:uid="{470F513F-C9B3-4EF9-A45C-63E14432A776}" name="Veränderung ZH" dataDxfId="301" dataCellStyle="Prozent">
      <calculatedColumnFormula>IF(ISNUMBER(Daten_KG3[[#This Row],[ZH]]),Daten_KG3[[#This Row],[ZH]]/_xlfn.XLOOKUP(Basisjahr,Daten_KG3[Jahr],Daten_KG3[ZH])-1,#N/A)</calculatedColumnFormula>
    </tableColumn>
    <tableColumn id="6" xr3:uid="{F6A838F2-E840-4D73-AD9D-046F565E3998}" name="CH" dataDxfId="300" dataCellStyle="Komma">
      <calculatedColumnFormula>IF(ISNUMBER(Daten_KG3[[#This Row],[ZH]]),Daten_KG3[[#This Row],[ZH]]*RANDBETWEEN(90,110)/100,"")</calculatedColumnFormula>
    </tableColumn>
    <tableColumn id="11" xr3:uid="{F4C2F36A-C2CD-4C38-BE9E-4E002EEDCB9B}" name="Veränderung CH" dataDxfId="299" dataCellStyle="Prozent">
      <calculatedColumnFormula>IF(ISNUMBER(Daten_KG3[[#This Row],[CH]]),Daten_KG3[[#This Row],[CH]]/_xlfn.XLOOKUP(Basisjahr,Daten_KG3[Jahr],Daten_KG3[CH])-1,#N/A)</calculatedColumnFormula>
    </tableColumn>
    <tableColumn id="7" xr3:uid="{AE55B39C-F7CF-4900-ADFB-49AEB45E0B4A}" name="BS" dataDxfId="298" dataCellStyle="Komma">
      <calculatedColumnFormula>IF(ISNUMBER(Daten_KG3[[#This Row],[ZH]]),Daten_KG3[[#This Row],[ZH]]*RANDBETWEEN(90,110)/110,"")</calculatedColumnFormula>
    </tableColumn>
    <tableColumn id="12" xr3:uid="{2EB03E35-1EFC-4E77-83B8-92344746F3D2}" name="Veränderung BS" dataDxfId="297" dataCellStyle="Prozent">
      <calculatedColumnFormula>IF(ISNUMBER(Daten_KG3[[#This Row],[BS]]),Daten_KG3[[#This Row],[BS]]/_xlfn.XLOOKUP(Basisjahr,Daten_KG3[Jahr],Daten_KG3[BS])-1,#N/A)</calculatedColumnFormula>
    </tableColumn>
    <tableColumn id="3" xr3:uid="{AC404E77-C622-4413-8C3D-0E52432CE099}" name="Beurteilung/Handlungsbedarf" dataDxfId="296" dataCellStyle="Standard 2"/>
    <tableColumn id="8" xr3:uid="{DCF21EA6-7298-4465-8943-09BEA0AB931B}" name="Kommentar" dataDxfId="295" dataCellStyle="Standard 2"/>
  </tableColumns>
  <tableStyleInfo name="TableStyleMedium17" showFirstColumn="0" showLastColumn="0" showRowStripes="1" showColumnStripes="0"/>
</table>
</file>

<file path=xl/tables/table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 xr:uid="{ABB46F56-10D8-4E87-93C4-1FD5CB614B21}" name="Daten_KG6" displayName="Daten_KG6" ref="A31:L67" totalsRowShown="0" headerRowDxfId="288" dataDxfId="287" headerRowBorderDxfId="286"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2AD8F987-1EC6-4F7B-A3D6-57CFA51754A8}" name="Jahr" dataDxfId="285" dataCellStyle="Standard"/>
    <tableColumn id="2" xr3:uid="{A8E15D84-A306-47D3-B0CA-AE06FF26EA5A}" name="Hilfsgrösse 1" dataDxfId="284" dataCellStyle="Standard 2"/>
    <tableColumn id="10" xr3:uid="{712835BD-6F6E-4589-BFFA-2B7012B98159}" name="Hilfsgrösse 2" dataDxfId="283" dataCellStyle="Standard 4 2"/>
    <tableColumn id="5" xr3:uid="{FF7CCFE8-4B39-4055-9950-945FDF1F56ED}" name="Vorgesehener Pfad" dataDxfId="282" dataCellStyle="Standard 4 2"/>
    <tableColumn id="4" xr3:uid="{B8E07B57-4A82-48F6-A99C-6ECCD0DEDE98}" name="ZH" dataDxfId="281" dataCellStyle="Komma"/>
    <tableColumn id="9" xr3:uid="{B6C50308-0EB6-447E-845C-1DC28B794AE1}" name="Veränderung ZH" dataDxfId="280" dataCellStyle="Prozent">
      <calculatedColumnFormula>IF(ISNUMBER(Daten_KG6[[#This Row],[ZH]]),Daten_KG6[[#This Row],[ZH]]/_xlfn.XLOOKUP(Basisjahr,Daten_KG6[Jahr],Daten_KG6[ZH])-1,#N/A)</calculatedColumnFormula>
    </tableColumn>
    <tableColumn id="6" xr3:uid="{037AD453-7F08-4857-9B25-6C8BCB805264}" name="CH" dataDxfId="279" dataCellStyle="Komma">
      <calculatedColumnFormula>IF(ISNUMBER(Daten_KG6[[#This Row],[ZH]]),Daten_KG6[[#This Row],[ZH]]*RANDBETWEEN(90,110)/100,"")</calculatedColumnFormula>
    </tableColumn>
    <tableColumn id="11" xr3:uid="{E0D7636E-A606-4F79-969C-C35BEA3E9D16}" name="Veränderung CH" dataDxfId="278" dataCellStyle="Prozent">
      <calculatedColumnFormula>IF(ISNUMBER(Daten_KG6[[#This Row],[CH]]),Daten_KG6[[#This Row],[CH]]/_xlfn.XLOOKUP(Basisjahr,Daten_KG6[Jahr],Daten_KG6[CH])-1,#N/A)</calculatedColumnFormula>
    </tableColumn>
    <tableColumn id="7" xr3:uid="{50A5911D-CF7D-4CF6-A6C6-EAFBA6F488C6}" name="BS" dataDxfId="277" dataCellStyle="Komma">
      <calculatedColumnFormula>IF(ISNUMBER(Daten_KG6[[#This Row],[ZH]]),Daten_KG6[[#This Row],[ZH]]*RANDBETWEEN(90,110)/110,"")</calculatedColumnFormula>
    </tableColumn>
    <tableColumn id="12" xr3:uid="{5E430B23-BFED-409F-B0B1-DA8F0432060D}" name="Veränderung BS" dataDxfId="276" dataCellStyle="Prozent">
      <calculatedColumnFormula>IF(ISNUMBER(Daten_KG6[[#This Row],[BS]]),Daten_KG6[[#This Row],[BS]]/_xlfn.XLOOKUP(Basisjahr,Daten_KG6[Jahr],Daten_KG6[BS])-1,#N/A)</calculatedColumnFormula>
    </tableColumn>
    <tableColumn id="3" xr3:uid="{DB18442A-D7DA-4077-81C9-97EC936481D5}" name="Beurteilung/Handlungsbedarf" dataDxfId="275" dataCellStyle="Standard 2"/>
    <tableColumn id="8" xr3:uid="{45617ABB-0202-437B-AC71-40DC1AFAB358}" name="Kommentar" dataDxfId="274" dataCellStyle="Standard 2"/>
  </tableColumns>
  <tableStyleInfo name="TableStyleMedium17" showFirstColumn="0" showLastColumn="0" showRowStripes="1" showColumnStripes="0"/>
</table>
</file>

<file path=xl/tables/table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 xr:uid="{07C10145-E413-45EB-B144-7DAD41A64CFA}" name="Daten_KG5" displayName="Daten_KG5" ref="A31:L67" totalsRowShown="0" headerRowDxfId="269" dataDxfId="268" headerRowBorderDxfId="267"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C75C481B-2212-4AB1-8B6E-05BEE11A3D26}" name="Jahr" dataDxfId="266" dataCellStyle="Standard"/>
    <tableColumn id="2" xr3:uid="{A8919C93-1646-4101-B9A1-42404D45EFB2}" name="Hilfsgrösse 1" dataDxfId="265" dataCellStyle="Standard 2"/>
    <tableColumn id="10" xr3:uid="{7689B42C-517F-4F3E-BACA-8665C0F509DA}" name="Hilfsgrösse 2" dataDxfId="264" dataCellStyle="Standard 4 2"/>
    <tableColumn id="5" xr3:uid="{476FB0B3-5351-4BB0-823B-F8E3EAF9DB07}" name="Vorgesehener Pfad" dataDxfId="263" dataCellStyle="Standard 4 2"/>
    <tableColumn id="4" xr3:uid="{1AD8D157-F119-43AC-ADF0-D1DF90C34C4C}" name="ZH" dataDxfId="262" dataCellStyle="Komma"/>
    <tableColumn id="9" xr3:uid="{5F4CECED-0BBE-49A5-BAE6-8FA0EEC512C8}" name="Veränderung ZH" dataDxfId="261" dataCellStyle="Prozent">
      <calculatedColumnFormula>IF(ISNUMBER(Daten_KG5[[#This Row],[ZH]]),Daten_KG5[[#This Row],[ZH]]/_xlfn.XLOOKUP(Basisjahr,Daten_KG5[Jahr],Daten_KG5[ZH])-1,#N/A)</calculatedColumnFormula>
    </tableColumn>
    <tableColumn id="6" xr3:uid="{161687FF-24B5-4E77-8E4B-6348B706520B}" name="CH" dataDxfId="260" dataCellStyle="Komma">
      <calculatedColumnFormula>IF(ISNUMBER(Daten_KG5[[#This Row],[ZH]]),Daten_KG5[[#This Row],[ZH]]*RANDBETWEEN(90,110)/100,"")</calculatedColumnFormula>
    </tableColumn>
    <tableColumn id="11" xr3:uid="{63166836-6856-41F6-B713-701FD9F77DFE}" name="Veränderung CH" dataDxfId="259" dataCellStyle="Prozent">
      <calculatedColumnFormula>IF(ISNUMBER(Daten_KG5[[#This Row],[CH]]),Daten_KG5[[#This Row],[CH]]/_xlfn.XLOOKUP(Basisjahr,Daten_KG5[Jahr],Daten_KG5[CH])-1,#N/A)</calculatedColumnFormula>
    </tableColumn>
    <tableColumn id="7" xr3:uid="{FDCD0837-163C-46A8-AE2A-6F5A6AD29704}" name="BS" dataDxfId="258" dataCellStyle="Komma">
      <calculatedColumnFormula>IF(ISNUMBER(Daten_KG5[[#This Row],[ZH]]),Daten_KG5[[#This Row],[ZH]]*RANDBETWEEN(90,110)/110,"")</calculatedColumnFormula>
    </tableColumn>
    <tableColumn id="12" xr3:uid="{29A4D8CD-8B1C-46F3-BEDB-FD55A5C0DEF4}" name="Veränderung BS" dataDxfId="257" dataCellStyle="Prozent">
      <calculatedColumnFormula>IF(ISNUMBER(Daten_KG5[[#This Row],[BS]]),Daten_KG5[[#This Row],[BS]]/_xlfn.XLOOKUP(Basisjahr,Daten_KG5[Jahr],Daten_KG5[BS])-1,#N/A)</calculatedColumnFormula>
    </tableColumn>
    <tableColumn id="3" xr3:uid="{FF4F65DA-B768-40E6-BAB3-67432C3B2B64}" name="Beurteilung/Handlungsbedarf" dataDxfId="256" dataCellStyle="Standard 2"/>
    <tableColumn id="8" xr3:uid="{5EC05264-7C6A-4379-B50D-3675A47A8675}" name="Kommentar" dataDxfId="255" dataCellStyle="Standard 2"/>
  </tableColumns>
  <tableStyleInfo name="TableStyleMedium17" showFirstColumn="0" showLastColumn="0" showRowStripes="1" showColumnStripes="0"/>
</table>
</file>

<file path=xl/tables/table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8" xr:uid="{D656999E-D16E-4CCC-BFF3-49790FC4D0C7}" name="Daten_NE1" displayName="Daten_NE1" ref="A31:L67" totalsRowShown="0" headerRowDxfId="250" dataDxfId="249" headerRowBorderDxfId="248"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FA1F593B-4987-493A-91B6-00B8F199EB27}" name="Jahr" dataDxfId="247" dataCellStyle="Standard"/>
    <tableColumn id="2" xr3:uid="{244FD797-6093-4927-8294-CF49320C2DB0}" name="Hilfsgrösse 1" dataDxfId="246" dataCellStyle="Standard 2"/>
    <tableColumn id="10" xr3:uid="{A99D09C2-B5FC-477C-886B-C9B35FA5ECEB}" name="Hilfsgrösse 2" dataDxfId="245" dataCellStyle="Standard 4 2"/>
    <tableColumn id="5" xr3:uid="{16B32A44-B98D-4685-B29A-0771890B8505}" name="Vorgesehener Pfad" dataDxfId="244" dataCellStyle="Standard 4 2"/>
    <tableColumn id="4" xr3:uid="{B13899DB-585C-4AE7-86E3-BCB6FA20F429}" name="ZH" dataDxfId="243" dataCellStyle="Komma"/>
    <tableColumn id="9" xr3:uid="{79BA5255-C8D0-41C5-8A5D-BBDE169B4720}" name="Veränderung ZH" dataDxfId="242" dataCellStyle="Prozent">
      <calculatedColumnFormula>IF(ISNUMBER(Daten_NE1[[#This Row],[ZH]]),Daten_NE1[[#This Row],[ZH]]/_xlfn.XLOOKUP(Basisjahr,Daten_NE1[Jahr],Daten_NE1[ZH])-1,#N/A)</calculatedColumnFormula>
    </tableColumn>
    <tableColumn id="6" xr3:uid="{AF6E1864-959E-44F1-9C50-58C170D2B812}" name="CH" dataDxfId="241" dataCellStyle="Komma">
      <calculatedColumnFormula>IF(ISNUMBER(Daten_NE1[[#This Row],[ZH]]),Daten_NE1[[#This Row],[ZH]]*RANDBETWEEN(90,110)/100,"")</calculatedColumnFormula>
    </tableColumn>
    <tableColumn id="11" xr3:uid="{77B5D5C6-A542-49D1-B43B-A405D8EAA2BF}" name="Veränderung CH" dataDxfId="240" dataCellStyle="Prozent">
      <calculatedColumnFormula>IF(ISNUMBER(Daten_NE1[[#This Row],[CH]]),Daten_NE1[[#This Row],[CH]]/_xlfn.XLOOKUP(Basisjahr,Daten_NE1[Jahr],Daten_NE1[CH])-1,#N/A)</calculatedColumnFormula>
    </tableColumn>
    <tableColumn id="7" xr3:uid="{E6BA87F1-C1FE-4812-9E9D-F98538A8EF50}" name="BS" dataDxfId="239" dataCellStyle="Komma">
      <calculatedColumnFormula>IF(ISNUMBER(Daten_NE1[[#This Row],[ZH]]),Daten_NE1[[#This Row],[ZH]]*RANDBETWEEN(90,110)/110,"")</calculatedColumnFormula>
    </tableColumn>
    <tableColumn id="12" xr3:uid="{575CBA24-671B-49D9-9212-DBDBAEC4EEEB}" name="Veränderung BS" dataDxfId="238" dataCellStyle="Prozent">
      <calculatedColumnFormula>IF(ISNUMBER(Daten_NE1[[#This Row],[BS]]),Daten_NE1[[#This Row],[BS]]/_xlfn.XLOOKUP(Basisjahr,Daten_NE1[Jahr],Daten_NE1[BS])-1,#N/A)</calculatedColumnFormula>
    </tableColumn>
    <tableColumn id="3" xr3:uid="{BB9D5E35-255E-4C7F-B499-EF62891FC212}" name="Beurteilung/Handlungsbedarf" dataDxfId="237" dataCellStyle="Standard 2"/>
    <tableColumn id="8" xr3:uid="{74E60161-4332-4915-90F6-21BF80CBA319}" name="Kommentar" dataDxfId="236" dataCellStyle="Standard 2"/>
  </tableColumns>
  <tableStyleInfo name="TableStyleMedium17" showFirstColumn="0" showLastColumn="0" showRowStripes="1" showColumnStripes="0"/>
</table>
</file>

<file path=xl/tables/table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9" xr:uid="{44D912DB-FB83-47C9-9051-861B8C4F767B}" name="Daten_NE2" displayName="Daten_NE2" ref="A31:L67" totalsRowShown="0" headerRowDxfId="231" dataDxfId="230" headerRowBorderDxfId="229"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D8AF57BF-142B-4058-95C5-77825F64A869}" name="Jahr" dataDxfId="228" dataCellStyle="Standard"/>
    <tableColumn id="2" xr3:uid="{B509864F-CA15-41F8-9F8C-DFBEDBEE9CB8}" name="Hilfsgrösse 1" dataDxfId="227" dataCellStyle="Standard 2"/>
    <tableColumn id="10" xr3:uid="{4452E05D-5DD9-45A5-9034-DE63FE4181BF}" name="Hilfsgrösse 2" dataDxfId="226" dataCellStyle="Standard 4 2"/>
    <tableColumn id="5" xr3:uid="{46A86D70-0529-4931-9D9F-CCAB721E669A}" name="Vorgesehener Pfad" dataDxfId="225" dataCellStyle="Standard 4 2"/>
    <tableColumn id="4" xr3:uid="{D22D1DDF-81A3-473C-9DE9-5BA5A7B24682}" name="ZH" dataDxfId="224" dataCellStyle="Komma"/>
    <tableColumn id="9" xr3:uid="{123C2AFF-DE50-423F-9D5D-FFA55B94AD5A}" name="Veränderung ZH" dataDxfId="223" dataCellStyle="Prozent">
      <calculatedColumnFormula>IF(ISNUMBER(Daten_NE2[[#This Row],[ZH]]),Daten_NE2[[#This Row],[ZH]]/_xlfn.XLOOKUP(Basisjahr,Daten_NE2[Jahr],Daten_NE2[ZH])-1,#N/A)</calculatedColumnFormula>
    </tableColumn>
    <tableColumn id="6" xr3:uid="{71681453-8B28-4705-B95C-39BF6AA88D5A}" name="CH" dataDxfId="222" dataCellStyle="Komma">
      <calculatedColumnFormula>IF(ISNUMBER(Daten_NE2[[#This Row],[ZH]]),Daten_NE2[[#This Row],[ZH]]*RANDBETWEEN(90,110)/100,"")</calculatedColumnFormula>
    </tableColumn>
    <tableColumn id="11" xr3:uid="{572E83FC-D754-461F-BB20-00A226D317D6}" name="Veränderung CH" dataDxfId="221" dataCellStyle="Prozent">
      <calculatedColumnFormula>IF(ISNUMBER(Daten_NE2[[#This Row],[CH]]),Daten_NE2[[#This Row],[CH]]/_xlfn.XLOOKUP(Basisjahr,Daten_NE2[Jahr],Daten_NE2[CH])-1,#N/A)</calculatedColumnFormula>
    </tableColumn>
    <tableColumn id="7" xr3:uid="{BDBD1A13-0C29-41C2-B4AA-715F0007AF25}" name="BS" dataDxfId="220" dataCellStyle="Komma">
      <calculatedColumnFormula>IF(ISNUMBER(Daten_NE2[[#This Row],[ZH]]),Daten_NE2[[#This Row],[ZH]]*RANDBETWEEN(90,110)/110,"")</calculatedColumnFormula>
    </tableColumn>
    <tableColumn id="12" xr3:uid="{57393C09-3F31-4884-8CD8-C283732DCA3B}" name="Veränderung BS" dataDxfId="219" dataCellStyle="Prozent">
      <calculatedColumnFormula>IF(ISNUMBER(Daten_NE2[[#This Row],[BS]]),Daten_NE2[[#This Row],[BS]]/_xlfn.XLOOKUP(Basisjahr,Daten_NE2[Jahr],Daten_NE2[BS])-1,#N/A)</calculatedColumnFormula>
    </tableColumn>
    <tableColumn id="3" xr3:uid="{395A4F3A-EFF1-4EA0-BFF1-529930792A77}" name="Beurteilung/Handlungsbedarf" dataDxfId="218" dataCellStyle="Standard 2"/>
    <tableColumn id="8" xr3:uid="{133228ED-F028-4513-B9B1-85D641AC503E}" name="Kommentar" dataDxfId="217" dataCellStyle="Standard 2"/>
  </tableColumns>
  <tableStyleInfo name="TableStyleMedium17" showFirstColumn="0" showLastColumn="0" showRowStripes="1" showColumnStripes="0"/>
</table>
</file>

<file path=xl/tables/table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0" xr:uid="{81C496F7-F80F-4608-8461-9342F5621443}" name="Daten_NE3" displayName="Daten_NE3" ref="A31:L67" totalsRowShown="0" headerRowDxfId="210" dataDxfId="209" headerRowBorderDxfId="208"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30F15BFE-06E5-4B47-814E-DF051D41E2B6}" name="Jahr" dataDxfId="207" dataCellStyle="Standard"/>
    <tableColumn id="2" xr3:uid="{CCCAAF22-67B2-43CF-96A7-CCD9E0200401}" name="Hilfsgrösse 1" dataDxfId="206" dataCellStyle="Standard 2"/>
    <tableColumn id="10" xr3:uid="{A88CA30E-1246-46A1-A604-671909AD506E}" name="Hilfsgrösse 2" dataDxfId="205" dataCellStyle="Standard 4 2"/>
    <tableColumn id="5" xr3:uid="{AAC9DAA6-A2D1-4321-81E4-C865D175D2CF}" name="Vorgesehener Pfad" dataDxfId="204" dataCellStyle="Standard 4 2"/>
    <tableColumn id="4" xr3:uid="{5B857011-4927-4D43-A7B2-561C661846E4}" name="ZH" dataDxfId="203" dataCellStyle="Komma"/>
    <tableColumn id="9" xr3:uid="{88F22861-B58B-4E03-AB67-9F40F0054155}" name="Veränderung ZH" dataDxfId="202" dataCellStyle="Prozent">
      <calculatedColumnFormula>IF(ISNUMBER(Daten_NE3[[#This Row],[ZH]]),Daten_NE3[[#This Row],[ZH]]/_xlfn.XLOOKUP(Basisjahr,Daten_NE3[Jahr],Daten_NE3[ZH])-1,#N/A)</calculatedColumnFormula>
    </tableColumn>
    <tableColumn id="6" xr3:uid="{AD020587-031E-4569-BD52-76BD82766FB0}" name="CH" dataDxfId="201" dataCellStyle="Komma">
      <calculatedColumnFormula>IF(ISNUMBER(Daten_NE3[[#This Row],[ZH]]),Daten_NE3[[#This Row],[ZH]]*RANDBETWEEN(90,110)/100,"")</calculatedColumnFormula>
    </tableColumn>
    <tableColumn id="11" xr3:uid="{55F69BFA-F4C8-482B-886D-DDBF18FFDE71}" name="Veränderung CH" dataDxfId="200" dataCellStyle="Prozent">
      <calculatedColumnFormula>IF(ISNUMBER(Daten_NE3[[#This Row],[CH]]),Daten_NE3[[#This Row],[CH]]/_xlfn.XLOOKUP(Basisjahr,Daten_NE3[Jahr],Daten_NE3[CH])-1,#N/A)</calculatedColumnFormula>
    </tableColumn>
    <tableColumn id="7" xr3:uid="{1F549012-DA1A-4037-97E9-0EB14DD99FD5}" name="BS" dataDxfId="199" dataCellStyle="Komma">
      <calculatedColumnFormula>IF(ISNUMBER(Daten_NE3[[#This Row],[ZH]]),Daten_NE3[[#This Row],[ZH]]*RANDBETWEEN(90,110)/110,"")</calculatedColumnFormula>
    </tableColumn>
    <tableColumn id="12" xr3:uid="{C62ED49B-8A8E-4FEA-A2A4-8A99BD143DD9}" name="Veränderung BS" dataDxfId="198" dataCellStyle="Prozent">
      <calculatedColumnFormula>IF(ISNUMBER(Daten_NE3[[#This Row],[BS]]),Daten_NE3[[#This Row],[BS]]/_xlfn.XLOOKUP(Basisjahr,Daten_NE3[Jahr],Daten_NE3[BS])-1,#N/A)</calculatedColumnFormula>
    </tableColumn>
    <tableColumn id="3" xr3:uid="{C8CBCD16-2188-4647-B734-6F00B9CCA7B4}" name="Beurteilung/Handlungsbedarf" dataDxfId="197" dataCellStyle="Standard 2"/>
    <tableColumn id="8" xr3:uid="{751A1BF3-5717-439F-9F39-9471474DACDD}" name="Kommentar" dataDxfId="196" dataCellStyle="Standard 2"/>
  </tableColumns>
  <tableStyleInfo name="TableStyleMedium17" showFirstColumn="0" showLastColumn="0" showRowStripes="1" showColumnStripes="0"/>
</table>
</file>

<file path=xl/tables/table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1" xr:uid="{6024C8BA-1E7D-4E93-8784-09ACCDB10ABA}" name="Daten_NE4" displayName="Daten_NE4" ref="A31:L67" totalsRowShown="0" headerRowDxfId="191" dataDxfId="190" headerRowBorderDxfId="189"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BB3EAEDC-0F8C-42D1-9B75-4C039CD98806}" name="Jahr" dataDxfId="188" dataCellStyle="Standard"/>
    <tableColumn id="2" xr3:uid="{752A7D71-FDD6-465B-B8FA-024509750C41}" name="Hilfsgrösse 1" dataDxfId="187" dataCellStyle="Standard 2"/>
    <tableColumn id="10" xr3:uid="{E5EDA0F5-63F9-4C13-972B-9B9D2ABE6D9F}" name="Hilfsgrösse 2" dataDxfId="186" dataCellStyle="Standard 4 2"/>
    <tableColumn id="5" xr3:uid="{96709C55-6290-49FF-AF58-BCEA138E0DE0}" name="Vorgesehener Pfad" dataDxfId="185" dataCellStyle="Standard 4 2"/>
    <tableColumn id="4" xr3:uid="{2F429D9B-9E3E-487C-B9D2-035CAADB040C}" name="ZH" dataDxfId="184" dataCellStyle="Komma"/>
    <tableColumn id="9" xr3:uid="{F875A9C9-18D5-4B09-AE34-DBFFD05E884F}" name="Veränderung ZH" dataDxfId="183" dataCellStyle="Prozent">
      <calculatedColumnFormula>IF(ISNUMBER(Daten_NE4[[#This Row],[ZH]]),Daten_NE4[[#This Row],[ZH]]/_xlfn.XLOOKUP(Basisjahr,Daten_NE4[Jahr],Daten_NE4[ZH])-1,#N/A)</calculatedColumnFormula>
    </tableColumn>
    <tableColumn id="6" xr3:uid="{D182CC3F-0E18-41A2-BE5E-4CCA644FFAD5}" name="CH" dataDxfId="182" dataCellStyle="Komma">
      <calculatedColumnFormula>IF(ISNUMBER(Daten_NE4[[#This Row],[ZH]]),Daten_NE4[[#This Row],[ZH]]*RANDBETWEEN(90,110)/100,"")</calculatedColumnFormula>
    </tableColumn>
    <tableColumn id="11" xr3:uid="{1EA99561-3D3F-466D-BFCC-BF86FF0651A9}" name="Veränderung CH" dataDxfId="181" dataCellStyle="Prozent">
      <calculatedColumnFormula>IF(ISNUMBER(Daten_NE4[[#This Row],[CH]]),Daten_NE4[[#This Row],[CH]]/_xlfn.XLOOKUP(Basisjahr,Daten_NE4[Jahr],Daten_NE4[CH])-1,#N/A)</calculatedColumnFormula>
    </tableColumn>
    <tableColumn id="7" xr3:uid="{AD5293F9-A55B-431A-952A-5BD65942014E}" name="BS" dataDxfId="180" dataCellStyle="Komma">
      <calculatedColumnFormula>IF(ISNUMBER(Daten_NE4[[#This Row],[ZH]]),Daten_NE4[[#This Row],[ZH]]*RANDBETWEEN(90,110)/110,"")</calculatedColumnFormula>
    </tableColumn>
    <tableColumn id="12" xr3:uid="{8FBB9F93-9ED0-4C7A-B94F-298FE1AEA968}" name="Veränderung BS" dataDxfId="179" dataCellStyle="Prozent">
      <calculatedColumnFormula>IF(ISNUMBER(Daten_NE4[[#This Row],[BS]]),Daten_NE4[[#This Row],[BS]]/_xlfn.XLOOKUP(Basisjahr,Daten_NE4[Jahr],Daten_NE4[BS])-1,#N/A)</calculatedColumnFormula>
    </tableColumn>
    <tableColumn id="3" xr3:uid="{B47B7CDC-276B-47F9-A973-FA5F2EA86A6A}" name="Beurteilung/Handlungsbedarf" dataDxfId="178" dataCellStyle="Standard 2"/>
    <tableColumn id="8" xr3:uid="{4BF87008-EB6C-4716-B826-D0625E38D91B}" name="Kommentar" dataDxfId="177" dataCellStyle="Standard 2"/>
  </tableColumns>
  <tableStyleInfo name="TableStyleMedium17" showFirstColumn="0" showLastColumn="0" showRowStripes="1" showColumnStripes="0"/>
</table>
</file>

<file path=xl/tables/table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2" xr:uid="{4B4E23B4-8EF9-4288-9FF4-D0F7B0763064}" name="Daten_KV1" displayName="Daten_KV1" ref="A31:L67" totalsRowShown="0" headerRowDxfId="172" dataDxfId="171" headerRowBorderDxfId="170"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F865354E-FF9B-4BA7-A5EB-113C38DB64B2}" name="Jahr" dataDxfId="169" dataCellStyle="Standard"/>
    <tableColumn id="2" xr3:uid="{159FB513-E8C0-4BA9-8B05-7F8C4D343D9B}" name="Hilfsgrösse 1" dataDxfId="168" dataCellStyle="Standard 2"/>
    <tableColumn id="10" xr3:uid="{159A043D-E260-4AC6-BB12-43F1C248F5AB}" name="Hilfsgrösse 2" dataDxfId="167" dataCellStyle="Standard 4 2"/>
    <tableColumn id="5" xr3:uid="{72B9515F-E5B8-4046-AC48-B91083B9F0D5}" name="Vorgesehener Pfad" dataDxfId="166" dataCellStyle="Standard 4 2"/>
    <tableColumn id="4" xr3:uid="{AF1EE7AC-1541-428C-A123-1A1AD7B113A8}" name="ZH" dataDxfId="165" dataCellStyle="Komma"/>
    <tableColumn id="9" xr3:uid="{07957024-8586-4F83-B638-E1E2BAA852A6}" name="Veränderung ZH" dataDxfId="164" dataCellStyle="Prozent">
      <calculatedColumnFormula>IF(ISNUMBER(Daten_KV1[[#This Row],[ZH]]),Daten_KV1[[#This Row],[ZH]]/_xlfn.XLOOKUP(Basisjahr,Daten_KV1[Jahr],Daten_KV1[ZH])-1,#N/A)</calculatedColumnFormula>
    </tableColumn>
    <tableColumn id="6" xr3:uid="{0D137589-41F9-4A84-8DE6-237D58C2D87D}" name="CH" dataDxfId="163" dataCellStyle="Komma">
      <calculatedColumnFormula>IF(ISNUMBER(Daten_KV1[[#This Row],[ZH]]),Daten_KV1[[#This Row],[ZH]]*RANDBETWEEN(90,110)/100,"")</calculatedColumnFormula>
    </tableColumn>
    <tableColumn id="11" xr3:uid="{E4A3C62C-AF60-475F-92BC-494BAEB17C93}" name="Veränderung CH" dataDxfId="162" dataCellStyle="Prozent">
      <calculatedColumnFormula>IF(ISNUMBER(Daten_KV1[[#This Row],[CH]]),Daten_KV1[[#This Row],[CH]]/_xlfn.XLOOKUP(Basisjahr,Daten_KV1[Jahr],Daten_KV1[CH])-1,#N/A)</calculatedColumnFormula>
    </tableColumn>
    <tableColumn id="7" xr3:uid="{E6E1C8A8-3FBB-4501-8F95-09573AC6A751}" name="BS" dataDxfId="161" dataCellStyle="Komma">
      <calculatedColumnFormula>IF(ISNUMBER(Daten_KV1[[#This Row],[ZH]]),Daten_KV1[[#This Row],[ZH]]*RANDBETWEEN(90,110)/110,"")</calculatedColumnFormula>
    </tableColumn>
    <tableColumn id="12" xr3:uid="{9A9744F2-AB42-4AFC-A517-063AB04C1C13}" name="Veränderung BS" dataDxfId="160" dataCellStyle="Prozent">
      <calculatedColumnFormula>IF(ISNUMBER(Daten_KV1[[#This Row],[BS]]),Daten_KV1[[#This Row],[BS]]/_xlfn.XLOOKUP(Basisjahr,Daten_KV1[Jahr],Daten_KV1[BS])-1,#N/A)</calculatedColumnFormula>
    </tableColumn>
    <tableColumn id="3" xr3:uid="{F700E7B8-263E-4A7B-A493-EDEE537986FA}" name="Beurteilung/Handlungsbedarf" dataDxfId="159" dataCellStyle="Standard 2"/>
    <tableColumn id="8" xr3:uid="{BC2BE316-48CE-46FA-BD56-782D87BF0911}" name="Kommentar" dataDxfId="158" dataCellStyle="Standard 2"/>
  </tableColumns>
  <tableStyleInfo name="TableStyleMedium17" showFirstColumn="0" showLastColumn="0" showRowStripes="1" showColumnStripes="0"/>
</table>
</file>

<file path=xl/tables/table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3" xr:uid="{CAC9AD6B-E78A-4A07-AB25-34D14058221E}" name="Daten_KV2" displayName="Daten_KV2" ref="A31:L67" totalsRowShown="0" headerRowDxfId="153" dataDxfId="152" headerRowBorderDxfId="15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3893EDF6-2A90-40B3-9860-9F0375937B19}" name="Jahr" dataDxfId="150" dataCellStyle="Standard"/>
    <tableColumn id="2" xr3:uid="{0F2AC8AF-1665-4671-813D-BDD917E1E610}" name="Hilfsgrösse 1" dataDxfId="149" dataCellStyle="Standard 2"/>
    <tableColumn id="10" xr3:uid="{8D347F99-1593-426C-8FB8-E3344E391542}" name="Hilfsgrösse 2" dataDxfId="148" dataCellStyle="Standard 4 2"/>
    <tableColumn id="5" xr3:uid="{B4235994-D702-4058-95BB-3FE988A10F1E}" name="Vorgesehener Pfad" dataDxfId="147" dataCellStyle="Standard 4 2"/>
    <tableColumn id="4" xr3:uid="{719C81C7-5767-40B3-8A77-8F4615EC9B3B}" name="ZH" dataDxfId="146" dataCellStyle="Komma"/>
    <tableColumn id="9" xr3:uid="{188BC72A-49FC-4A6D-82D1-FAB7D5A58F54}" name="Veränderung ZH" dataDxfId="145" dataCellStyle="Prozent">
      <calculatedColumnFormula>IF(ISNUMBER(Daten_KV2[[#This Row],[ZH]]),Daten_KV2[[#This Row],[ZH]]/_xlfn.XLOOKUP(Basisjahr,Daten_KV2[Jahr],Daten_KV2[ZH])-1,#N/A)</calculatedColumnFormula>
    </tableColumn>
    <tableColumn id="6" xr3:uid="{50608E33-02E0-47FE-9DC1-7342F8F8DB54}" name="CH" dataDxfId="144" dataCellStyle="Komma">
      <calculatedColumnFormula>IF(ISNUMBER(Daten_KV2[[#This Row],[ZH]]),Daten_KV2[[#This Row],[ZH]]*RANDBETWEEN(90,110)/100,"")</calculatedColumnFormula>
    </tableColumn>
    <tableColumn id="11" xr3:uid="{7D3BCE77-C1EF-4748-B076-683FBECA43D4}" name="Veränderung CH" dataDxfId="143" dataCellStyle="Prozent">
      <calculatedColumnFormula>IF(ISNUMBER(Daten_KV2[[#This Row],[CH]]),Daten_KV2[[#This Row],[CH]]/_xlfn.XLOOKUP(Basisjahr,Daten_KV2[Jahr],Daten_KV2[CH])-1,#N/A)</calculatedColumnFormula>
    </tableColumn>
    <tableColumn id="7" xr3:uid="{4CC1DEAE-96CF-4CCD-94EC-EABAEF046077}" name="BS" dataDxfId="142" dataCellStyle="Komma">
      <calculatedColumnFormula>IF(ISNUMBER(Daten_KV2[[#This Row],[ZH]]),Daten_KV2[[#This Row],[ZH]]*RANDBETWEEN(90,110)/110,"")</calculatedColumnFormula>
    </tableColumn>
    <tableColumn id="12" xr3:uid="{607514A4-6763-4B0C-ADE3-9790BE457ED3}" name="Veränderung BS" dataDxfId="141" dataCellStyle="Prozent">
      <calculatedColumnFormula>IF(ISNUMBER(Daten_KV2[[#This Row],[BS]]),Daten_KV2[[#This Row],[BS]]/_xlfn.XLOOKUP(Basisjahr,Daten_KV2[Jahr],Daten_KV2[BS])-1,#N/A)</calculatedColumnFormula>
    </tableColumn>
    <tableColumn id="3" xr3:uid="{D2E1773B-13BD-4C8F-8BA0-0D0DCEA36ED4}" name="Beurteilung/Handlungsbedarf" dataDxfId="140" dataCellStyle="Standard 2"/>
    <tableColumn id="8" xr3:uid="{2483656D-EE44-4FA5-BB5E-0FADB3576A1D}" name="Kommentar" dataDxfId="139" dataCellStyle="Standard 2"/>
  </tableColumns>
  <tableStyleInfo name="TableStyleMedium17" showFirstColumn="0" showLastColumn="0" showRowStripes="1" showColumnStripes="0"/>
</table>
</file>

<file path=xl/tables/table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9" xr:uid="{719566A2-3315-4ED8-BF47-99D499358D60}" name="Daten_KV3" displayName="Daten_KV3" ref="A31:L67" totalsRowShown="0" headerRowDxfId="128" dataDxfId="127" headerRowBorderDxfId="126"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C3101F26-46F8-4C36-9969-0966B4D24C2F}" name="Jahr" dataDxfId="125" dataCellStyle="Standard"/>
    <tableColumn id="2" xr3:uid="{4801DDD8-445E-499F-AE4B-4A69B878E3C8}" name="Hilfsgrösse 1" dataDxfId="124" dataCellStyle="Standard 2"/>
    <tableColumn id="10" xr3:uid="{A3B2BFAC-306E-4C7F-9AF5-09F0FA5F51C2}" name="Hilfsgrösse 2" dataDxfId="123" dataCellStyle="Standard 4 2"/>
    <tableColumn id="5" xr3:uid="{B1445D1E-859C-41B2-A930-7F4761AAA4D0}" name="Vorgesehener Pfad" dataDxfId="122" dataCellStyle="Standard 4 2"/>
    <tableColumn id="4" xr3:uid="{E9C214F4-0FFC-4D06-82AE-AB39C4CD315C}" name="ZH" dataDxfId="121" dataCellStyle="Komma"/>
    <tableColumn id="9" xr3:uid="{DB483103-2597-4AB8-967F-948AC1FA672B}" name="Veränderung ZH" dataDxfId="120" dataCellStyle="Prozent">
      <calculatedColumnFormula>IF(ISNUMBER(Daten_KV3[[#This Row],[ZH]]),Daten_KV3[[#This Row],[ZH]]/_xlfn.XLOOKUP(Basisjahr,Daten_KV3[Jahr],Daten_KV3[ZH])-1,#N/A)</calculatedColumnFormula>
    </tableColumn>
    <tableColumn id="6" xr3:uid="{72470019-8537-44F8-B522-E744152D235F}" name="CH" dataDxfId="119" dataCellStyle="Komma">
      <calculatedColumnFormula>IF(ISNUMBER(Daten_KV3[[#This Row],[ZH]]),Daten_KV3[[#This Row],[ZH]]*RANDBETWEEN(90,110)/100,"")</calculatedColumnFormula>
    </tableColumn>
    <tableColumn id="11" xr3:uid="{7B6ABA06-AC7F-4721-AE17-4A2D34126BC9}" name="Veränderung CH" dataDxfId="118" dataCellStyle="Prozent">
      <calculatedColumnFormula>IF(ISNUMBER(Daten_KV3[[#This Row],[CH]]),Daten_KV3[[#This Row],[CH]]/_xlfn.XLOOKUP(Basisjahr,Daten_KV3[Jahr],Daten_KV3[CH])-1,#N/A)</calculatedColumnFormula>
    </tableColumn>
    <tableColumn id="7" xr3:uid="{9B7D3F1B-8E62-4B90-86E4-8CFFE6FF12A3}" name="BS" dataDxfId="117" dataCellStyle="Komma">
      <calculatedColumnFormula>IF(ISNUMBER(Daten_KV3[[#This Row],[ZH]]),Daten_KV3[[#This Row],[ZH]]*RANDBETWEEN(90,110)/110,"")</calculatedColumnFormula>
    </tableColumn>
    <tableColumn id="12" xr3:uid="{8C6256AB-27D6-4097-A035-DA3F0A59F411}" name="Veränderung BS" dataDxfId="116" dataCellStyle="Prozent">
      <calculatedColumnFormula>IF(ISNUMBER(Daten_KV3[[#This Row],[BS]]),Daten_KV3[[#This Row],[BS]]/_xlfn.XLOOKUP(Basisjahr,Daten_KV3[Jahr],Daten_KV3[BS])-1,#N/A)</calculatedColumnFormula>
    </tableColumn>
    <tableColumn id="3" xr3:uid="{9827D135-15C0-4A87-B243-7664686D7B0E}" name="Beurteilung/Handlungsbedarf" dataDxfId="115" dataCellStyle="Standard 2"/>
    <tableColumn id="8" xr3:uid="{C7813D44-522B-4140-8229-21827931BD3D}" name="Kommentar" dataDxfId="114" dataCellStyle="Standard 2"/>
  </tableColumns>
  <tableStyleInfo name="TableStyleMedium17" showFirstColumn="0" showLastColumn="0" showRowStripes="1" showColumnStripes="0"/>
</table>
</file>

<file path=xl/tables/table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8" xr:uid="{7C3254D2-FD24-427B-B704-52E2E873B2A0}" name="Daten_KV4" displayName="Daten_KV4" ref="A31:L67" totalsRowShown="0" headerRowDxfId="98" dataDxfId="97" headerRowBorderDxfId="96"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731D5775-9766-42CE-8B82-F6AA87871CB6}" name="Jahr" dataDxfId="95" dataCellStyle="Standard"/>
    <tableColumn id="2" xr3:uid="{9A96255A-A70F-4F32-B056-FF0952427F5D}" name="Hilfsgrösse 1" dataDxfId="94" dataCellStyle="Standard 2"/>
    <tableColumn id="10" xr3:uid="{E07F8810-D129-4EEE-85AA-D2FA9CA9ADD1}" name="Hilfsgrösse 2" dataDxfId="93" dataCellStyle="Standard 4 2"/>
    <tableColumn id="5" xr3:uid="{8166DFCE-973A-40E9-917B-A74275AB3DE2}" name="Vorgesehener Pfad" dataDxfId="92" dataCellStyle="Standard 4 2"/>
    <tableColumn id="4" xr3:uid="{812BB1F6-8BEE-4C28-ACEC-1742F07B5859}" name="ZH" dataDxfId="91" dataCellStyle="Komma"/>
    <tableColumn id="9" xr3:uid="{C9E43813-AF78-42BF-9216-44FF61949E3F}" name="Veränderung ZH" dataDxfId="90" dataCellStyle="Prozent">
      <calculatedColumnFormula>IF(ISNUMBER(Daten_KV4[[#This Row],[ZH]]),Daten_KV4[[#This Row],[ZH]]/_xlfn.XLOOKUP(Basisjahr,Daten_KV4[Jahr],Daten_KV4[ZH])-1,#N/A)</calculatedColumnFormula>
    </tableColumn>
    <tableColumn id="6" xr3:uid="{6B7A6AE7-1602-4E00-A530-FAA62D029F34}" name="CH" dataDxfId="89" dataCellStyle="Komma">
      <calculatedColumnFormula>IF(ISNUMBER(Daten_KV4[[#This Row],[ZH]]),Daten_KV4[[#This Row],[ZH]]*RANDBETWEEN(90,110)/100,"")</calculatedColumnFormula>
    </tableColumn>
    <tableColumn id="11" xr3:uid="{827AF0A9-5303-46FC-8493-D5C8F0F41FBF}" name="Veränderung CH" dataDxfId="88" dataCellStyle="Prozent">
      <calculatedColumnFormula>IF(ISNUMBER(Daten_KV4[[#This Row],[CH]]),Daten_KV4[[#This Row],[CH]]/_xlfn.XLOOKUP(Basisjahr,Daten_KV4[Jahr],Daten_KV4[CH])-1,#N/A)</calculatedColumnFormula>
    </tableColumn>
    <tableColumn id="7" xr3:uid="{5E9B6A93-7E93-4A8C-B1C2-190DA8D627E6}" name="BS" dataDxfId="87" dataCellStyle="Komma">
      <calculatedColumnFormula>IF(ISNUMBER(Daten_KV4[[#This Row],[ZH]]),Daten_KV4[[#This Row],[ZH]]*RANDBETWEEN(90,110)/110,"")</calculatedColumnFormula>
    </tableColumn>
    <tableColumn id="12" xr3:uid="{9D7E59FC-1751-44F7-8865-2B05E1E07AB3}" name="Veränderung BS" dataDxfId="86" dataCellStyle="Prozent">
      <calculatedColumnFormula>IF(ISNUMBER(Daten_KV4[[#This Row],[BS]]),Daten_KV4[[#This Row],[BS]]/_xlfn.XLOOKUP(Basisjahr,Daten_KV4[Jahr],Daten_KV4[BS])-1,#N/A)</calculatedColumnFormula>
    </tableColumn>
    <tableColumn id="3" xr3:uid="{7157D219-8C2F-4029-8A8A-509D7D2D6836}" name="Beurteilung/Handlungsbedarf" dataDxfId="85" dataCellStyle="Standard 2"/>
    <tableColumn id="8" xr3:uid="{DCA74CC6-9EFC-4C3E-9994-66E0B7B21A63}" name="Kommentar" dataDxfId="84" dataCellStyle="Standard 2"/>
  </tableColumns>
  <tableStyleInfo name="TableStyleMedium17" showFirstColumn="0" showLastColumn="0" showRowStripes="1" showColumnStripes="0"/>
</table>
</file>

<file path=xl/tables/table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4" xr:uid="{68BE4B19-7CA5-43D9-8C8D-D37C07744229}" name="Daten_KV5" displayName="Daten_KV5" ref="A31:L67" totalsRowShown="0" headerRowDxfId="71" dataDxfId="70" headerRowBorderDxfId="69"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6A43A4D6-4649-46BB-A797-17951EEED54F}" name="Jahr" dataDxfId="68" dataCellStyle="Standard"/>
    <tableColumn id="2" xr3:uid="{E49BBE1D-AEF4-469A-A130-63C40903811E}" name="Hilfsgrösse 1" dataDxfId="67" dataCellStyle="Standard 2"/>
    <tableColumn id="10" xr3:uid="{736366D9-2584-4B43-AC5B-65814824E156}" name="Hilfsgrösse 2" dataDxfId="66" dataCellStyle="Standard 4 2"/>
    <tableColumn id="5" xr3:uid="{E2A2417E-94A7-4D82-96EC-C0317CE077A4}" name="Vorgesehener Pfad" dataDxfId="65" dataCellStyle="Standard 4 2"/>
    <tableColumn id="4" xr3:uid="{B73EA5B4-15FE-438D-9A62-D7AEB956591E}" name="ZH" dataDxfId="64" dataCellStyle="Komma"/>
    <tableColumn id="9" xr3:uid="{D79C1E02-2950-4430-8A54-851BEA3ACF98}" name="Veränderung ZH" dataDxfId="63" dataCellStyle="Prozent">
      <calculatedColumnFormula>IF(ISNUMBER(Daten_KV5[[#This Row],[ZH]]),Daten_KV5[[#This Row],[ZH]]/_xlfn.XLOOKUP(Basisjahr,Daten_KV5[Jahr],Daten_KV5[ZH])-1,#N/A)</calculatedColumnFormula>
    </tableColumn>
    <tableColumn id="6" xr3:uid="{99C29322-97E2-4165-A10D-5894F95C0A20}" name="CH" dataDxfId="62" dataCellStyle="Komma">
      <calculatedColumnFormula>IF(ISNUMBER(Daten_KV5[[#This Row],[ZH]]),Daten_KV5[[#This Row],[ZH]]*RANDBETWEEN(90,110)/100,"")</calculatedColumnFormula>
    </tableColumn>
    <tableColumn id="11" xr3:uid="{BB31253E-1C33-4F8E-8268-CF86BA5D834D}" name="Veränderung CH" dataDxfId="61" dataCellStyle="Prozent">
      <calculatedColumnFormula>IF(ISNUMBER(Daten_KV5[[#This Row],[CH]]),Daten_KV5[[#This Row],[CH]]/_xlfn.XLOOKUP(Basisjahr,Daten_KV5[Jahr],Daten_KV5[CH])-1,#N/A)</calculatedColumnFormula>
    </tableColumn>
    <tableColumn id="7" xr3:uid="{248C475A-F546-43C4-B63B-3E4903AA1561}" name="BS" dataDxfId="60" dataCellStyle="Komma">
      <calculatedColumnFormula>IF(ISNUMBER(Daten_KV5[[#This Row],[ZH]]),Daten_KV5[[#This Row],[ZH]]*RANDBETWEEN(90,110)/110,"")</calculatedColumnFormula>
    </tableColumn>
    <tableColumn id="12" xr3:uid="{F8F4E683-3292-4243-9CAD-166B693FE84D}" name="Veränderung BS" dataDxfId="59" dataCellStyle="Prozent">
      <calculatedColumnFormula>IF(ISNUMBER(Daten_KV5[[#This Row],[BS]]),Daten_KV5[[#This Row],[BS]]/_xlfn.XLOOKUP(Basisjahr,Daten_KV5[Jahr],Daten_KV5[BS])-1,#N/A)</calculatedColumnFormula>
    </tableColumn>
    <tableColumn id="3" xr3:uid="{9340E396-FD90-42B9-BC10-0546AE18E101}" name="Beurteilung/Handlungsbedarf" dataDxfId="58" dataCellStyle="Standard 2"/>
    <tableColumn id="8" xr3:uid="{8AA4C527-3CA3-4DE0-A1FE-42AF68FD4688}" name="Kommentar" dataDxfId="57" dataCellStyle="Standard 2"/>
  </tableColumns>
  <tableStyleInfo name="TableStyleMedium17" showFirstColumn="0" showLastColumn="0" showRowStripes="1" showColumnStripes="0"/>
</table>
</file>

<file path=xl/tables/table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5" xr:uid="{13A04F94-0060-4546-8BD1-B328A3873E1D}" name="Daten_KV6" displayName="Daten_KV6" ref="A31:L67" totalsRowShown="0" headerRowDxfId="52" dataDxfId="51" headerRowBorderDxfId="50"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183C3CA1-BE97-41C2-A1C0-C8E3535654A7}" name="Jahr" dataDxfId="49" dataCellStyle="Standard"/>
    <tableColumn id="2" xr3:uid="{BB92A2F4-AC8C-46AD-B45F-B9635884E78B}" name="Hilfsgrösse 1" dataDxfId="48" dataCellStyle="Standard 2"/>
    <tableColumn id="10" xr3:uid="{6A125B3B-C986-432F-93C1-F3DE4A9D7FEF}" name="Hilfsgrösse 2" dataDxfId="47" dataCellStyle="Standard 4 2"/>
    <tableColumn id="5" xr3:uid="{7627EE4F-5AB2-4B6B-A070-253B34C6041D}" name="Vorgesehener Pfad" dataDxfId="46" dataCellStyle="Standard 4 2"/>
    <tableColumn id="4" xr3:uid="{A1CACB5E-DEEE-40F0-8284-23505EDA4CC2}" name="ZH" dataDxfId="45" dataCellStyle="Komma"/>
    <tableColumn id="9" xr3:uid="{6AA9FF07-D4EC-49F8-9649-C2E37922D742}" name="Veränderung ZH" dataDxfId="44" dataCellStyle="Prozent">
      <calculatedColumnFormula>IF(ISNUMBER(Daten_KV6[[#This Row],[ZH]]),Daten_KV6[[#This Row],[ZH]]/_xlfn.XLOOKUP(Basisjahr,Daten_KV6[Jahr],Daten_KV6[ZH])-1,#N/A)</calculatedColumnFormula>
    </tableColumn>
    <tableColumn id="6" xr3:uid="{A6EF4527-956F-42B5-A428-3A9654BA45B7}" name="CH" dataDxfId="43" dataCellStyle="Komma">
      <calculatedColumnFormula>IF(ISNUMBER(Daten_KV6[[#This Row],[ZH]]),Daten_KV6[[#This Row],[ZH]]*RANDBETWEEN(90,110)/100,"")</calculatedColumnFormula>
    </tableColumn>
    <tableColumn id="11" xr3:uid="{80DC67E5-7FAB-4F55-9FA0-29212B7AE4FC}" name="Veränderung CH" dataDxfId="42" dataCellStyle="Prozent">
      <calculatedColumnFormula>IF(ISNUMBER(Daten_KV6[[#This Row],[CH]]),Daten_KV6[[#This Row],[CH]]/_xlfn.XLOOKUP(Basisjahr,Daten_KV6[Jahr],Daten_KV6[CH])-1,#N/A)</calculatedColumnFormula>
    </tableColumn>
    <tableColumn id="7" xr3:uid="{AFF13AB4-7A60-4B01-9C11-111DBAE9124F}" name="BS" dataDxfId="41" dataCellStyle="Komma">
      <calculatedColumnFormula>IF(ISNUMBER(Daten_KV6[[#This Row],[ZH]]),Daten_KV6[[#This Row],[ZH]]*RANDBETWEEN(90,110)/110,"")</calculatedColumnFormula>
    </tableColumn>
    <tableColumn id="12" xr3:uid="{924FACCC-34B9-457D-9AB0-2CBD6D2A3424}" name="Veränderung BS" dataDxfId="40" dataCellStyle="Prozent">
      <calculatedColumnFormula>IF(ISNUMBER(Daten_KV6[[#This Row],[BS]]),Daten_KV6[[#This Row],[BS]]/_xlfn.XLOOKUP(Basisjahr,Daten_KV6[Jahr],Daten_KV6[BS])-1,#N/A)</calculatedColumnFormula>
    </tableColumn>
    <tableColumn id="3" xr3:uid="{92246E19-77FD-4072-B8FB-C1B1D2660DCF}" name="Beurteilung/Handlungsbedarf" dataDxfId="39" dataCellStyle="Standard 2"/>
    <tableColumn id="8" xr3:uid="{9631E2A0-5640-4FA9-BCFF-F233E3D6D2EF}" name="Kommentar" dataDxfId="38" dataCellStyle="Standard 2"/>
  </tableColumns>
  <tableStyleInfo name="TableStyleMedium17" showFirstColumn="0" showLastColumn="0" showRowStripes="1" showColumnStripes="0"/>
</table>
</file>

<file path=xl/tables/table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7" xr:uid="{DA019661-702E-4D72-A28D-AEFC271E91B4}" name="Daten_KV7" displayName="Daten_KV7" ref="A31:L67" totalsRowShown="0" headerRowDxfId="33" dataDxfId="32" headerRowBorderDxfId="3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FC8A09A3-3682-44BA-9A79-489F3344E706}" name="Jahr" dataDxfId="30" dataCellStyle="Standard"/>
    <tableColumn id="2" xr3:uid="{F99C32A6-CB8B-427D-A83B-995437181697}" name="Hilfsgrösse 1" dataDxfId="29" dataCellStyle="Standard 2"/>
    <tableColumn id="10" xr3:uid="{74C67163-AA6A-4C48-8D66-75C78F4853C9}" name="Hilfsgrösse 2" dataDxfId="28" dataCellStyle="Standard 4 2"/>
    <tableColumn id="5" xr3:uid="{C1FE155A-63AF-499C-890A-76504F8452E2}" name="Vorgesehener Pfad" dataDxfId="27" dataCellStyle="Standard 4 2"/>
    <tableColumn id="4" xr3:uid="{9F1593CB-91DA-4344-AFE7-F7D692652433}" name="ZH" dataDxfId="26" dataCellStyle="Komma"/>
    <tableColumn id="9" xr3:uid="{59306C0D-79CA-46E6-BB8C-2789BE82D1C4}" name="Veränderung ZH" dataDxfId="25" dataCellStyle="Prozent">
      <calculatedColumnFormula>IF(ISNUMBER(Daten_KV7[[#This Row],[ZH]]),Daten_KV7[[#This Row],[ZH]]/_xlfn.XLOOKUP(Basisjahr,Daten_KV7[Jahr],Daten_KV7[ZH])-1,#N/A)</calculatedColumnFormula>
    </tableColumn>
    <tableColumn id="6" xr3:uid="{D5D560E5-DF86-497A-ABC1-1198C8E43365}" name="CH" dataDxfId="24" dataCellStyle="Komma">
      <calculatedColumnFormula>IF(ISNUMBER(Daten_KV7[[#This Row],[ZH]]),Daten_KV7[[#This Row],[ZH]]*RANDBETWEEN(90,110)/100,"")</calculatedColumnFormula>
    </tableColumn>
    <tableColumn id="11" xr3:uid="{975E0738-6E67-4BB8-94BA-7A63FCF523D6}" name="Veränderung CH" dataDxfId="23" dataCellStyle="Prozent">
      <calculatedColumnFormula>IF(ISNUMBER(Daten_KV7[[#This Row],[CH]]),Daten_KV7[[#This Row],[CH]]/_xlfn.XLOOKUP(Basisjahr,Daten_KV7[Jahr],Daten_KV7[CH])-1,#N/A)</calculatedColumnFormula>
    </tableColumn>
    <tableColumn id="7" xr3:uid="{D6F94355-E62C-46A1-8F20-CCCB8622AB2F}" name="BS" dataDxfId="22" dataCellStyle="Komma">
      <calculatedColumnFormula>IF(ISNUMBER(Daten_KV7[[#This Row],[ZH]]),Daten_KV7[[#This Row],[ZH]]*RANDBETWEEN(90,110)/110,"")</calculatedColumnFormula>
    </tableColumn>
    <tableColumn id="12" xr3:uid="{A7A626AA-710A-43BC-B5BF-509F41949FC4}" name="Veränderung BS" dataDxfId="21" dataCellStyle="Prozent">
      <calculatedColumnFormula>IF(ISNUMBER(Daten_KV7[[#This Row],[BS]]),Daten_KV7[[#This Row],[BS]]/_xlfn.XLOOKUP(Basisjahr,Daten_KV7[Jahr],Daten_KV7[BS])-1,#N/A)</calculatedColumnFormula>
    </tableColumn>
    <tableColumn id="3" xr3:uid="{9CAC0A3E-AB10-464C-B027-C803BDC4598E}" name="Beurteilung/Handlungsbedarf" dataDxfId="20" dataCellStyle="Standard 2"/>
    <tableColumn id="8" xr3:uid="{5E7A28F2-476F-4B8B-B36A-51BC664B53B4}" name="Kommentar" dataDxfId="19" dataCellStyle="Standard 2"/>
  </tableColumns>
  <tableStyleInfo name="TableStyleMedium17" showFirstColumn="0" showLastColumn="0" showRowStripes="1" showColumnStripes="0"/>
</table>
</file>

<file path=xl/tables/table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6" xr:uid="{8062C3DE-09DD-4603-A94A-306EAB8E6CBD}" name="Daten_KV8" displayName="Daten_KV8" ref="A31:L67" totalsRowShown="0" headerRowDxfId="14" dataDxfId="13" headerRowBorderDxfId="12"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3C3B0D3-D0A1-4075-9CE2-DF3433874799}" name="Jahr" dataDxfId="11" dataCellStyle="Standard"/>
    <tableColumn id="2" xr3:uid="{4C415FB9-47F5-48B3-9036-A7839B3203D3}" name="Hilfsgrösse 1" dataDxfId="10" dataCellStyle="Standard 2"/>
    <tableColumn id="10" xr3:uid="{BBBCB73C-1D0E-480C-AF31-D741D5D5222F}" name="Hilfsgrösse 2" dataDxfId="9" dataCellStyle="Standard 4 2"/>
    <tableColumn id="5" xr3:uid="{388ABA6D-8D68-41AD-AA56-3D9D51F113F6}" name="Vorgesehener Pfad" dataDxfId="8" dataCellStyle="Standard 4 2"/>
    <tableColumn id="4" xr3:uid="{05E745A2-4DF6-44D5-9226-7BC3A15D5B5E}" name="ZH" dataDxfId="7" dataCellStyle="Komma"/>
    <tableColumn id="9" xr3:uid="{B3EA5F1E-50C3-44B1-AB18-52F0BC22BD90}" name="Veränderung ZH" dataDxfId="6" dataCellStyle="Prozent">
      <calculatedColumnFormula>IF(ISNUMBER(Daten_KV8[[#This Row],[ZH]]),Daten_KV8[[#This Row],[ZH]]/_xlfn.XLOOKUP(Basisjahr,Daten_KV8[Jahr],Daten_KV8[ZH])-1,#N/A)</calculatedColumnFormula>
    </tableColumn>
    <tableColumn id="6" xr3:uid="{FF402150-CB1C-4196-92F7-D72C323055DE}" name="CH" dataDxfId="5" dataCellStyle="Komma">
      <calculatedColumnFormula>IF(ISNUMBER(Daten_KV8[[#This Row],[ZH]]),Daten_KV8[[#This Row],[ZH]]*RANDBETWEEN(90,110)/100,"")</calculatedColumnFormula>
    </tableColumn>
    <tableColumn id="11" xr3:uid="{5603723F-FE5C-4C33-91C9-0CD4F8334C05}" name="Veränderung CH" dataDxfId="4" dataCellStyle="Prozent">
      <calculatedColumnFormula>IF(ISNUMBER(Daten_KV8[[#This Row],[CH]]),Daten_KV8[[#This Row],[CH]]/_xlfn.XLOOKUP(Basisjahr,Daten_KV8[Jahr],Daten_KV8[CH])-1,#N/A)</calculatedColumnFormula>
    </tableColumn>
    <tableColumn id="7" xr3:uid="{15975B48-15B7-4872-981A-6DBDA2837C22}" name="BS" dataDxfId="3" dataCellStyle="Komma">
      <calculatedColumnFormula>IF(ISNUMBER(Daten_KV8[[#This Row],[ZH]]),Daten_KV8[[#This Row],[ZH]]*RANDBETWEEN(90,110)/110,"")</calculatedColumnFormula>
    </tableColumn>
    <tableColumn id="12" xr3:uid="{C62878B5-B88F-4DD1-9E6D-E013D8097750}" name="Veränderung BS" dataDxfId="2" dataCellStyle="Prozent">
      <calculatedColumnFormula>IF(ISNUMBER(Daten_KV8[[#This Row],[BS]]),Daten_KV8[[#This Row],[BS]]/_xlfn.XLOOKUP(Basisjahr,Daten_KV8[Jahr],Daten_KV8[BS])-1,#N/A)</calculatedColumnFormula>
    </tableColumn>
    <tableColumn id="3" xr3:uid="{FE086F72-1ABE-40B5-BE05-A8955F0BFB73}" name="Beurteilung/Handlungsbedarf" dataDxfId="1" dataCellStyle="Standard 2"/>
    <tableColumn id="8" xr3:uid="{891653E6-CB8E-4AE4-BFFB-54395FE8524F}" name="Kommentar" dataDxfId="0" dataCellStyle="Standard 2"/>
  </tableColumns>
  <tableStyleInfo name="TableStyleMedium17" showFirstColumn="0" showLastColumn="0" showRowStripes="1" showColumnStripes="0"/>
</table>
</file>

<file path=xl/tables/table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46DECE6-E576-4536-84B7-A05F5BB3CD15}" name="Tabelle1" displayName="Tabelle1" ref="A1:A4" totalsRowShown="0">
  <autoFilter ref="A1:A4" xr:uid="{646DECE6-E576-4536-84B7-A05F5BB3CD15}">
    <filterColumn colId="0" hiddenButton="1"/>
  </autoFilter>
  <tableColumns count="1">
    <tableColumn id="1" xr3:uid="{FDB67E3C-9A8A-4CCD-8CBE-58145387C012}" name="Pro Kopf"/>
  </tableColumns>
  <tableStyleInfo name="TableStyleLight12" showFirstColumn="0" showLastColumn="0" showRowStripes="1" showColumnStripes="0"/>
</table>
</file>

<file path=xl/tables/table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8DBB08F-00E8-453D-9708-0CB892043143}" name="Tabelle2" displayName="Tabelle2" ref="C1:C28" totalsRowShown="0">
  <autoFilter ref="C1:C28" xr:uid="{E8DBB08F-00E8-453D-9708-0CB892043143}"/>
  <sortState xmlns:xlrd2="http://schemas.microsoft.com/office/spreadsheetml/2017/richdata2" ref="C2:C14">
    <sortCondition ref="C1:C28"/>
  </sortState>
  <tableColumns count="1">
    <tableColumn id="1" xr3:uid="{6402E921-2F3B-4A85-AC40-2670422F3C61}" name="Zuständigkeiten"/>
  </tableColumns>
  <tableStyleInfo name="TableStyleLight12" showFirstColumn="0" showLastColumn="0" showRowStripes="1" showColumnStripes="0"/>
</table>
</file>

<file path=xl/tables/table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2945220-D3B7-4CE8-B49D-EA82D8F517D7}" name="Tabelle3" displayName="Tabelle3" ref="E1:E15" totalsRowShown="0">
  <autoFilter ref="E1:E15" xr:uid="{32945220-D3B7-4CE8-B49D-EA82D8F517D7}"/>
  <tableColumns count="1">
    <tableColumn id="1" xr3:uid="{B164FC87-F0F7-4D8A-8108-E6B564319DFF}" name="Abkürzung"/>
  </tableColumns>
  <tableStyleInfo name="TableStyleLight12" showFirstColumn="0" showLastColumn="0" showRowStripes="1" showColumnStripes="0"/>
</table>
</file>

<file path=xl/tables/table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DB0D333-17E5-447F-8E0A-CB65DA457F8E}" name="Tabelle4" displayName="Tabelle4" ref="I1:I15" totalsRowShown="0">
  <autoFilter ref="I1:I15" xr:uid="{5DB0D333-17E5-447F-8E0A-CB65DA457F8E}"/>
  <tableColumns count="1">
    <tableColumn id="1" xr3:uid="{D9541112-4699-4D55-82DF-DC9A2A11B756}" name=" Treibhausgase"/>
  </tableColumns>
  <tableStyleInfo name="TableStyleLight12" showFirstColumn="0" showLastColumn="0" showRowStripes="1" showColumnStripes="0"/>
</table>
</file>

<file path=xl/tables/table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C13882E8-4C1D-46E0-9CAA-5810256C3F5D}" name="Tabelle5" displayName="Tabelle5" ref="K1:K15" totalsRowShown="0">
  <autoFilter ref="K1:K15" xr:uid="{C13882E8-4C1D-46E0-9CAA-5810256C3F5D}"/>
  <tableColumns count="1">
    <tableColumn id="1" xr3:uid="{5F14FA44-C478-45C5-95B6-F270BC51FDA2}" name="Priorität"/>
  </tableColumns>
  <tableStyleInfo name="TableStyleLight12" showFirstColumn="0" showLastColumn="0" showRowStripes="1" showColumnStripes="0"/>
</table>
</file>

<file path=xl/tables/table5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44EA011D-360F-4646-9599-C451630DE4FA}" name="Tabelle6" displayName="Tabelle6" ref="M1:M15" totalsRowShown="0">
  <autoFilter ref="M1:M15" xr:uid="{44EA011D-360F-4646-9599-C451630DE4FA}"/>
  <tableColumns count="1">
    <tableColumn id="1" xr3:uid="{ADF3DE2F-0A08-478F-A55B-DDCEEEF85E91}" name="Wirkung Energieeffizienz"/>
  </tableColumns>
  <tableStyleInfo name="TableStyleLight12" showFirstColumn="0" showLastColumn="0" showRowStripes="1" showColumnStripes="0"/>
</table>
</file>

<file path=xl/tables/table5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F4E47A5-C12C-4D65-9DBA-C9BFB49BDB81}" name="Tabelle7" displayName="Tabelle7" ref="G1:G16" totalsRowShown="0">
  <autoFilter ref="G1:G16" xr:uid="{8F4E47A5-C12C-4D65-9DBA-C9BFB49BDB81}"/>
  <tableColumns count="1">
    <tableColumn id="1" xr3:uid="{AEE9872B-EBD7-4BDC-A24E-1C262410B6CE}" name="Personalbedarf"/>
  </tableColumns>
  <tableStyleInfo name="TableStyleLight12" showFirstColumn="0" showLastColumn="0" showRowStripes="1" showColumnStripes="0"/>
</table>
</file>

<file path=xl/tables/table5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5B8F403-3035-42B9-897A-4DC70E2450A3}" name="Tabelle69" displayName="Tabelle69" ref="O1:O15" totalsRowShown="0">
  <autoFilter ref="O1:O15" xr:uid="{A5B8F403-3035-42B9-897A-4DC70E2450A3}"/>
  <tableColumns count="1">
    <tableColumn id="1" xr3:uid="{C341EAF8-0E5D-45F7-A659-42A9E068F464}" name="Kompetenz"/>
  </tableColumns>
  <tableStyleInfo name="TableStyleLight12" showFirstColumn="0" showLastColumn="0" showRowStripes="1" showColumnStripes="0"/>
</table>
</file>

<file path=xl/theme/theme1.xml><?xml version="1.0" encoding="utf-8"?>
<a:theme xmlns:a="http://schemas.openxmlformats.org/drawingml/2006/main" name="Office">
  <a:themeElements>
    <a:clrScheme name="eco2016">
      <a:dk1>
        <a:sysClr val="windowText" lastClr="000000"/>
      </a:dk1>
      <a:lt1>
        <a:sysClr val="window" lastClr="FFFFFF"/>
      </a:lt1>
      <a:dk2>
        <a:srgbClr val="E9B400"/>
      </a:dk2>
      <a:lt2>
        <a:srgbClr val="F1CA62"/>
      </a:lt2>
      <a:accent1>
        <a:srgbClr val="006C8B"/>
      </a:accent1>
      <a:accent2>
        <a:srgbClr val="008AA6"/>
      </a:accent2>
      <a:accent3>
        <a:srgbClr val="75AEC3"/>
      </a:accent3>
      <a:accent4>
        <a:srgbClr val="E62D36"/>
      </a:accent4>
      <a:accent5>
        <a:srgbClr val="EF796A"/>
      </a:accent5>
      <a:accent6>
        <a:srgbClr val="F4A393"/>
      </a:accent6>
      <a:hlink>
        <a:srgbClr val="006B77"/>
      </a:hlink>
      <a:folHlink>
        <a:srgbClr val="006B77"/>
      </a:folHlink>
    </a:clrScheme>
    <a:fontScheme name="Benutzerdefiniert 1">
      <a:majorFont>
        <a:latin typeface="Arial Nova"/>
        <a:ea typeface=""/>
        <a:cs typeface=""/>
      </a:majorFont>
      <a:minorFont>
        <a:latin typeface="Arial Nova Light"/>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B31" dT="2023-02-08T16:21:20.25" personId="{808E65DB-4307-4BA3-BC76-03CCDC34E544}" id="{F5E22EFE-E9E8-4332-9DEA-30CD27E4DDDC}">
    <text>Anzahl Ölfeuerungen</text>
  </threadedComment>
  <threadedComment ref="C31" dT="2023-02-08T16:21:37.01" personId="{808E65DB-4307-4BA3-BC76-03CCDC34E544}" id="{9B6509CF-ED73-4D87-8E73-15CD5FD14CB9}">
    <text>Anzahl Gasfeuerungen</text>
  </threadedComment>
</ThreadedComments>
</file>

<file path=xl/threadedComments/threadedComment2.xml><?xml version="1.0" encoding="utf-8"?>
<ThreadedComments xmlns="http://schemas.microsoft.com/office/spreadsheetml/2018/threadedcomments" xmlns:x="http://schemas.openxmlformats.org/spreadsheetml/2006/main">
  <threadedComment ref="C14" dT="2023-03-29T07:26:35.48" personId="{808E65DB-4307-4BA3-BC76-03CCDC34E544}" id="{FF11BDF3-479D-4350-BEB2-DA48C8F91A04}">
    <text xml:space="preserve">Wenn in der Umsetzung kompliziert/aufwändig, dann würden wir selbst ein csv mit den extrahierten Daten erstellen, da kein grosser Aufwand. </text>
  </threadedComment>
</ThreadedComments>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9.bin"/><Relationship Id="rId3" Type="http://schemas.openxmlformats.org/officeDocument/2006/relationships/printerSettings" Target="../printerSettings/printerSettings4.bin"/><Relationship Id="rId7" Type="http://schemas.openxmlformats.org/officeDocument/2006/relationships/printerSettings" Target="../printerSettings/printerSettings8.bin"/><Relationship Id="rId2" Type="http://schemas.openxmlformats.org/officeDocument/2006/relationships/printerSettings" Target="../printerSettings/printerSettings3.bin"/><Relationship Id="rId1" Type="http://schemas.openxmlformats.org/officeDocument/2006/relationships/printerSettings" Target="../printerSettings/printerSettings2.bin"/><Relationship Id="rId6" Type="http://schemas.openxmlformats.org/officeDocument/2006/relationships/printerSettings" Target="../printerSettings/printerSettings7.bin"/><Relationship Id="rId5" Type="http://schemas.openxmlformats.org/officeDocument/2006/relationships/printerSettings" Target="../printerSettings/printerSettings6.bin"/><Relationship Id="rId10" Type="http://schemas.openxmlformats.org/officeDocument/2006/relationships/vmlDrawing" Target="../drawings/vmlDrawing1.vml"/><Relationship Id="rId4" Type="http://schemas.openxmlformats.org/officeDocument/2006/relationships/printerSettings" Target="../printerSettings/printerSettings5.bin"/><Relationship Id="rId9" Type="http://schemas.openxmlformats.org/officeDocument/2006/relationships/printerSettings" Target="../printerSettings/printerSettings10.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1.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2.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hyperlink" Target="https://opendata.swiss/de/dataset/gebaude-nach-kanton-gebaudekategorie-heizungsart-warmwasserversorgung-energietrager-und-bauperi" TargetMode="External"/><Relationship Id="rId1" Type="http://schemas.openxmlformats.org/officeDocument/2006/relationships/hyperlink" Target="https://www.bfs.admin.ch/asset/de/px-x-0103010000_102" TargetMode="External"/><Relationship Id="rId5" Type="http://schemas.openxmlformats.org/officeDocument/2006/relationships/table" Target="../tables/table3.xml"/><Relationship Id="rId4"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13.bin"/><Relationship Id="rId1" Type="http://schemas.openxmlformats.org/officeDocument/2006/relationships/hyperlink" Target="https://www.bfs.admin.ch/bfs/de/home/statistiken/kataloge-datenbanken/tabellen.assetdetail.23526479.html" TargetMode="External"/><Relationship Id="rId4" Type="http://schemas.openxmlformats.org/officeDocument/2006/relationships/table" Target="../tables/table4.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14.bin"/><Relationship Id="rId1" Type="http://schemas.openxmlformats.org/officeDocument/2006/relationships/hyperlink" Target="https://www.bfs.admin.ch/asset/de/cc-d-05.02.08" TargetMode="External"/><Relationship Id="rId4" Type="http://schemas.openxmlformats.org/officeDocument/2006/relationships/table" Target="../tables/table5.xml"/></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5.bin"/><Relationship Id="rId2" Type="http://schemas.openxmlformats.org/officeDocument/2006/relationships/hyperlink" Target="https://www.bfs.admin.ch/bfs/de/home/statistiken/bau-wohnungswesen/gebaeude/energiebereich.assetdetail.23524573.html"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6.xml"/><Relationship Id="rId4" Type="http://schemas.openxmlformats.org/officeDocument/2006/relationships/drawing" Target="../drawings/drawing13.xml"/></Relationships>
</file>

<file path=xl/worksheets/_rels/sheet9.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drawing" Target="../drawings/drawing16.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19.xml"/><Relationship Id="rId2" Type="http://schemas.openxmlformats.org/officeDocument/2006/relationships/printerSettings" Target="../printerSettings/printerSettings16.bin"/><Relationship Id="rId1" Type="http://schemas.openxmlformats.org/officeDocument/2006/relationships/hyperlink" Target="https://www.zh.ch/content/dam/zhweb/bilder-dokumente/themen/umwelt-tiere/energie/energieplanung/energieplanungsbericht_2022.pdf" TargetMode="External"/><Relationship Id="rId4" Type="http://schemas.openxmlformats.org/officeDocument/2006/relationships/table" Target="../tables/table8.xml"/></Relationships>
</file>

<file path=xl/worksheets/_rels/sheet11.xml.rels><?xml version="1.0" encoding="UTF-8" standalone="yes"?>
<Relationships xmlns="http://schemas.openxmlformats.org/package/2006/relationships"><Relationship Id="rId3" Type="http://schemas.openxmlformats.org/officeDocument/2006/relationships/hyperlink" Target="https://www.uvek-gis.admin.ch/BFE/ogd/105/ogd105_heizgradtage.csv" TargetMode="External"/><Relationship Id="rId7" Type="http://schemas.openxmlformats.org/officeDocument/2006/relationships/table" Target="../tables/table9.xml"/><Relationship Id="rId2" Type="http://schemas.openxmlformats.org/officeDocument/2006/relationships/hyperlink" Target="mailto:ap@bfe.admin.ch" TargetMode="External"/><Relationship Id="rId1" Type="http://schemas.openxmlformats.org/officeDocument/2006/relationships/hyperlink" Target="https://www.stadt-zuerich.ch/gud/de/index/umwelt_energie/energie-in-zahlen/heizgradtage.html" TargetMode="External"/><Relationship Id="rId6" Type="http://schemas.openxmlformats.org/officeDocument/2006/relationships/drawing" Target="../drawings/drawing22.xml"/><Relationship Id="rId5" Type="http://schemas.openxmlformats.org/officeDocument/2006/relationships/printerSettings" Target="../printerSettings/printerSettings17.bin"/><Relationship Id="rId4" Type="http://schemas.openxmlformats.org/officeDocument/2006/relationships/hyperlink" Target="mailto:ap@bfe.admin.ch" TargetMode="Externa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25.xml"/><Relationship Id="rId7" Type="http://schemas.microsoft.com/office/2017/10/relationships/threadedComment" Target="../threadedComments/threadedComment1.xml"/><Relationship Id="rId2" Type="http://schemas.openxmlformats.org/officeDocument/2006/relationships/printerSettings" Target="../printerSettings/printerSettings18.bin"/><Relationship Id="rId1" Type="http://schemas.openxmlformats.org/officeDocument/2006/relationships/hyperlink" Target="https://www.zh.ch/de/planen-bauen/bauvorschriften/bauvorschriften-luftreinhaltung/feuerungsanlagen/feuerungskontrolle.html" TargetMode="External"/><Relationship Id="rId6" Type="http://schemas.openxmlformats.org/officeDocument/2006/relationships/comments" Target="../comments1.xml"/><Relationship Id="rId5" Type="http://schemas.openxmlformats.org/officeDocument/2006/relationships/table" Target="../tables/table10.xml"/><Relationship Id="rId4" Type="http://schemas.openxmlformats.org/officeDocument/2006/relationships/vmlDrawing" Target="../drawings/vmlDrawing2.v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28.xml"/><Relationship Id="rId2" Type="http://schemas.openxmlformats.org/officeDocument/2006/relationships/printerSettings" Target="../printerSettings/printerSettings19.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11.xml"/></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20.bin"/><Relationship Id="rId2" Type="http://schemas.openxmlformats.org/officeDocument/2006/relationships/hyperlink" Target="https://www.pxweb.bfs.admin.ch/pxweb/de/px-x-1103020100_105/-/px-x-1103020100_105.px/"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12.xml"/><Relationship Id="rId4" Type="http://schemas.openxmlformats.org/officeDocument/2006/relationships/drawing" Target="../drawings/drawing31.xml"/></Relationships>
</file>

<file path=xl/worksheets/_rels/sheet15.xml.rels><?xml version="1.0" encoding="UTF-8" standalone="yes"?>
<Relationships xmlns="http://schemas.openxmlformats.org/package/2006/relationships"><Relationship Id="rId3" Type="http://schemas.openxmlformats.org/officeDocument/2006/relationships/printerSettings" Target="../printerSettings/printerSettings21.bin"/><Relationship Id="rId2" Type="http://schemas.openxmlformats.org/officeDocument/2006/relationships/hyperlink" Target="https://www.pxweb.bfs.admin.ch/pxweb/de/px-x-1103020100_101/-/px-x-1103020100_101.px/"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13.xml"/><Relationship Id="rId4" Type="http://schemas.openxmlformats.org/officeDocument/2006/relationships/drawing" Target="../drawings/drawing34.xm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37.xml"/><Relationship Id="rId2" Type="http://schemas.openxmlformats.org/officeDocument/2006/relationships/hyperlink" Target="https://www.pxweb.bfs.admin.ch/pxweb/de/px-x-1103020200_120/px-x-1103020200_120/px-x-1103020200_120.px" TargetMode="External"/><Relationship Id="rId1" Type="http://schemas.openxmlformats.org/officeDocument/2006/relationships/hyperlink" Target="https://www.bfs.admin.ch/bfs/de/home/statistiken/mobilitaet-verkehr/verkehrsinfrastruktur-fahrzeuge/fahrzeuge/strassen-neu-inverkehrsetzungen.assetdetail.20884560.html" TargetMode="External"/><Relationship Id="rId4" Type="http://schemas.openxmlformats.org/officeDocument/2006/relationships/table" Target="../tables/table14.xml"/></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22.bin"/><Relationship Id="rId2" Type="http://schemas.openxmlformats.org/officeDocument/2006/relationships/hyperlink" Target="https://www.pxweb.bfs.admin.ch/pxweb/de/px-x-1103020200_120/px-x-1103020200_120/px-x-1103020200_120.px/table/tableViewLayout2/"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15.xml"/><Relationship Id="rId4" Type="http://schemas.openxmlformats.org/officeDocument/2006/relationships/drawing" Target="../drawings/drawing40.xml"/></Relationships>
</file>

<file path=xl/worksheets/_rels/sheet18.xml.rels><?xml version="1.0" encoding="UTF-8" standalone="yes"?>
<Relationships xmlns="http://schemas.openxmlformats.org/package/2006/relationships"><Relationship Id="rId3" Type="http://schemas.openxmlformats.org/officeDocument/2006/relationships/printerSettings" Target="../printerSettings/printerSettings23.bin"/><Relationship Id="rId2" Type="http://schemas.openxmlformats.org/officeDocument/2006/relationships/hyperlink" Target="https://opendata.swiss/en/dataset/kennzahlen-neuwagenflotte/resource/12d6c0a1-01c1-41f2-b910-be57e774d414"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16.xml"/><Relationship Id="rId4" Type="http://schemas.openxmlformats.org/officeDocument/2006/relationships/drawing" Target="../drawings/drawing43.xml"/></Relationships>
</file>

<file path=xl/worksheets/_rels/sheet19.xml.rels><?xml version="1.0" encoding="UTF-8" standalone="yes"?>
<Relationships xmlns="http://schemas.openxmlformats.org/package/2006/relationships"><Relationship Id="rId3" Type="http://schemas.openxmlformats.org/officeDocument/2006/relationships/printerSettings" Target="../printerSettings/printerSettings24.bin"/><Relationship Id="rId2" Type="http://schemas.openxmlformats.org/officeDocument/2006/relationships/hyperlink" Target="https://www.zh.ch/de/politik-staat/statistik-daten/datenkatalog.html"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17.xml"/><Relationship Id="rId4" Type="http://schemas.openxmlformats.org/officeDocument/2006/relationships/drawing" Target="../drawings/drawing46.xml"/></Relationships>
</file>

<file path=xl/worksheets/_rels/sheet20.xml.rels><?xml version="1.0" encoding="UTF-8" standalone="yes"?>
<Relationships xmlns="http://schemas.openxmlformats.org/package/2006/relationships"><Relationship Id="rId3" Type="http://schemas.openxmlformats.org/officeDocument/2006/relationships/printerSettings" Target="../printerSettings/printerSettings25.bin"/><Relationship Id="rId2" Type="http://schemas.openxmlformats.org/officeDocument/2006/relationships/hyperlink" Target="https://www.zh.ch/de/politik-staat/statistik-daten/datenkatalog.html"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18.xml"/><Relationship Id="rId4" Type="http://schemas.openxmlformats.org/officeDocument/2006/relationships/drawing" Target="../drawings/drawing49.xml"/></Relationships>
</file>

<file path=xl/worksheets/_rels/sheet21.xml.rels><?xml version="1.0" encoding="UTF-8" standalone="yes"?>
<Relationships xmlns="http://schemas.openxmlformats.org/package/2006/relationships"><Relationship Id="rId3" Type="http://schemas.openxmlformats.org/officeDocument/2006/relationships/printerSettings" Target="../printerSettings/printerSettings26.bin"/><Relationship Id="rId2" Type="http://schemas.openxmlformats.org/officeDocument/2006/relationships/hyperlink" Target="https://www.web.statistik.zh.ch/ogd/datenkatalog/app/"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19.xml"/><Relationship Id="rId4" Type="http://schemas.openxmlformats.org/officeDocument/2006/relationships/drawing" Target="../drawings/drawing52.xml"/></Relationships>
</file>

<file path=xl/worksheets/_rels/sheet22.xml.rels><?xml version="1.0" encoding="UTF-8" standalone="yes"?>
<Relationships xmlns="http://schemas.openxmlformats.org/package/2006/relationships"><Relationship Id="rId3" Type="http://schemas.openxmlformats.org/officeDocument/2006/relationships/drawing" Target="../drawings/drawing55.xml"/><Relationship Id="rId2" Type="http://schemas.openxmlformats.org/officeDocument/2006/relationships/printerSettings" Target="../printerSettings/printerSettings27.bin"/><Relationship Id="rId1" Type="http://schemas.openxmlformats.org/officeDocument/2006/relationships/hyperlink" Target="https://www.umweltplus.zh.ch/" TargetMode="External"/><Relationship Id="rId4" Type="http://schemas.openxmlformats.org/officeDocument/2006/relationships/table" Target="../tables/table20.xml"/></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28.bin"/><Relationship Id="rId2" Type="http://schemas.openxmlformats.org/officeDocument/2006/relationships/hyperlink" Target="https://www.pxweb.bfs.admin.ch/api/v1/de/"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21.xml"/><Relationship Id="rId4" Type="http://schemas.openxmlformats.org/officeDocument/2006/relationships/drawing" Target="../drawings/drawing58.xml"/></Relationships>
</file>

<file path=xl/worksheets/_rels/sheet24.xml.rels><?xml version="1.0" encoding="UTF-8" standalone="yes"?>
<Relationships xmlns="http://schemas.openxmlformats.org/package/2006/relationships"><Relationship Id="rId3" Type="http://schemas.openxmlformats.org/officeDocument/2006/relationships/table" Target="../tables/table22.xml"/><Relationship Id="rId2" Type="http://schemas.openxmlformats.org/officeDocument/2006/relationships/drawing" Target="../drawings/drawing61.xml"/><Relationship Id="rId1" Type="http://schemas.openxmlformats.org/officeDocument/2006/relationships/printerSettings" Target="../printerSettings/printerSettings29.bin"/></Relationships>
</file>

<file path=xl/worksheets/_rels/sheet25.xml.rels><?xml version="1.0" encoding="UTF-8" standalone="yes"?>
<Relationships xmlns="http://schemas.openxmlformats.org/package/2006/relationships"><Relationship Id="rId3" Type="http://schemas.openxmlformats.org/officeDocument/2006/relationships/drawing" Target="../drawings/drawing64.xml"/><Relationship Id="rId2" Type="http://schemas.openxmlformats.org/officeDocument/2006/relationships/printerSettings" Target="../printerSettings/printerSettings30.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23.xml"/></Relationships>
</file>

<file path=xl/worksheets/_rels/sheet26.xml.rels><?xml version="1.0" encoding="UTF-8" standalone="yes"?>
<Relationships xmlns="http://schemas.openxmlformats.org/package/2006/relationships"><Relationship Id="rId3" Type="http://schemas.openxmlformats.org/officeDocument/2006/relationships/printerSettings" Target="../printerSettings/printerSettings31.bin"/><Relationship Id="rId2" Type="http://schemas.openxmlformats.org/officeDocument/2006/relationships/hyperlink" Target="https://www.bafu.admin.ch/dam/bafu/en/dokumente/klima/klima-climatereporting/National_Inventory_Document.pdf.download.pdf/National_Inventory_Document_CHE_2023.pdf"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24.xml"/><Relationship Id="rId4" Type="http://schemas.openxmlformats.org/officeDocument/2006/relationships/drawing" Target="../drawings/drawing67.xml"/></Relationships>
</file>

<file path=xl/worksheets/_rels/sheet27.xml.rels><?xml version="1.0" encoding="UTF-8" standalone="yes"?>
<Relationships xmlns="http://schemas.openxmlformats.org/package/2006/relationships"><Relationship Id="rId3" Type="http://schemas.openxmlformats.org/officeDocument/2006/relationships/drawing" Target="../drawings/drawing70.xml"/><Relationship Id="rId2" Type="http://schemas.openxmlformats.org/officeDocument/2006/relationships/printerSettings" Target="../printerSettings/printerSettings32.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25.xml"/></Relationships>
</file>

<file path=xl/worksheets/_rels/sheet28.xml.rels><?xml version="1.0" encoding="UTF-8" standalone="yes"?>
<Relationships xmlns="http://schemas.openxmlformats.org/package/2006/relationships"><Relationship Id="rId3" Type="http://schemas.openxmlformats.org/officeDocument/2006/relationships/hyperlink" Target="https://www.pxweb.bfs.admin.ch/pxweb/de/px-x-0702000000_104/-/px-x-0702000000_104.px/" TargetMode="External"/><Relationship Id="rId2" Type="http://schemas.openxmlformats.org/officeDocument/2006/relationships/hyperlink" Target="https://www.pxweb.bfs.admin.ch/pxweb/de/px-x-0702000000_104/-/px-x-0702000000_104.px/" TargetMode="External"/><Relationship Id="rId1" Type="http://schemas.openxmlformats.org/officeDocument/2006/relationships/hyperlink" Target="https://dam-api.bfs.admin.ch/hub/api/dam/assets/22644528/master" TargetMode="External"/><Relationship Id="rId6" Type="http://schemas.openxmlformats.org/officeDocument/2006/relationships/table" Target="../tables/table26.xml"/><Relationship Id="rId5" Type="http://schemas.openxmlformats.org/officeDocument/2006/relationships/drawing" Target="../drawings/drawing73.xml"/><Relationship Id="rId4" Type="http://schemas.openxmlformats.org/officeDocument/2006/relationships/printerSettings" Target="../printerSettings/printerSettings33.bin"/></Relationships>
</file>

<file path=xl/worksheets/_rels/sheet29.xml.rels><?xml version="1.0" encoding="UTF-8" standalone="yes"?>
<Relationships xmlns="http://schemas.openxmlformats.org/package/2006/relationships"><Relationship Id="rId3" Type="http://schemas.openxmlformats.org/officeDocument/2006/relationships/table" Target="../tables/table27.xml"/><Relationship Id="rId2" Type="http://schemas.openxmlformats.org/officeDocument/2006/relationships/drawing" Target="../drawings/drawing76.xml"/><Relationship Id="rId1" Type="http://schemas.openxmlformats.org/officeDocument/2006/relationships/printerSettings" Target="../printerSettings/printerSettings34.bin"/></Relationships>
</file>

<file path=xl/worksheets/_rels/sheet30.xml.rels><?xml version="1.0" encoding="UTF-8" standalone="yes"?>
<Relationships xmlns="http://schemas.openxmlformats.org/package/2006/relationships"><Relationship Id="rId3" Type="http://schemas.openxmlformats.org/officeDocument/2006/relationships/drawing" Target="../drawings/drawing79.xml"/><Relationship Id="rId2" Type="http://schemas.openxmlformats.org/officeDocument/2006/relationships/printerSettings" Target="../printerSettings/printerSettings35.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28.xml"/></Relationships>
</file>

<file path=xl/worksheets/_rels/sheet31.xml.rels><?xml version="1.0" encoding="UTF-8" standalone="yes"?>
<Relationships xmlns="http://schemas.openxmlformats.org/package/2006/relationships"><Relationship Id="rId3" Type="http://schemas.openxmlformats.org/officeDocument/2006/relationships/printerSettings" Target="../printerSettings/printerSettings36.bin"/><Relationship Id="rId2" Type="http://schemas.openxmlformats.org/officeDocument/2006/relationships/hyperlink" Target="https://www.pxweb.bfs.admin.ch/api/v1/de/"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29.xml"/><Relationship Id="rId4" Type="http://schemas.openxmlformats.org/officeDocument/2006/relationships/drawing" Target="../drawings/drawing82.xml"/></Relationships>
</file>

<file path=xl/worksheets/_rels/sheet32.xml.rels><?xml version="1.0" encoding="UTF-8" standalone="yes"?>
<Relationships xmlns="http://schemas.openxmlformats.org/package/2006/relationships"><Relationship Id="rId3" Type="http://schemas.openxmlformats.org/officeDocument/2006/relationships/hyperlink" Target="https://www.web.statistik.zh.ch/ogd/datenkatalog/app/" TargetMode="External"/><Relationship Id="rId2" Type="http://schemas.openxmlformats.org/officeDocument/2006/relationships/hyperlink" Target="https://www.web.statistik.zh.ch/ogd/datenkatalog/app/" TargetMode="External"/><Relationship Id="rId1" Type="http://schemas.openxmlformats.org/officeDocument/2006/relationships/hyperlink" Target="https://pubdb.bfe.admin.ch/de/publication/download/8787" TargetMode="External"/><Relationship Id="rId6" Type="http://schemas.openxmlformats.org/officeDocument/2006/relationships/table" Target="../tables/table30.xml"/><Relationship Id="rId5" Type="http://schemas.openxmlformats.org/officeDocument/2006/relationships/drawing" Target="../drawings/drawing85.xml"/><Relationship Id="rId4" Type="http://schemas.openxmlformats.org/officeDocument/2006/relationships/printerSettings" Target="../printerSettings/printerSettings37.bin"/></Relationships>
</file>

<file path=xl/worksheets/_rels/sheet33.xml.rels><?xml version="1.0" encoding="UTF-8" standalone="yes"?>
<Relationships xmlns="http://schemas.openxmlformats.org/package/2006/relationships"><Relationship Id="rId3" Type="http://schemas.openxmlformats.org/officeDocument/2006/relationships/drawing" Target="../drawings/drawing88.xml"/><Relationship Id="rId2" Type="http://schemas.openxmlformats.org/officeDocument/2006/relationships/printerSettings" Target="../printerSettings/printerSettings38.bin"/><Relationship Id="rId1" Type="http://schemas.openxmlformats.org/officeDocument/2006/relationships/hyperlink" Target="https://www.web.statistik.zh.ch/ogd/datenkatalog/app/" TargetMode="External"/><Relationship Id="rId4" Type="http://schemas.openxmlformats.org/officeDocument/2006/relationships/table" Target="../tables/table31.xml"/></Relationships>
</file>

<file path=xl/worksheets/_rels/sheet34.xml.rels><?xml version="1.0" encoding="UTF-8" standalone="yes"?>
<Relationships xmlns="http://schemas.openxmlformats.org/package/2006/relationships"><Relationship Id="rId3" Type="http://schemas.openxmlformats.org/officeDocument/2006/relationships/drawing" Target="../drawings/drawing91.xml"/><Relationship Id="rId2" Type="http://schemas.openxmlformats.org/officeDocument/2006/relationships/hyperlink" Target="https://www.web.statistik.zh.ch/ogd/datenkatalog/app/" TargetMode="External"/><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32.xml"/></Relationships>
</file>

<file path=xl/worksheets/_rels/sheet35.xml.rels><?xml version="1.0" encoding="UTF-8" standalone="yes"?>
<Relationships xmlns="http://schemas.openxmlformats.org/package/2006/relationships"><Relationship Id="rId3" Type="http://schemas.openxmlformats.org/officeDocument/2006/relationships/hyperlink" Target="mailto:ogd32@bundesamt-fur-energie-bfe" TargetMode="External"/><Relationship Id="rId2" Type="http://schemas.openxmlformats.org/officeDocument/2006/relationships/hyperlink" Target="https://pubdb.bfe.admin.ch/de/suche?keywords=399" TargetMode="External"/><Relationship Id="rId1" Type="http://schemas.openxmlformats.org/officeDocument/2006/relationships/hyperlink" Target="https://www.zh.ch/de/politik-staat/opendata.zhweb-noredirect.zhweb-cache.html?keywords=ogd" TargetMode="External"/><Relationship Id="rId6" Type="http://schemas.openxmlformats.org/officeDocument/2006/relationships/table" Target="../tables/table33.xml"/><Relationship Id="rId5" Type="http://schemas.openxmlformats.org/officeDocument/2006/relationships/drawing" Target="../drawings/drawing94.xml"/><Relationship Id="rId4" Type="http://schemas.openxmlformats.org/officeDocument/2006/relationships/printerSettings" Target="../printerSettings/printerSettings39.bin"/></Relationships>
</file>

<file path=xl/worksheets/_rels/sheet36.xml.rels><?xml version="1.0" encoding="UTF-8" standalone="yes"?>
<Relationships xmlns="http://schemas.openxmlformats.org/package/2006/relationships"><Relationship Id="rId3" Type="http://schemas.openxmlformats.org/officeDocument/2006/relationships/printerSettings" Target="../printerSettings/printerSettings40.bin"/><Relationship Id="rId2" Type="http://schemas.openxmlformats.org/officeDocument/2006/relationships/hyperlink" Target="https://www.bfs.admin.ch/bfs/de/home/statistiken/kataloge-datenbanken/tabellen.assetdetail.20024464.html"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34.xml"/><Relationship Id="rId4" Type="http://schemas.openxmlformats.org/officeDocument/2006/relationships/drawing" Target="../drawings/drawing97.xml"/></Relationships>
</file>

<file path=xl/worksheets/_rels/sheet37.xml.rels><?xml version="1.0" encoding="UTF-8" standalone="yes"?>
<Relationships xmlns="http://schemas.openxmlformats.org/package/2006/relationships"><Relationship Id="rId3" Type="http://schemas.openxmlformats.org/officeDocument/2006/relationships/drawing" Target="../drawings/drawing100.xml"/><Relationship Id="rId2" Type="http://schemas.openxmlformats.org/officeDocument/2006/relationships/printerSettings" Target="../printerSettings/printerSettings41.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35.xml"/></Relationships>
</file>

<file path=xl/worksheets/_rels/sheet38.xml.rels><?xml version="1.0" encoding="UTF-8" standalone="yes"?>
<Relationships xmlns="http://schemas.openxmlformats.org/package/2006/relationships"><Relationship Id="rId3" Type="http://schemas.openxmlformats.org/officeDocument/2006/relationships/drawing" Target="../drawings/drawing103.xml"/><Relationship Id="rId2" Type="http://schemas.openxmlformats.org/officeDocument/2006/relationships/printerSettings" Target="../printerSettings/printerSettings42.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36.xml"/></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43.bin"/><Relationship Id="rId2" Type="http://schemas.openxmlformats.org/officeDocument/2006/relationships/hyperlink" Target="https://www.bfs.admin.ch/bfs/de/home/statistiken/nachhaltige-entwicklung/monet-2030/alle-nach-themen/12-konsum-produktion/treibhausgas-fussabdruck.assetdetail.23567513.html"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37.xml"/><Relationship Id="rId4" Type="http://schemas.openxmlformats.org/officeDocument/2006/relationships/drawing" Target="../drawings/drawing106.xml"/></Relationships>
</file>

<file path=xl/worksheets/_rels/sheet40.xml.rels><?xml version="1.0" encoding="UTF-8" standalone="yes"?>
<Relationships xmlns="http://schemas.openxmlformats.org/package/2006/relationships"><Relationship Id="rId3" Type="http://schemas.openxmlformats.org/officeDocument/2006/relationships/drawing" Target="../drawings/drawing109.xml"/><Relationship Id="rId2" Type="http://schemas.openxmlformats.org/officeDocument/2006/relationships/printerSettings" Target="../printerSettings/printerSettings44.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38.xml"/></Relationships>
</file>

<file path=xl/worksheets/_rels/sheet41.xml.rels><?xml version="1.0" encoding="UTF-8" standalone="yes"?>
<Relationships xmlns="http://schemas.openxmlformats.org/package/2006/relationships"><Relationship Id="rId3" Type="http://schemas.openxmlformats.org/officeDocument/2006/relationships/drawing" Target="../drawings/drawing112.xml"/><Relationship Id="rId2" Type="http://schemas.openxmlformats.org/officeDocument/2006/relationships/printerSettings" Target="../printerSettings/printerSettings45.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39.xml"/></Relationships>
</file>

<file path=xl/worksheets/_rels/sheet42.xml.rels><?xml version="1.0" encoding="UTF-8" standalone="yes"?>
<Relationships xmlns="http://schemas.openxmlformats.org/package/2006/relationships"><Relationship Id="rId3" Type="http://schemas.openxmlformats.org/officeDocument/2006/relationships/drawing" Target="../drawings/drawing115.xml"/><Relationship Id="rId2" Type="http://schemas.openxmlformats.org/officeDocument/2006/relationships/printerSettings" Target="../printerSettings/printerSettings46.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0.xml"/></Relationships>
</file>

<file path=xl/worksheets/_rels/sheet43.xml.rels><?xml version="1.0" encoding="UTF-8" standalone="yes"?>
<Relationships xmlns="http://schemas.openxmlformats.org/package/2006/relationships"><Relationship Id="rId3" Type="http://schemas.openxmlformats.org/officeDocument/2006/relationships/printerSettings" Target="../printerSettings/printerSettings47.bin"/><Relationship Id="rId2" Type="http://schemas.openxmlformats.org/officeDocument/2006/relationships/hyperlink" Target="mailto:regina.weber@bfh" TargetMode="External"/><Relationship Id="rId1" Type="http://schemas.openxmlformats.org/officeDocument/2006/relationships/hyperlink" Target="https://www.bfh.ch/de/forschung/referenzprojekte/holzendverbrauch-schweiz/" TargetMode="External"/><Relationship Id="rId5" Type="http://schemas.openxmlformats.org/officeDocument/2006/relationships/table" Target="../tables/table41.xml"/><Relationship Id="rId4" Type="http://schemas.openxmlformats.org/officeDocument/2006/relationships/drawing" Target="../drawings/drawing118.xml"/></Relationships>
</file>

<file path=xl/worksheets/_rels/sheet44.xml.rels><?xml version="1.0" encoding="UTF-8" standalone="yes"?>
<Relationships xmlns="http://schemas.openxmlformats.org/package/2006/relationships"><Relationship Id="rId3" Type="http://schemas.openxmlformats.org/officeDocument/2006/relationships/drawing" Target="../drawings/drawing121.xml"/><Relationship Id="rId2" Type="http://schemas.openxmlformats.org/officeDocument/2006/relationships/printerSettings" Target="../printerSettings/printerSettings48.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2.xml"/></Relationships>
</file>

<file path=xl/worksheets/_rels/sheet45.xml.rels><?xml version="1.0" encoding="UTF-8" standalone="yes"?>
<Relationships xmlns="http://schemas.openxmlformats.org/package/2006/relationships"><Relationship Id="rId3" Type="http://schemas.openxmlformats.org/officeDocument/2006/relationships/drawing" Target="../drawings/drawing124.xml"/><Relationship Id="rId2" Type="http://schemas.openxmlformats.org/officeDocument/2006/relationships/printerSettings" Target="../printerSettings/printerSettings49.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3.xml"/></Relationships>
</file>

<file path=xl/worksheets/_rels/sheet46.xml.rels><?xml version="1.0" encoding="UTF-8" standalone="yes"?>
<Relationships xmlns="http://schemas.openxmlformats.org/package/2006/relationships"><Relationship Id="rId3" Type="http://schemas.openxmlformats.org/officeDocument/2006/relationships/drawing" Target="../drawings/drawing127.xml"/><Relationship Id="rId2" Type="http://schemas.openxmlformats.org/officeDocument/2006/relationships/printerSettings" Target="../printerSettings/printerSettings50.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4.xml"/></Relationships>
</file>

<file path=xl/worksheets/_rels/sheet47.xml.rels><?xml version="1.0" encoding="UTF-8" standalone="yes"?>
<Relationships xmlns="http://schemas.openxmlformats.org/package/2006/relationships"><Relationship Id="rId3" Type="http://schemas.openxmlformats.org/officeDocument/2006/relationships/drawing" Target="../drawings/drawing130.xml"/><Relationship Id="rId2" Type="http://schemas.openxmlformats.org/officeDocument/2006/relationships/printerSettings" Target="../printerSettings/printerSettings51.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5.xml"/></Relationships>
</file>

<file path=xl/worksheets/_rels/sheet48.xml.rels><?xml version="1.0" encoding="UTF-8" standalone="yes"?>
<Relationships xmlns="http://schemas.openxmlformats.org/package/2006/relationships"><Relationship Id="rId3" Type="http://schemas.openxmlformats.org/officeDocument/2006/relationships/drawing" Target="../drawings/drawing133.xml"/><Relationship Id="rId2" Type="http://schemas.openxmlformats.org/officeDocument/2006/relationships/printerSettings" Target="../printerSettings/printerSettings52.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6.xml"/></Relationships>
</file>

<file path=xl/worksheets/_rels/sheet49.xml.rels><?xml version="1.0" encoding="UTF-8" standalone="yes"?>
<Relationships xmlns="http://schemas.openxmlformats.org/package/2006/relationships"><Relationship Id="rId3" Type="http://schemas.openxmlformats.org/officeDocument/2006/relationships/drawing" Target="../drawings/drawing136.xml"/><Relationship Id="rId2" Type="http://schemas.openxmlformats.org/officeDocument/2006/relationships/printerSettings" Target="../printerSettings/printerSettings53.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7.xml"/></Relationships>
</file>

<file path=xl/worksheets/_rels/sheet50.xml.rels><?xml version="1.0" encoding="UTF-8" standalone="yes"?>
<Relationships xmlns="http://schemas.openxmlformats.org/package/2006/relationships"><Relationship Id="rId3" Type="http://schemas.openxmlformats.org/officeDocument/2006/relationships/drawing" Target="../drawings/drawing139.xml"/><Relationship Id="rId2" Type="http://schemas.openxmlformats.org/officeDocument/2006/relationships/printerSettings" Target="../printerSettings/printerSettings54.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8.xml"/></Relationships>
</file>

<file path=xl/worksheets/_rels/sheet51.xml.rels><?xml version="1.0" encoding="UTF-8" standalone="yes"?>
<Relationships xmlns="http://schemas.openxmlformats.org/package/2006/relationships"><Relationship Id="rId3" Type="http://schemas.openxmlformats.org/officeDocument/2006/relationships/drawing" Target="../drawings/drawing142.xml"/><Relationship Id="rId2" Type="http://schemas.openxmlformats.org/officeDocument/2006/relationships/printerSettings" Target="../printerSettings/printerSettings55.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9.xml"/></Relationships>
</file>

<file path=xl/worksheets/_rels/sheet52.xml.rels><?xml version="1.0" encoding="UTF-8" standalone="yes"?>
<Relationships xmlns="http://schemas.openxmlformats.org/package/2006/relationships"><Relationship Id="rId3" Type="http://schemas.openxmlformats.org/officeDocument/2006/relationships/drawing" Target="../drawings/drawing145.xml"/><Relationship Id="rId2" Type="http://schemas.openxmlformats.org/officeDocument/2006/relationships/printerSettings" Target="../printerSettings/printerSettings56.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50.xml"/></Relationships>
</file>

<file path=xl/worksheets/_rels/sheet53.xml.rels><?xml version="1.0" encoding="UTF-8" standalone="yes"?>
<Relationships xmlns="http://schemas.openxmlformats.org/package/2006/relationships"><Relationship Id="rId13" Type="http://schemas.openxmlformats.org/officeDocument/2006/relationships/hyperlink" Target="https://www.web.statistik.zh.ch/ogd/daten/ressourcen/" TargetMode="External"/><Relationship Id="rId18" Type="http://schemas.openxmlformats.org/officeDocument/2006/relationships/hyperlink" Target="https://www.web.statistik.zh.ch/awel/decarb_monitoring/" TargetMode="External"/><Relationship Id="rId26" Type="http://schemas.openxmlformats.org/officeDocument/2006/relationships/hyperlink" Target="https://www.web.statistik.zh.ch/awel/decarb_monitoring/" TargetMode="External"/><Relationship Id="rId3" Type="http://schemas.openxmlformats.org/officeDocument/2006/relationships/hyperlink" Target="https://www.pxweb.bfs.admin.ch/api/v1/de/" TargetMode="External"/><Relationship Id="rId21" Type="http://schemas.openxmlformats.org/officeDocument/2006/relationships/hyperlink" Target="https://www.web.statistik.zh.ch/awel/decarb_monitoring/" TargetMode="External"/><Relationship Id="rId7" Type="http://schemas.openxmlformats.org/officeDocument/2006/relationships/hyperlink" Target="https://www.web.statistik.zh.ch/ogd/data/" TargetMode="External"/><Relationship Id="rId12" Type="http://schemas.openxmlformats.org/officeDocument/2006/relationships/hyperlink" Target="https://www.pxweb.bfs.admin.ch/api/v1/de/" TargetMode="External"/><Relationship Id="rId17" Type="http://schemas.openxmlformats.org/officeDocument/2006/relationships/hyperlink" Target="https://www.web.statistik.zh.ch/awel/decarb_monitoring/" TargetMode="External"/><Relationship Id="rId25" Type="http://schemas.openxmlformats.org/officeDocument/2006/relationships/hyperlink" Target="https://www.web.statistik.zh.ch/awel/decarb_monitoring/" TargetMode="External"/><Relationship Id="rId33" Type="http://schemas.microsoft.com/office/2017/10/relationships/threadedComment" Target="../threadedComments/threadedComment2.xml"/><Relationship Id="rId2" Type="http://schemas.openxmlformats.org/officeDocument/2006/relationships/hyperlink" Target="https://www.web.statistik.zh.ch/ogd/daten/ressourcen/" TargetMode="External"/><Relationship Id="rId16" Type="http://schemas.openxmlformats.org/officeDocument/2006/relationships/hyperlink" Target="https://www.web.statistik.zh.ch/awel/decarb_monitoring/" TargetMode="External"/><Relationship Id="rId20" Type="http://schemas.openxmlformats.org/officeDocument/2006/relationships/hyperlink" Target="https://www.web.statistik.zh.ch/awel/decarb_monitoring/" TargetMode="External"/><Relationship Id="rId29" Type="http://schemas.openxmlformats.org/officeDocument/2006/relationships/hyperlink" Target="https://www.uvek-gis.admin.ch/BFE/ogd/21/" TargetMode="External"/><Relationship Id="rId1" Type="http://schemas.openxmlformats.org/officeDocument/2006/relationships/hyperlink" Target="https://www.pxweb.bfs.admin.ch/api/v1/de/" TargetMode="External"/><Relationship Id="rId6" Type="http://schemas.openxmlformats.org/officeDocument/2006/relationships/hyperlink" Target="https://www.uvek-gis.admin.ch/BFE/ogd/21/" TargetMode="External"/><Relationship Id="rId11" Type="http://schemas.openxmlformats.org/officeDocument/2006/relationships/hyperlink" Target="https://www.pxweb.bfs.admin.ch/api/v1/de/" TargetMode="External"/><Relationship Id="rId24" Type="http://schemas.openxmlformats.org/officeDocument/2006/relationships/hyperlink" Target="https://www.stadt-zuerich.ch/content/dam/stzh/gud/Deutsch/UGZ/umwelt-energie/energie-in-zahlen/Heizgradtage/dokumente/" TargetMode="External"/><Relationship Id="rId32" Type="http://schemas.openxmlformats.org/officeDocument/2006/relationships/comments" Target="../comments2.xml"/><Relationship Id="rId5" Type="http://schemas.openxmlformats.org/officeDocument/2006/relationships/hyperlink" Target="https://www.pxweb.bfs.admin.ch/api/v1/de/" TargetMode="External"/><Relationship Id="rId15" Type="http://schemas.openxmlformats.org/officeDocument/2006/relationships/hyperlink" Target="https://dam-api.bfs.admin.ch/hub/api/dam/assets/" TargetMode="External"/><Relationship Id="rId23" Type="http://schemas.openxmlformats.org/officeDocument/2006/relationships/hyperlink" Target="https://www.pxweb.bfs.admin.ch/api/v1/de/" TargetMode="External"/><Relationship Id="rId28" Type="http://schemas.openxmlformats.org/officeDocument/2006/relationships/hyperlink" Target="https://www.web.statistik.zh.ch/awel/decarb_monitoring/" TargetMode="External"/><Relationship Id="rId10" Type="http://schemas.openxmlformats.org/officeDocument/2006/relationships/hyperlink" Target="https://www.pxweb.bfs.admin.ch/api/v1/de/" TargetMode="External"/><Relationship Id="rId19" Type="http://schemas.openxmlformats.org/officeDocument/2006/relationships/hyperlink" Target="https://www.web.statistik.zh.ch/awel/decarb_monitoring/" TargetMode="External"/><Relationship Id="rId31" Type="http://schemas.openxmlformats.org/officeDocument/2006/relationships/vmlDrawing" Target="../drawings/vmlDrawing3.vml"/><Relationship Id="rId4" Type="http://schemas.openxmlformats.org/officeDocument/2006/relationships/hyperlink" Target="https://www.pxweb.bfs.admin.ch/api/v1/de/" TargetMode="External"/><Relationship Id="rId9" Type="http://schemas.openxmlformats.org/officeDocument/2006/relationships/hyperlink" Target="https://www.pxweb.bfs.admin.ch/api/v1/de/" TargetMode="External"/><Relationship Id="rId14" Type="http://schemas.openxmlformats.org/officeDocument/2006/relationships/hyperlink" Target="https://www.web.statistik.zh.ch/ogd/daten/ressourcen/" TargetMode="External"/><Relationship Id="rId22" Type="http://schemas.openxmlformats.org/officeDocument/2006/relationships/hyperlink" Target="https://www.web.statistik.zh.ch/awel/decarb_monitoring/" TargetMode="External"/><Relationship Id="rId27" Type="http://schemas.openxmlformats.org/officeDocument/2006/relationships/hyperlink" Target="https://www.web.statistik.zh.ch/awel/decarb_monitoring/" TargetMode="External"/><Relationship Id="rId30" Type="http://schemas.openxmlformats.org/officeDocument/2006/relationships/hyperlink" Target="https://www.web.statistik.zh.ch/awel/decarb_monitoring/" TargetMode="External"/><Relationship Id="rId8" Type="http://schemas.openxmlformats.org/officeDocument/2006/relationships/hyperlink" Target="https://www.web.statistik.zh.ch/ogd/daten/ressourcen/" TargetMode="External"/></Relationships>
</file>

<file path=xl/worksheets/_rels/sheet55.xml.rels><?xml version="1.0" encoding="UTF-8" standalone="yes"?>
<Relationships xmlns="http://schemas.openxmlformats.org/package/2006/relationships"><Relationship Id="rId8" Type="http://schemas.openxmlformats.org/officeDocument/2006/relationships/table" Target="../tables/table56.xml"/><Relationship Id="rId3" Type="http://schemas.openxmlformats.org/officeDocument/2006/relationships/table" Target="../tables/table51.xml"/><Relationship Id="rId7" Type="http://schemas.openxmlformats.org/officeDocument/2006/relationships/table" Target="../tables/table55.xml"/><Relationship Id="rId2" Type="http://schemas.openxmlformats.org/officeDocument/2006/relationships/vmlDrawing" Target="../drawings/vmlDrawing4.vml"/><Relationship Id="rId1" Type="http://schemas.openxmlformats.org/officeDocument/2006/relationships/printerSettings" Target="../printerSettings/printerSettings57.bin"/><Relationship Id="rId6" Type="http://schemas.openxmlformats.org/officeDocument/2006/relationships/table" Target="../tables/table54.xml"/><Relationship Id="rId5" Type="http://schemas.openxmlformats.org/officeDocument/2006/relationships/table" Target="../tables/table53.xml"/><Relationship Id="rId10" Type="http://schemas.openxmlformats.org/officeDocument/2006/relationships/table" Target="../tables/table58.xml"/><Relationship Id="rId4" Type="http://schemas.openxmlformats.org/officeDocument/2006/relationships/table" Target="../tables/table52.xml"/><Relationship Id="rId9" Type="http://schemas.openxmlformats.org/officeDocument/2006/relationships/table" Target="../tables/table5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9EC769-A9D9-4203-850A-EB68C6D6BF0A}">
  <sheetPr codeName="Tabelle1">
    <tabColor theme="1"/>
    <pageSetUpPr fitToPage="1"/>
  </sheetPr>
  <dimension ref="A3:L50"/>
  <sheetViews>
    <sheetView showGridLines="0" zoomScale="85" zoomScaleNormal="85" zoomScaleSheetLayoutView="85" workbookViewId="0">
      <pane xSplit="2" ySplit="4" topLeftCell="C14" activePane="bottomRight" state="frozen"/>
      <selection pane="bottomRight" activeCell="M30" sqref="M30"/>
      <selection pane="bottomLeft" activeCell="B25" sqref="B25"/>
      <selection pane="topRight" activeCell="B25" sqref="B25"/>
    </sheetView>
  </sheetViews>
  <sheetFormatPr defaultColWidth="10.1640625" defaultRowHeight="12.4"/>
  <cols>
    <col min="1" max="1" width="6.1640625" style="22" customWidth="1"/>
    <col min="2" max="2" width="124.1640625" style="23" customWidth="1"/>
    <col min="3" max="5" width="10.1640625" style="23"/>
    <col min="6" max="6" width="16.1640625" style="23" customWidth="1"/>
    <col min="7" max="7" width="14.1640625" style="23" customWidth="1"/>
    <col min="8" max="8" width="12.1640625" style="23" customWidth="1"/>
    <col min="9" max="9" width="14.1640625" style="23" customWidth="1"/>
    <col min="10" max="12" width="10.1640625" style="23"/>
    <col min="13" max="13" width="15.1640625" style="23" customWidth="1"/>
    <col min="14" max="15" width="10.1640625" style="23"/>
    <col min="16" max="17" width="17.1640625" style="23" bestFit="1" customWidth="1"/>
    <col min="18" max="16384" width="10.1640625" style="23"/>
  </cols>
  <sheetData>
    <row r="3" spans="1:11" ht="6" customHeight="1"/>
    <row r="4" spans="1:11" ht="98.65">
      <c r="A4" s="24" t="s">
        <v>0</v>
      </c>
      <c r="B4" s="24" t="s">
        <v>1</v>
      </c>
      <c r="C4" s="25" t="s">
        <v>2</v>
      </c>
      <c r="D4" s="25" t="s">
        <v>3</v>
      </c>
      <c r="E4" s="25" t="s">
        <v>4</v>
      </c>
      <c r="F4" s="26" t="s">
        <v>5</v>
      </c>
      <c r="G4" s="26" t="s">
        <v>6</v>
      </c>
      <c r="H4" s="26" t="s">
        <v>7</v>
      </c>
      <c r="I4" s="26" t="s">
        <v>8</v>
      </c>
      <c r="J4" s="27" t="s">
        <v>9</v>
      </c>
      <c r="K4" s="28" t="s">
        <v>10</v>
      </c>
    </row>
    <row r="5" spans="1:11">
      <c r="A5" s="30">
        <v>1.01</v>
      </c>
      <c r="B5" s="42" cm="1">
        <f t="array" aca="1" ref="B5" ca="1">HYPERLINK("" &amp; "#" &amp; A5 &amp; "!B5",INDIRECT("'" &amp; $A5 &amp; "'!B5"))</f>
        <v>0</v>
      </c>
      <c r="C5" s="24" cm="1">
        <f t="array" aca="1" ref="C5" ca="1">INDIRECT("'" &amp; A5 &amp; "'!B13")</f>
        <v>0</v>
      </c>
      <c r="D5" s="24" cm="1">
        <f t="array" aca="1" ref="D5" ca="1">INDIRECT("'" &amp; A5 &amp; "'!B14")</f>
        <v>0</v>
      </c>
      <c r="E5" s="24" cm="1">
        <f t="array" aca="1" ref="E5" ca="1">INDIRECT("'" &amp; A5 &amp; "'!B15")</f>
        <v>0</v>
      </c>
      <c r="F5" s="36" t="str">
        <f ca="1">IFERROR(_xlfn.XLOOKUP(Über112[[#This Row],[Mehrinvestitionen]],#REF!,#REF!,#N/A),"")</f>
        <v/>
      </c>
      <c r="G5" s="36" t="str">
        <f ca="1">IFERROR(_xlfn.XLOOKUP(Über112[[#This Row],[Mehrinvestitionen]],#REF!,#REF!,#N/A),"")</f>
        <v/>
      </c>
      <c r="H5" s="36" t="str">
        <f ca="1">IFERROR(_xlfn.XLOOKUP(Über112[[#This Row],[Jährliche Mehrkosten ]],#REF!,#REF!,#N/A),"")</f>
        <v/>
      </c>
      <c r="I5" s="36" t="str">
        <f ca="1">IFERROR(_xlfn.XLOOKUP(Über112[[#This Row],[Jährliche Mehrkosten ]],#REF!,#REF!,#N/A),"")</f>
        <v/>
      </c>
      <c r="J5" s="38" t="str">
        <f ca="1">IFERROR(_xlfn.XLOOKUP(Über112[[#This Row],[Personal]],#REF!,#REF!,#N/A),"")</f>
        <v/>
      </c>
      <c r="K5" s="38" t="str">
        <f ca="1">IFERROR(_xlfn.XLOOKUP(Über112[[#This Row],[Personal]],#REF!,#REF!,#N/A),"")</f>
        <v/>
      </c>
    </row>
    <row r="6" spans="1:11">
      <c r="A6" s="30">
        <v>1.02</v>
      </c>
      <c r="B6" s="42" cm="1">
        <f t="array" aca="1" ref="B6" ca="1">HYPERLINK("" &amp; "#" &amp; A6 &amp; "!B5",INDIRECT("'" &amp; $A6 &amp; "'!B5"))</f>
        <v>0</v>
      </c>
      <c r="C6" s="24" cm="1">
        <f t="array" aca="1" ref="C6" ca="1">INDIRECT("'" &amp; A6 &amp; "'!B13")</f>
        <v>0</v>
      </c>
      <c r="D6" s="24" cm="1">
        <f t="array" aca="1" ref="D6" ca="1">INDIRECT("'" &amp; A6 &amp; "'!B14")</f>
        <v>0</v>
      </c>
      <c r="E6" s="24" cm="1">
        <f t="array" aca="1" ref="E6" ca="1">INDIRECT("'" &amp; A6 &amp; "'!B15")</f>
        <v>0</v>
      </c>
      <c r="F6" s="36" t="str">
        <f ca="1">IFERROR(_xlfn.XLOOKUP(Über112[[#This Row],[Mehrinvestitionen]],#REF!,#REF!,#N/A),"")</f>
        <v/>
      </c>
      <c r="G6" s="36" t="str">
        <f ca="1">IFERROR(_xlfn.XLOOKUP(Über112[[#This Row],[Mehrinvestitionen]],#REF!,#REF!,#N/A),"")</f>
        <v/>
      </c>
      <c r="H6" s="36" t="str">
        <f ca="1">IFERROR(_xlfn.XLOOKUP(Über112[[#This Row],[Jährliche Mehrkosten ]],#REF!,#REF!,#N/A),"")</f>
        <v/>
      </c>
      <c r="I6" s="36" t="str">
        <f ca="1">IFERROR(_xlfn.XLOOKUP(Über112[[#This Row],[Jährliche Mehrkosten ]],#REF!,#REF!,#N/A),"")</f>
        <v/>
      </c>
      <c r="J6" s="38" t="str">
        <f ca="1">IFERROR(_xlfn.XLOOKUP(Über112[[#This Row],[Personal]],#REF!,#REF!,#N/A),"")</f>
        <v/>
      </c>
      <c r="K6" s="38" t="str">
        <f ca="1">IFERROR(_xlfn.XLOOKUP(Über112[[#This Row],[Personal]],#REF!,#REF!,#N/A),"")</f>
        <v/>
      </c>
    </row>
    <row r="7" spans="1:11">
      <c r="A7" s="30">
        <v>1.03</v>
      </c>
      <c r="B7" s="42" cm="1">
        <f t="array" aca="1" ref="B7" ca="1">HYPERLINK("" &amp; "#" &amp; A7 &amp; "!B5",INDIRECT("'" &amp; $A7 &amp; "'!B5"))</f>
        <v>0</v>
      </c>
      <c r="C7" s="24" cm="1">
        <f t="array" aca="1" ref="C7" ca="1">INDIRECT("'" &amp; A7 &amp; "'!B13")</f>
        <v>0</v>
      </c>
      <c r="D7" s="24" cm="1">
        <f t="array" aca="1" ref="D7" ca="1">INDIRECT("'" &amp; A7 &amp; "'!B14")</f>
        <v>0</v>
      </c>
      <c r="E7" s="24" cm="1">
        <f t="array" aca="1" ref="E7" ca="1">INDIRECT("'" &amp; A7 &amp; "'!B15")</f>
        <v>0</v>
      </c>
      <c r="F7" s="36" t="str">
        <f ca="1">IFERROR(_xlfn.XLOOKUP(Über112[[#This Row],[Mehrinvestitionen]],#REF!,#REF!,#N/A),"")</f>
        <v/>
      </c>
      <c r="G7" s="36" t="str">
        <f ca="1">IFERROR(_xlfn.XLOOKUP(Über112[[#This Row],[Mehrinvestitionen]],#REF!,#REF!,#N/A),"")</f>
        <v/>
      </c>
      <c r="H7" s="36" t="str">
        <f ca="1">IFERROR(_xlfn.XLOOKUP(Über112[[#This Row],[Jährliche Mehrkosten ]],#REF!,#REF!,#N/A),"")</f>
        <v/>
      </c>
      <c r="I7" s="36" t="str">
        <f ca="1">IFERROR(_xlfn.XLOOKUP(Über112[[#This Row],[Jährliche Mehrkosten ]],#REF!,#REF!,#N/A),"")</f>
        <v/>
      </c>
      <c r="J7" s="38" t="str">
        <f ca="1">IFERROR(_xlfn.XLOOKUP(Über112[[#This Row],[Personal]],#REF!,#REF!,#N/A),"")</f>
        <v/>
      </c>
      <c r="K7" s="38" t="str">
        <f ca="1">IFERROR(_xlfn.XLOOKUP(Über112[[#This Row],[Personal]],#REF!,#REF!,#N/A),"")</f>
        <v/>
      </c>
    </row>
    <row r="8" spans="1:11">
      <c r="A8" s="30">
        <v>1.04</v>
      </c>
      <c r="B8" s="42" cm="1">
        <f t="array" aca="1" ref="B8" ca="1">HYPERLINK("" &amp; "#" &amp; A8 &amp; "!B5",INDIRECT("'" &amp; $A8 &amp; "'!B5"))</f>
        <v>0</v>
      </c>
      <c r="C8" s="24" cm="1">
        <f t="array" aca="1" ref="C8" ca="1">INDIRECT("'" &amp; A8 &amp; "'!B13")</f>
        <v>0</v>
      </c>
      <c r="D8" s="24" cm="1">
        <f t="array" aca="1" ref="D8" ca="1">INDIRECT("'" &amp; A8 &amp; "'!B14")</f>
        <v>0</v>
      </c>
      <c r="E8" s="24" cm="1">
        <f t="array" aca="1" ref="E8" ca="1">INDIRECT("'" &amp; A8 &amp; "'!B15")</f>
        <v>0</v>
      </c>
      <c r="F8" s="36" t="str">
        <f ca="1">IFERROR(_xlfn.XLOOKUP(Über112[[#This Row],[Mehrinvestitionen]],#REF!,#REF!,#N/A),"")</f>
        <v/>
      </c>
      <c r="G8" s="36" t="str">
        <f ca="1">IFERROR(_xlfn.XLOOKUP(Über112[[#This Row],[Mehrinvestitionen]],#REF!,#REF!,#N/A),"")</f>
        <v/>
      </c>
      <c r="H8" s="36" t="str">
        <f ca="1">IFERROR(_xlfn.XLOOKUP(Über112[[#This Row],[Jährliche Mehrkosten ]],#REF!,#REF!,#N/A),"")</f>
        <v/>
      </c>
      <c r="I8" s="36" t="str">
        <f ca="1">IFERROR(_xlfn.XLOOKUP(Über112[[#This Row],[Jährliche Mehrkosten ]],#REF!,#REF!,#N/A),"")</f>
        <v/>
      </c>
      <c r="J8" s="38" t="str">
        <f ca="1">IFERROR(_xlfn.XLOOKUP(Über112[[#This Row],[Personal]],#REF!,#REF!,#N/A),"")</f>
        <v/>
      </c>
      <c r="K8" s="38" t="str">
        <f ca="1">IFERROR(_xlfn.XLOOKUP(Über112[[#This Row],[Personal]],#REF!,#REF!,#N/A),"")</f>
        <v/>
      </c>
    </row>
    <row r="9" spans="1:11">
      <c r="A9" s="30" t="s">
        <v>11</v>
      </c>
      <c r="B9" s="42" cm="1">
        <f t="array" aca="1" ref="B9" ca="1">HYPERLINK("" &amp; "#" &amp; A9 &amp; "!B5",INDIRECT("'" &amp; $A9 &amp; "'!B5"))</f>
        <v>0</v>
      </c>
      <c r="C9" s="24" cm="1">
        <f t="array" aca="1" ref="C9" ca="1">INDIRECT("'" &amp; A9 &amp; "'!B13")</f>
        <v>0</v>
      </c>
      <c r="D9" s="24" cm="1">
        <f t="array" aca="1" ref="D9" ca="1">INDIRECT("'" &amp; A9 &amp; "'!B14")</f>
        <v>0</v>
      </c>
      <c r="E9" s="24" cm="1">
        <f t="array" aca="1" ref="E9" ca="1">INDIRECT("'" &amp; A9 &amp; "'!B15")</f>
        <v>0</v>
      </c>
      <c r="F9" s="36" t="str">
        <f ca="1">IFERROR(_xlfn.XLOOKUP(Über112[[#This Row],[Mehrinvestitionen]],#REF!,#REF!,#N/A),"")</f>
        <v/>
      </c>
      <c r="G9" s="36" t="str">
        <f ca="1">IFERROR(_xlfn.XLOOKUP(Über112[[#This Row],[Mehrinvestitionen]],#REF!,#REF!,#N/A),"")</f>
        <v/>
      </c>
      <c r="H9" s="36" t="str">
        <f ca="1">IFERROR(_xlfn.XLOOKUP(Über112[[#This Row],[Jährliche Mehrkosten ]],#REF!,#REF!,#N/A),"")</f>
        <v/>
      </c>
      <c r="I9" s="36" t="str">
        <f ca="1">IFERROR(_xlfn.XLOOKUP(Über112[[#This Row],[Jährliche Mehrkosten ]],#REF!,#REF!,#N/A),"")</f>
        <v/>
      </c>
      <c r="J9" s="38" t="str">
        <f ca="1">IFERROR(_xlfn.XLOOKUP(Über112[[#This Row],[Personal]],#REF!,#REF!,#N/A),"")</f>
        <v/>
      </c>
      <c r="K9" s="38" t="str">
        <f ca="1">IFERROR(_xlfn.XLOOKUP(Über112[[#This Row],[Personal]],#REF!,#REF!,#N/A),"")</f>
        <v/>
      </c>
    </row>
    <row r="10" spans="1:11">
      <c r="A10" s="30" t="s">
        <v>12</v>
      </c>
      <c r="B10" s="42" cm="1">
        <f t="array" aca="1" ref="B10" ca="1">HYPERLINK("" &amp; "#" &amp; A10 &amp; "!B5",INDIRECT("'" &amp; $A10 &amp; "'!B5"))</f>
        <v>0</v>
      </c>
      <c r="C10" s="24" cm="1">
        <f t="array" aca="1" ref="C10" ca="1">INDIRECT("'" &amp; A10 &amp; "'!B13")</f>
        <v>0</v>
      </c>
      <c r="D10" s="24" cm="1">
        <f t="array" aca="1" ref="D10" ca="1">INDIRECT("'" &amp; A10 &amp; "'!B14")</f>
        <v>0</v>
      </c>
      <c r="E10" s="24" cm="1">
        <f t="array" aca="1" ref="E10" ca="1">INDIRECT("'" &amp; A10 &amp; "'!B15")</f>
        <v>0</v>
      </c>
      <c r="F10" s="36" t="str">
        <f ca="1">IFERROR(_xlfn.XLOOKUP(Über112[[#This Row],[Mehrinvestitionen]],#REF!,#REF!,#N/A),"")</f>
        <v/>
      </c>
      <c r="G10" s="36" t="str">
        <f ca="1">IFERROR(_xlfn.XLOOKUP(Über112[[#This Row],[Mehrinvestitionen]],#REF!,#REF!,#N/A),"")</f>
        <v/>
      </c>
      <c r="H10" s="36" t="str">
        <f ca="1">IFERROR(_xlfn.XLOOKUP(Über112[[#This Row],[Jährliche Mehrkosten ]],#REF!,#REF!,#N/A),"")</f>
        <v/>
      </c>
      <c r="I10" s="36" t="str">
        <f ca="1">IFERROR(_xlfn.XLOOKUP(Über112[[#This Row],[Jährliche Mehrkosten ]],#REF!,#REF!,#N/A),"")</f>
        <v/>
      </c>
      <c r="J10" s="38" t="str">
        <f ca="1">IFERROR(_xlfn.XLOOKUP(Über112[[#This Row],[Personal]],#REF!,#REF!,#N/A),"")</f>
        <v/>
      </c>
      <c r="K10" s="38" t="str">
        <f ca="1">IFERROR(_xlfn.XLOOKUP(Über112[[#This Row],[Personal]],#REF!,#REF!,#N/A),"")</f>
        <v/>
      </c>
    </row>
    <row r="11" spans="1:11">
      <c r="A11" s="35" t="s">
        <v>13</v>
      </c>
      <c r="B11" s="49" cm="1">
        <f t="array" aca="1" ref="B11" ca="1">HYPERLINK("" &amp; "#" &amp; A11 &amp; "!B5",INDIRECT("'" &amp; $A11 &amp; "'!B5"))</f>
        <v>0</v>
      </c>
      <c r="C11" s="32" cm="1">
        <f t="array" aca="1" ref="C11" ca="1">INDIRECT("'" &amp; A11 &amp; "'!B13")</f>
        <v>0</v>
      </c>
      <c r="D11" s="32" cm="1">
        <f t="array" aca="1" ref="D11" ca="1">INDIRECT("'" &amp; A11 &amp; "'!B14")</f>
        <v>0</v>
      </c>
      <c r="E11" s="32" cm="1">
        <f t="array" aca="1" ref="E11" ca="1">INDIRECT("'" &amp; A11 &amp; "'!B15")</f>
        <v>0</v>
      </c>
      <c r="F11" s="32" t="str">
        <f ca="1">IFERROR(_xlfn.XLOOKUP(Über112[[#This Row],[Mehrinvestitionen]],#REF!,#REF!,#N/A),"")</f>
        <v/>
      </c>
      <c r="G11" s="48" t="str">
        <f ca="1">IFERROR(_xlfn.XLOOKUP(Über112[[#This Row],[Mehrinvestitionen]],#REF!,#REF!,#N/A),"")</f>
        <v/>
      </c>
      <c r="H11" s="37" t="str">
        <f ca="1">IFERROR(_xlfn.XLOOKUP(Über112[[#This Row],[Jährliche Mehrkosten ]],#REF!,#REF!,#N/A),"")</f>
        <v/>
      </c>
      <c r="I11" s="37" t="str">
        <f ca="1">IFERROR(_xlfn.XLOOKUP(Über112[[#This Row],[Jährliche Mehrkosten ]],#REF!,#REF!,#N/A),"")</f>
        <v/>
      </c>
      <c r="J11" s="38" t="str">
        <f ca="1">IFERROR(_xlfn.XLOOKUP(Über112[[#This Row],[Personal]],#REF!,#REF!,#N/A),"")</f>
        <v/>
      </c>
      <c r="K11" s="38" t="str">
        <f ca="1">IFERROR(_xlfn.XLOOKUP(Über112[[#This Row],[Personal]],#REF!,#REF!,#N/A),"")</f>
        <v/>
      </c>
    </row>
    <row r="12" spans="1:11">
      <c r="A12" s="30" t="s">
        <v>14</v>
      </c>
      <c r="B12" s="42" cm="1">
        <f t="array" aca="1" ref="B12" ca="1">HYPERLINK("" &amp; "#" &amp; A12 &amp; "!B5",INDIRECT("'" &amp; $A12 &amp; "'!B5"))</f>
        <v>0</v>
      </c>
      <c r="C12" s="24" cm="1">
        <f t="array" aca="1" ref="C12" ca="1">INDIRECT("'" &amp; A12 &amp; "'!B13")</f>
        <v>0</v>
      </c>
      <c r="D12" s="24" cm="1">
        <f t="array" aca="1" ref="D12" ca="1">INDIRECT("'" &amp; A12 &amp; "'!B14")</f>
        <v>0</v>
      </c>
      <c r="E12" s="24" cm="1">
        <f t="array" aca="1" ref="E12" ca="1">INDIRECT("'" &amp; A12 &amp; "'!B15")</f>
        <v>0</v>
      </c>
      <c r="F12" s="36" t="str">
        <f ca="1">IFERROR(_xlfn.XLOOKUP(Über112[[#This Row],[Mehrinvestitionen]],#REF!,#REF!,#N/A),"")</f>
        <v/>
      </c>
      <c r="G12" s="36" t="str">
        <f ca="1">IFERROR(_xlfn.XLOOKUP(Über112[[#This Row],[Mehrinvestitionen]],#REF!,#REF!,#N/A),"")</f>
        <v/>
      </c>
      <c r="H12" s="36" t="str">
        <f ca="1">IFERROR(_xlfn.XLOOKUP(Über112[[#This Row],[Jährliche Mehrkosten ]],#REF!,#REF!,#N/A),"")</f>
        <v/>
      </c>
      <c r="I12" s="36" t="str">
        <f ca="1">IFERROR(_xlfn.XLOOKUP(Über112[[#This Row],[Jährliche Mehrkosten ]],#REF!,#REF!,#N/A),"")</f>
        <v/>
      </c>
      <c r="J12" s="41" t="str">
        <f ca="1">IFERROR(_xlfn.XLOOKUP(Über112[[#This Row],[Personal]],#REF!,#REF!,#N/A),"")</f>
        <v/>
      </c>
      <c r="K12" s="41" t="str">
        <f ca="1">IFERROR(_xlfn.XLOOKUP(Über112[[#This Row],[Personal]],#REF!,#REF!,#N/A),"")</f>
        <v/>
      </c>
    </row>
    <row r="13" spans="1:11">
      <c r="A13" s="30" t="s">
        <v>15</v>
      </c>
      <c r="B13" s="42" cm="1">
        <f t="array" aca="1" ref="B13" ca="1">HYPERLINK("" &amp; "#" &amp; A13 &amp; "!B5",INDIRECT("'" &amp; $A13 &amp; "'!B5"))</f>
        <v>0</v>
      </c>
      <c r="C13" s="24" cm="1">
        <f t="array" aca="1" ref="C13" ca="1">INDIRECT("'" &amp; A13 &amp; "'!B13")</f>
        <v>0</v>
      </c>
      <c r="D13" s="24" cm="1">
        <f t="array" aca="1" ref="D13" ca="1">INDIRECT("'" &amp; A13 &amp; "'!B14")</f>
        <v>0</v>
      </c>
      <c r="E13" s="24" cm="1">
        <f t="array" aca="1" ref="E13" ca="1">INDIRECT("'" &amp; A13 &amp; "'!B15")</f>
        <v>0</v>
      </c>
      <c r="F13" s="36" t="str">
        <f ca="1">IFERROR(_xlfn.XLOOKUP(Über112[[#This Row],[Mehrinvestitionen]],#REF!,#REF!,#N/A),"")</f>
        <v/>
      </c>
      <c r="G13" s="36" t="str">
        <f ca="1">IFERROR(_xlfn.XLOOKUP(Über112[[#This Row],[Mehrinvestitionen]],#REF!,#REF!,#N/A),"")</f>
        <v/>
      </c>
      <c r="H13" s="36" t="str">
        <f ca="1">IFERROR(_xlfn.XLOOKUP(Über112[[#This Row],[Jährliche Mehrkosten ]],#REF!,#REF!,#N/A),"")</f>
        <v/>
      </c>
      <c r="I13" s="36" t="str">
        <f ca="1">IFERROR(_xlfn.XLOOKUP(Über112[[#This Row],[Jährliche Mehrkosten ]],#REF!,#REF!,#N/A),"")</f>
        <v/>
      </c>
      <c r="J13" s="41" t="str">
        <f ca="1">IFERROR(_xlfn.XLOOKUP(Über112[[#This Row],[Personal]],#REF!,#REF!,#N/A),"")</f>
        <v/>
      </c>
      <c r="K13" s="41" t="str">
        <f ca="1">IFERROR(_xlfn.XLOOKUP(Über112[[#This Row],[Personal]],#REF!,#REF!,#N/A),"")</f>
        <v/>
      </c>
    </row>
    <row r="14" spans="1:11">
      <c r="A14" s="30" t="s">
        <v>16</v>
      </c>
      <c r="B14" s="42" cm="1">
        <f t="array" aca="1" ref="B14" ca="1">HYPERLINK("" &amp; "#" &amp; A14 &amp; "!B5",INDIRECT("'" &amp; $A14 &amp; "'!B5"))</f>
        <v>0</v>
      </c>
      <c r="C14" s="24" cm="1">
        <f t="array" aca="1" ref="C14" ca="1">INDIRECT("'" &amp; A14 &amp; "'!B13")</f>
        <v>0</v>
      </c>
      <c r="D14" s="24" cm="1">
        <f t="array" aca="1" ref="D14" ca="1">INDIRECT("'" &amp; A14 &amp; "'!B14")</f>
        <v>0</v>
      </c>
      <c r="E14" s="24" cm="1">
        <f t="array" aca="1" ref="E14" ca="1">INDIRECT("'" &amp; A14 &amp; "'!B15")</f>
        <v>0</v>
      </c>
      <c r="F14" s="36" t="str">
        <f ca="1">IFERROR(_xlfn.XLOOKUP(Über112[[#This Row],[Mehrinvestitionen]],#REF!,#REF!,#N/A),"")</f>
        <v/>
      </c>
      <c r="G14" s="36" t="str">
        <f ca="1">IFERROR(_xlfn.XLOOKUP(Über112[[#This Row],[Mehrinvestitionen]],#REF!,#REF!,#N/A),"")</f>
        <v/>
      </c>
      <c r="H14" s="36" t="str">
        <f ca="1">IFERROR(_xlfn.XLOOKUP(Über112[[#This Row],[Jährliche Mehrkosten ]],#REF!,#REF!,#N/A),"")</f>
        <v/>
      </c>
      <c r="I14" s="36" t="str">
        <f ca="1">IFERROR(_xlfn.XLOOKUP(Über112[[#This Row],[Jährliche Mehrkosten ]],#REF!,#REF!,#N/A),"")</f>
        <v/>
      </c>
      <c r="J14" s="41" t="str">
        <f ca="1">IFERROR(_xlfn.XLOOKUP(Über112[[#This Row],[Personal]],#REF!,#REF!,#N/A),"")</f>
        <v/>
      </c>
      <c r="K14" s="41" t="str">
        <f ca="1">IFERROR(_xlfn.XLOOKUP(Über112[[#This Row],[Personal]],#REF!,#REF!,#N/A),"")</f>
        <v/>
      </c>
    </row>
    <row r="15" spans="1:11">
      <c r="A15" s="30" t="s">
        <v>17</v>
      </c>
      <c r="B15" s="42" cm="1">
        <f t="array" aca="1" ref="B15" ca="1">HYPERLINK("" &amp; "#" &amp; A15 &amp; "!B5",INDIRECT("'" &amp; $A15 &amp; "'!B5"))</f>
        <v>0</v>
      </c>
      <c r="C15" s="24" cm="1">
        <f t="array" aca="1" ref="C15" ca="1">INDIRECT("'" &amp; A15 &amp; "'!B13")</f>
        <v>0</v>
      </c>
      <c r="D15" s="24" cm="1">
        <f t="array" aca="1" ref="D15" ca="1">INDIRECT("'" &amp; A15 &amp; "'!B14")</f>
        <v>0</v>
      </c>
      <c r="E15" s="24" cm="1">
        <f t="array" aca="1" ref="E15" ca="1">INDIRECT("'" &amp; A15 &amp; "'!B15")</f>
        <v>0</v>
      </c>
      <c r="F15" s="36" t="str">
        <f ca="1">IFERROR(_xlfn.XLOOKUP(Über112[[#This Row],[Mehrinvestitionen]],#REF!,#REF!,#N/A),"")</f>
        <v/>
      </c>
      <c r="G15" s="36" t="str">
        <f ca="1">IFERROR(_xlfn.XLOOKUP(Über112[[#This Row],[Mehrinvestitionen]],#REF!,#REF!,#N/A),"")</f>
        <v/>
      </c>
      <c r="H15" s="36" t="str">
        <f ca="1">IFERROR(_xlfn.XLOOKUP(Über112[[#This Row],[Jährliche Mehrkosten ]],#REF!,#REF!,#N/A),"")</f>
        <v/>
      </c>
      <c r="I15" s="36" t="str">
        <f ca="1">IFERROR(_xlfn.XLOOKUP(Über112[[#This Row],[Jährliche Mehrkosten ]],#REF!,#REF!,#N/A),"")</f>
        <v/>
      </c>
      <c r="J15" s="41" t="str">
        <f ca="1">IFERROR(_xlfn.XLOOKUP(Über112[[#This Row],[Personal]],#REF!,#REF!,#N/A),"")</f>
        <v/>
      </c>
      <c r="K15" s="41" t="str">
        <f ca="1">IFERROR(_xlfn.XLOOKUP(Über112[[#This Row],[Personal]],#REF!,#REF!,#N/A),"")</f>
        <v/>
      </c>
    </row>
    <row r="16" spans="1:11">
      <c r="A16" s="30" t="s">
        <v>18</v>
      </c>
      <c r="B16" s="42" cm="1">
        <f t="array" aca="1" ref="B16" ca="1">HYPERLINK("" &amp; "#" &amp; A16 &amp; "!B5",INDIRECT("'" &amp; $A16 &amp; "'!B5"))</f>
        <v>0</v>
      </c>
      <c r="C16" s="24" cm="1">
        <f t="array" aca="1" ref="C16" ca="1">INDIRECT("'" &amp; A16 &amp; "'!B13")</f>
        <v>0</v>
      </c>
      <c r="D16" s="24" cm="1">
        <f t="array" aca="1" ref="D16" ca="1">INDIRECT("'" &amp; A16 &amp; "'!B14")</f>
        <v>0</v>
      </c>
      <c r="E16" s="24" cm="1">
        <f t="array" aca="1" ref="E16" ca="1">INDIRECT("'" &amp; A16 &amp; "'!B15")</f>
        <v>0</v>
      </c>
      <c r="F16" s="36" t="str">
        <f ca="1">IFERROR(_xlfn.XLOOKUP(Über112[[#This Row],[Mehrinvestitionen]],#REF!,#REF!,#N/A),"")</f>
        <v/>
      </c>
      <c r="G16" s="36" t="str">
        <f ca="1">IFERROR(_xlfn.XLOOKUP(Über112[[#This Row],[Mehrinvestitionen]],#REF!,#REF!,#N/A),"")</f>
        <v/>
      </c>
      <c r="H16" s="36" t="str">
        <f ca="1">IFERROR(_xlfn.XLOOKUP(Über112[[#This Row],[Jährliche Mehrkosten ]],#REF!,#REF!,#N/A),"")</f>
        <v/>
      </c>
      <c r="I16" s="36" t="str">
        <f ca="1">IFERROR(_xlfn.XLOOKUP(Über112[[#This Row],[Jährliche Mehrkosten ]],#REF!,#REF!,#N/A),"")</f>
        <v/>
      </c>
      <c r="J16" s="41" t="str">
        <f ca="1">IFERROR(_xlfn.XLOOKUP(Über112[[#This Row],[Personal]],#REF!,#REF!,#N/A),"")</f>
        <v/>
      </c>
      <c r="K16" s="41" t="str">
        <f ca="1">IFERROR(_xlfn.XLOOKUP(Über112[[#This Row],[Personal]],#REF!,#REF!,#N/A),"")</f>
        <v/>
      </c>
    </row>
    <row r="17" spans="1:12">
      <c r="A17" s="30" t="s">
        <v>19</v>
      </c>
      <c r="B17" s="42" cm="1">
        <f t="array" aca="1" ref="B17" ca="1">HYPERLINK("" &amp; "#" &amp; A17 &amp; "!B5",INDIRECT("'" &amp; $A17 &amp; "'!B5"))</f>
        <v>0</v>
      </c>
      <c r="C17" s="24" cm="1">
        <f t="array" aca="1" ref="C17" ca="1">INDIRECT("'" &amp; A17 &amp; "'!B13")</f>
        <v>0</v>
      </c>
      <c r="D17" s="24" cm="1">
        <f t="array" aca="1" ref="D17" ca="1">INDIRECT("'" &amp; A17 &amp; "'!B14")</f>
        <v>0</v>
      </c>
      <c r="E17" s="24" cm="1">
        <f t="array" aca="1" ref="E17" ca="1">INDIRECT("'" &amp; A17 &amp; "'!B15")</f>
        <v>0</v>
      </c>
      <c r="F17" s="36" t="str">
        <f ca="1">IFERROR(_xlfn.XLOOKUP(Über112[[#This Row],[Mehrinvestitionen]],#REF!,#REF!,#N/A),"")</f>
        <v/>
      </c>
      <c r="G17" s="36" t="str">
        <f ca="1">IFERROR(_xlfn.XLOOKUP(Über112[[#This Row],[Mehrinvestitionen]],#REF!,#REF!,#N/A),"")</f>
        <v/>
      </c>
      <c r="H17" s="36" t="str">
        <f ca="1">IFERROR(_xlfn.XLOOKUP(Über112[[#This Row],[Jährliche Mehrkosten ]],#REF!,#REF!,#N/A),"")</f>
        <v/>
      </c>
      <c r="I17" s="36" t="str">
        <f ca="1">IFERROR(_xlfn.XLOOKUP(Über112[[#This Row],[Jährliche Mehrkosten ]],#REF!,#REF!,#N/A),"")</f>
        <v/>
      </c>
      <c r="J17" s="41" t="str">
        <f ca="1">IFERROR(_xlfn.XLOOKUP(Über112[[#This Row],[Personal]],#REF!,#REF!,#N/A),"")</f>
        <v/>
      </c>
      <c r="K17" s="41" t="str">
        <f ca="1">IFERROR(_xlfn.XLOOKUP(Über112[[#This Row],[Personal]],#REF!,#REF!,#N/A),"")</f>
        <v/>
      </c>
    </row>
    <row r="18" spans="1:12">
      <c r="A18" s="30" t="s">
        <v>20</v>
      </c>
      <c r="B18" s="42" cm="1">
        <f t="array" aca="1" ref="B18" ca="1">HYPERLINK("" &amp; "#" &amp; A18 &amp; "!B5",INDIRECT("'" &amp; $A18 &amp; "'!B5"))</f>
        <v>0</v>
      </c>
      <c r="C18" s="24" cm="1">
        <f t="array" aca="1" ref="C18" ca="1">INDIRECT("'" &amp; A18 &amp; "'!B13")</f>
        <v>0</v>
      </c>
      <c r="D18" s="24" cm="1">
        <f t="array" aca="1" ref="D18" ca="1">INDIRECT("'" &amp; A18 &amp; "'!B14")</f>
        <v>0</v>
      </c>
      <c r="E18" s="24" cm="1">
        <f t="array" aca="1" ref="E18" ca="1">INDIRECT("'" &amp; A18 &amp; "'!B15")</f>
        <v>0</v>
      </c>
      <c r="F18" s="36" t="str">
        <f ca="1">IFERROR(_xlfn.XLOOKUP(Über112[[#This Row],[Mehrinvestitionen]],#REF!,#REF!,#N/A),"")</f>
        <v/>
      </c>
      <c r="G18" s="36" t="str">
        <f ca="1">IFERROR(_xlfn.XLOOKUP(Über112[[#This Row],[Mehrinvestitionen]],#REF!,#REF!,#N/A),"")</f>
        <v/>
      </c>
      <c r="H18" s="36" t="str">
        <f ca="1">IFERROR(_xlfn.XLOOKUP(Über112[[#This Row],[Jährliche Mehrkosten ]],#REF!,#REF!,#N/A),"")</f>
        <v/>
      </c>
      <c r="I18" s="36" t="str">
        <f ca="1">IFERROR(_xlfn.XLOOKUP(Über112[[#This Row],[Jährliche Mehrkosten ]],#REF!,#REF!,#N/A),"")</f>
        <v/>
      </c>
      <c r="J18" s="41" t="str">
        <f ca="1">IFERROR(_xlfn.XLOOKUP(Über112[[#This Row],[Personal]],#REF!,#REF!,#N/A),"")</f>
        <v/>
      </c>
      <c r="K18" s="41" t="str">
        <f ca="1">IFERROR(_xlfn.XLOOKUP(Über112[[#This Row],[Personal]],#REF!,#REF!,#N/A),"")</f>
        <v/>
      </c>
    </row>
    <row r="19" spans="1:12">
      <c r="A19" s="30" t="s">
        <v>21</v>
      </c>
      <c r="B19" s="42" cm="1">
        <f t="array" aca="1" ref="B19" ca="1">HYPERLINK("" &amp; "#" &amp; A19 &amp; "!B5",INDIRECT("'" &amp; $A19 &amp; "'!B5"))</f>
        <v>0</v>
      </c>
      <c r="C19" s="24" cm="1">
        <f t="array" aca="1" ref="C19" ca="1">INDIRECT("'" &amp; A19 &amp; "'!B13")</f>
        <v>0</v>
      </c>
      <c r="D19" s="24" cm="1">
        <f t="array" aca="1" ref="D19" ca="1">INDIRECT("'" &amp; A19 &amp; "'!B14")</f>
        <v>0</v>
      </c>
      <c r="E19" s="24" cm="1">
        <f t="array" aca="1" ref="E19" ca="1">INDIRECT("'" &amp; A19 &amp; "'!B15")</f>
        <v>0</v>
      </c>
      <c r="F19" s="36" t="str">
        <f ca="1">IFERROR(_xlfn.XLOOKUP(Über112[[#This Row],[Mehrinvestitionen]],#REF!,#REF!,#N/A),"")</f>
        <v/>
      </c>
      <c r="G19" s="36" t="str">
        <f ca="1">IFERROR(_xlfn.XLOOKUP(Über112[[#This Row],[Mehrinvestitionen]],#REF!,#REF!,#N/A),"")</f>
        <v/>
      </c>
      <c r="H19" s="36" t="str">
        <f ca="1">IFERROR(_xlfn.XLOOKUP(Über112[[#This Row],[Jährliche Mehrkosten ]],#REF!,#REF!,#N/A),"")</f>
        <v/>
      </c>
      <c r="I19" s="36" t="str">
        <f ca="1">IFERROR(_xlfn.XLOOKUP(Über112[[#This Row],[Jährliche Mehrkosten ]],#REF!,#REF!,#N/A),"")</f>
        <v/>
      </c>
      <c r="J19" s="41" t="str">
        <f ca="1">IFERROR(_xlfn.XLOOKUP(Über112[[#This Row],[Personal]],#REF!,#REF!,#N/A),"")</f>
        <v/>
      </c>
      <c r="K19" s="41" t="str">
        <f ca="1">IFERROR(_xlfn.XLOOKUP(Über112[[#This Row],[Personal]],#REF!,#REF!,#N/A),"")</f>
        <v/>
      </c>
    </row>
    <row r="20" spans="1:12">
      <c r="A20" s="30" t="s">
        <v>22</v>
      </c>
      <c r="B20" s="42" cm="1">
        <f t="array" aca="1" ref="B20" ca="1">HYPERLINK("" &amp; "#" &amp; A20 &amp; "!B5",INDIRECT("'" &amp; $A20 &amp; "'!B5"))</f>
        <v>0</v>
      </c>
      <c r="C20" s="24" cm="1">
        <f t="array" aca="1" ref="C20" ca="1">INDIRECT("'" &amp; A20 &amp; "'!B13")</f>
        <v>0</v>
      </c>
      <c r="D20" s="24" cm="1">
        <f t="array" aca="1" ref="D20" ca="1">INDIRECT("'" &amp; A20 &amp; "'!B14")</f>
        <v>0</v>
      </c>
      <c r="E20" s="24" cm="1">
        <f t="array" aca="1" ref="E20" ca="1">INDIRECT("'" &amp; A20 &amp; "'!B15")</f>
        <v>0</v>
      </c>
      <c r="F20" s="36" t="str">
        <f ca="1">IFERROR(_xlfn.XLOOKUP(Über112[[#This Row],[Mehrinvestitionen]],#REF!,#REF!,#N/A),"")</f>
        <v/>
      </c>
      <c r="G20" s="36" t="str">
        <f ca="1">IFERROR(_xlfn.XLOOKUP(Über112[[#This Row],[Mehrinvestitionen]],#REF!,#REF!,#N/A),"")</f>
        <v/>
      </c>
      <c r="H20" s="36" t="str">
        <f ca="1">IFERROR(_xlfn.XLOOKUP(Über112[[#This Row],[Jährliche Mehrkosten ]],#REF!,#REF!,#N/A),"")</f>
        <v/>
      </c>
      <c r="I20" s="36" t="str">
        <f ca="1">IFERROR(_xlfn.XLOOKUP(Über112[[#This Row],[Jährliche Mehrkosten ]],#REF!,#REF!,#N/A),"")</f>
        <v/>
      </c>
      <c r="J20" s="41" t="str">
        <f ca="1">IFERROR(_xlfn.XLOOKUP(Über112[[#This Row],[Personal]],#REF!,#REF!,#N/A),"")</f>
        <v/>
      </c>
      <c r="K20" s="41" t="str">
        <f ca="1">IFERROR(_xlfn.XLOOKUP(Über112[[#This Row],[Personal]],#REF!,#REF!,#N/A),"")</f>
        <v/>
      </c>
    </row>
    <row r="21" spans="1:12">
      <c r="A21" s="30" t="s">
        <v>23</v>
      </c>
      <c r="B21" s="42" cm="1">
        <f t="array" aca="1" ref="B21" ca="1">HYPERLINK("" &amp; "#" &amp; A21 &amp; "!B5",INDIRECT("'" &amp; $A21 &amp; "'!B5"))</f>
        <v>0</v>
      </c>
      <c r="C21" s="24" cm="1">
        <f t="array" aca="1" ref="C21" ca="1">INDIRECT("'" &amp; A21 &amp; "'!B13")</f>
        <v>0</v>
      </c>
      <c r="D21" s="24" cm="1">
        <f t="array" aca="1" ref="D21" ca="1">INDIRECT("'" &amp; A21 &amp; "'!B14")</f>
        <v>0</v>
      </c>
      <c r="E21" s="24" cm="1">
        <f t="array" aca="1" ref="E21" ca="1">INDIRECT("'" &amp; A21 &amp; "'!B15")</f>
        <v>0</v>
      </c>
      <c r="F21" s="36" t="str">
        <f ca="1">IFERROR(_xlfn.XLOOKUP(Über112[[#This Row],[Mehrinvestitionen]],#REF!,#REF!,#N/A),"")</f>
        <v/>
      </c>
      <c r="G21" s="36" t="str">
        <f ca="1">IFERROR(_xlfn.XLOOKUP(Über112[[#This Row],[Mehrinvestitionen]],#REF!,#REF!,#N/A),"")</f>
        <v/>
      </c>
      <c r="H21" s="36" t="str">
        <f ca="1">IFERROR(_xlfn.XLOOKUP(Über112[[#This Row],[Jährliche Mehrkosten ]],#REF!,#REF!,#N/A),"")</f>
        <v/>
      </c>
      <c r="I21" s="36" t="str">
        <f ca="1">IFERROR(_xlfn.XLOOKUP(Über112[[#This Row],[Jährliche Mehrkosten ]],#REF!,#REF!,#N/A),"")</f>
        <v/>
      </c>
      <c r="J21" s="41" t="str">
        <f ca="1">IFERROR(_xlfn.XLOOKUP(Über112[[#This Row],[Personal]],#REF!,#REF!,#N/A),"")</f>
        <v/>
      </c>
      <c r="K21" s="41" t="str">
        <f ca="1">IFERROR(_xlfn.XLOOKUP(Über112[[#This Row],[Personal]],#REF!,#REF!,#N/A),"")</f>
        <v/>
      </c>
    </row>
    <row r="22" spans="1:12">
      <c r="A22" s="30" t="s">
        <v>24</v>
      </c>
      <c r="B22" s="42" cm="1">
        <f t="array" aca="1" ref="B22" ca="1">HYPERLINK("" &amp; "#" &amp; A22 &amp; "!B5",INDIRECT("'" &amp; $A22 &amp; "'!B5"))</f>
        <v>0</v>
      </c>
      <c r="C22" s="24" cm="1">
        <f t="array" aca="1" ref="C22" ca="1">INDIRECT("'" &amp; A22 &amp; "'!B13")</f>
        <v>0</v>
      </c>
      <c r="D22" s="24" cm="1">
        <f t="array" aca="1" ref="D22" ca="1">INDIRECT("'" &amp; A22 &amp; "'!B14")</f>
        <v>0</v>
      </c>
      <c r="E22" s="24" cm="1">
        <f t="array" aca="1" ref="E22" ca="1">INDIRECT("'" &amp; A22 &amp; "'!B15")</f>
        <v>0</v>
      </c>
      <c r="F22" s="36" t="str">
        <f ca="1">IFERROR(_xlfn.XLOOKUP(Über112[[#This Row],[Mehrinvestitionen]],#REF!,#REF!,#N/A),"")</f>
        <v/>
      </c>
      <c r="G22" s="36" t="str">
        <f ca="1">IFERROR(_xlfn.XLOOKUP(Über112[[#This Row],[Mehrinvestitionen]],#REF!,#REF!,#N/A),"")</f>
        <v/>
      </c>
      <c r="H22" s="36" t="str">
        <f ca="1">IFERROR(_xlfn.XLOOKUP(Über112[[#This Row],[Jährliche Mehrkosten ]],#REF!,#REF!,#N/A),"")</f>
        <v/>
      </c>
      <c r="I22" s="36" t="str">
        <f ca="1">IFERROR(_xlfn.XLOOKUP(Über112[[#This Row],[Jährliche Mehrkosten ]],#REF!,#REF!,#N/A),"")</f>
        <v/>
      </c>
      <c r="J22" s="38" t="str">
        <f ca="1">IFERROR(_xlfn.XLOOKUP(Über112[[#This Row],[Personal]],#REF!,#REF!,#N/A),"")</f>
        <v/>
      </c>
      <c r="K22" s="38" t="str">
        <f ca="1">IFERROR(_xlfn.XLOOKUP(Über112[[#This Row],[Personal]],#REF!,#REF!,#N/A),"")</f>
        <v/>
      </c>
    </row>
    <row r="23" spans="1:12">
      <c r="A23" s="30" t="s">
        <v>25</v>
      </c>
      <c r="B23" s="42" cm="1">
        <f t="array" aca="1" ref="B23" ca="1">HYPERLINK("" &amp; "#" &amp; A23 &amp; "!B5",INDIRECT("'" &amp; $A23 &amp; "'!B5"))</f>
        <v>0</v>
      </c>
      <c r="C23" s="24" cm="1">
        <f t="array" aca="1" ref="C23" ca="1">INDIRECT("'" &amp; A23 &amp; "'!B13")</f>
        <v>0</v>
      </c>
      <c r="D23" s="24" cm="1">
        <f t="array" aca="1" ref="D23" ca="1">INDIRECT("'" &amp; A23 &amp; "'!B14")</f>
        <v>0</v>
      </c>
      <c r="E23" s="24" cm="1">
        <f t="array" aca="1" ref="E23" ca="1">INDIRECT("'" &amp; A23 &amp; "'!B15")</f>
        <v>0</v>
      </c>
      <c r="F23" s="36" t="str">
        <f ca="1">IFERROR(_xlfn.XLOOKUP(Über112[[#This Row],[Mehrinvestitionen]],#REF!,#REF!,#N/A),"")</f>
        <v/>
      </c>
      <c r="G23" s="36" t="str">
        <f ca="1">IFERROR(_xlfn.XLOOKUP(Über112[[#This Row],[Mehrinvestitionen]],#REF!,#REF!,#N/A),"")</f>
        <v/>
      </c>
      <c r="H23" s="36" t="str">
        <f ca="1">IFERROR(_xlfn.XLOOKUP(Über112[[#This Row],[Jährliche Mehrkosten ]],#REF!,#REF!,#N/A),"")</f>
        <v/>
      </c>
      <c r="I23" s="36" t="str">
        <f ca="1">IFERROR(_xlfn.XLOOKUP(Über112[[#This Row],[Jährliche Mehrkosten ]],#REF!,#REF!,#N/A),"")</f>
        <v/>
      </c>
      <c r="J23" s="38" t="str">
        <f ca="1">IFERROR(_xlfn.XLOOKUP(Über112[[#This Row],[Personal]],#REF!,#REF!,#N/A),"")</f>
        <v/>
      </c>
      <c r="K23" s="38" t="str">
        <f ca="1">IFERROR(_xlfn.XLOOKUP(Über112[[#This Row],[Personal]],#REF!,#REF!,#N/A),"")</f>
        <v/>
      </c>
    </row>
    <row r="24" spans="1:12">
      <c r="A24" s="30" t="s">
        <v>26</v>
      </c>
      <c r="B24" s="42" cm="1">
        <f t="array" aca="1" ref="B24" ca="1">HYPERLINK("" &amp; "#" &amp; A24 &amp; "!B5",INDIRECT("'" &amp; $A24 &amp; "'!B5"))</f>
        <v>0</v>
      </c>
      <c r="C24" s="24" cm="1">
        <f t="array" aca="1" ref="C24" ca="1">INDIRECT("'" &amp; A24 &amp; "'!B13")</f>
        <v>0</v>
      </c>
      <c r="D24" s="24" cm="1">
        <f t="array" aca="1" ref="D24" ca="1">INDIRECT("'" &amp; A24 &amp; "'!B14")</f>
        <v>0</v>
      </c>
      <c r="E24" s="24" cm="1">
        <f t="array" aca="1" ref="E24" ca="1">INDIRECT("'" &amp; A24 &amp; "'!B15")</f>
        <v>0</v>
      </c>
      <c r="F24" s="36" t="str">
        <f ca="1">IFERROR(_xlfn.XLOOKUP(Über112[[#This Row],[Mehrinvestitionen]],#REF!,#REF!,#N/A),"")</f>
        <v/>
      </c>
      <c r="G24" s="36" t="str">
        <f ca="1">IFERROR(_xlfn.XLOOKUP(Über112[[#This Row],[Mehrinvestitionen]],#REF!,#REF!,#N/A),"")</f>
        <v/>
      </c>
      <c r="H24" s="36" t="str">
        <f ca="1">IFERROR(_xlfn.XLOOKUP(Über112[[#This Row],[Jährliche Mehrkosten ]],#REF!,#REF!,#N/A),"")</f>
        <v/>
      </c>
      <c r="I24" s="36" t="str">
        <f ca="1">IFERROR(_xlfn.XLOOKUP(Über112[[#This Row],[Jährliche Mehrkosten ]],#REF!,#REF!,#N/A),"")</f>
        <v/>
      </c>
      <c r="J24" s="38" t="str">
        <f ca="1">IFERROR(_xlfn.XLOOKUP(Über112[[#This Row],[Personal]],#REF!,#REF!,#N/A),"")</f>
        <v/>
      </c>
      <c r="K24" s="38" t="str">
        <f ca="1">IFERROR(_xlfn.XLOOKUP(Über112[[#This Row],[Personal]],#REF!,#REF!,#N/A),"")</f>
        <v/>
      </c>
    </row>
    <row r="25" spans="1:12">
      <c r="A25" s="30" t="s">
        <v>27</v>
      </c>
      <c r="B25" s="42" cm="1">
        <f t="array" aca="1" ref="B25" ca="1">HYPERLINK("" &amp; "#" &amp; A25 &amp; "!B5",INDIRECT("'" &amp; $A25 &amp; "'!B5"))</f>
        <v>0</v>
      </c>
      <c r="C25" s="24" cm="1">
        <f t="array" aca="1" ref="C25" ca="1">INDIRECT("'" &amp; A25 &amp; "'!B13")</f>
        <v>0</v>
      </c>
      <c r="D25" s="24" cm="1">
        <f t="array" aca="1" ref="D25" ca="1">INDIRECT("'" &amp; A25 &amp; "'!B14")</f>
        <v>0</v>
      </c>
      <c r="E25" s="24" cm="1">
        <f t="array" aca="1" ref="E25" ca="1">INDIRECT("'" &amp; A25 &amp; "'!B15")</f>
        <v>0</v>
      </c>
      <c r="F25" s="36" t="str">
        <f ca="1">IFERROR(_xlfn.XLOOKUP(Über112[[#This Row],[Mehrinvestitionen]],#REF!,#REF!,#N/A),"")</f>
        <v/>
      </c>
      <c r="G25" s="36" t="str">
        <f ca="1">IFERROR(_xlfn.XLOOKUP(Über112[[#This Row],[Mehrinvestitionen]],#REF!,#REF!,#N/A),"")</f>
        <v/>
      </c>
      <c r="H25" s="36" t="str">
        <f ca="1">IFERROR(_xlfn.XLOOKUP(Über112[[#This Row],[Jährliche Mehrkosten ]],#REF!,#REF!,#N/A),"")</f>
        <v/>
      </c>
      <c r="I25" s="36" t="str">
        <f ca="1">IFERROR(_xlfn.XLOOKUP(Über112[[#This Row],[Jährliche Mehrkosten ]],#REF!,#REF!,#N/A),"")</f>
        <v/>
      </c>
      <c r="J25" s="38" t="str">
        <f ca="1">IFERROR(_xlfn.XLOOKUP(Über112[[#This Row],[Personal]],#REF!,#REF!,#N/A),"")</f>
        <v/>
      </c>
      <c r="K25" s="38" t="str">
        <f ca="1">IFERROR(_xlfn.XLOOKUP(Über112[[#This Row],[Personal]],#REF!,#REF!,#N/A),"")</f>
        <v/>
      </c>
    </row>
    <row r="26" spans="1:12">
      <c r="A26" s="30" t="s">
        <v>28</v>
      </c>
      <c r="B26" s="42" cm="1">
        <f t="array" aca="1" ref="B26" ca="1">HYPERLINK("" &amp; "#" &amp; A26 &amp; "!B5",INDIRECT("'" &amp; $A26 &amp; "'!B5"))</f>
        <v>0</v>
      </c>
      <c r="C26" s="24" cm="1">
        <f t="array" aca="1" ref="C26" ca="1">INDIRECT("'" &amp; A26 &amp; "'!B13")</f>
        <v>0</v>
      </c>
      <c r="D26" s="24" cm="1">
        <f t="array" aca="1" ref="D26" ca="1">INDIRECT("'" &amp; A26 &amp; "'!B14")</f>
        <v>0</v>
      </c>
      <c r="E26" s="24" cm="1">
        <f t="array" aca="1" ref="E26" ca="1">INDIRECT("'" &amp; A26 &amp; "'!B15")</f>
        <v>0</v>
      </c>
      <c r="F26" s="36" t="str">
        <f ca="1">IFERROR(_xlfn.XLOOKUP(Über112[[#This Row],[Mehrinvestitionen]],#REF!,#REF!,#N/A),"")</f>
        <v/>
      </c>
      <c r="G26" s="36" t="str">
        <f ca="1">IFERROR(_xlfn.XLOOKUP(Über112[[#This Row],[Mehrinvestitionen]],#REF!,#REF!,#N/A),"")</f>
        <v/>
      </c>
      <c r="H26" s="36" t="str">
        <f ca="1">IFERROR(_xlfn.XLOOKUP(Über112[[#This Row],[Jährliche Mehrkosten ]],#REF!,#REF!,#N/A),"")</f>
        <v/>
      </c>
      <c r="I26" s="36" t="str">
        <f ca="1">IFERROR(_xlfn.XLOOKUP(Über112[[#This Row],[Jährliche Mehrkosten ]],#REF!,#REF!,#N/A),"")</f>
        <v/>
      </c>
      <c r="J26" s="38" t="str">
        <f ca="1">IFERROR(_xlfn.XLOOKUP(Über112[[#This Row],[Personal]],#REF!,#REF!,#N/A),"")</f>
        <v/>
      </c>
      <c r="K26" s="38" t="str">
        <f ca="1">IFERROR(_xlfn.XLOOKUP(Über112[[#This Row],[Personal]],#REF!,#REF!,#N/A),"")</f>
        <v/>
      </c>
    </row>
    <row r="27" spans="1:12">
      <c r="A27" s="30" t="s">
        <v>29</v>
      </c>
      <c r="B27" s="42" cm="1">
        <f t="array" aca="1" ref="B27" ca="1">HYPERLINK("" &amp; "#" &amp; A27 &amp; "!B5",INDIRECT("'" &amp; $A27 &amp; "'!B5"))</f>
        <v>0</v>
      </c>
      <c r="C27" s="24" cm="1">
        <f t="array" aca="1" ref="C27" ca="1">INDIRECT("'" &amp; A27 &amp; "'!B13")</f>
        <v>0</v>
      </c>
      <c r="D27" s="24" cm="1">
        <f t="array" aca="1" ref="D27" ca="1">INDIRECT("'" &amp; A27 &amp; "'!B14")</f>
        <v>0</v>
      </c>
      <c r="E27" s="24" cm="1">
        <f t="array" aca="1" ref="E27" ca="1">INDIRECT("'" &amp; A27 &amp; "'!B15")</f>
        <v>0</v>
      </c>
      <c r="F27" s="36" t="str">
        <f ca="1">IFERROR(_xlfn.XLOOKUP(Über112[[#This Row],[Mehrinvestitionen]],#REF!,#REF!,#N/A),"")</f>
        <v/>
      </c>
      <c r="G27" s="36" t="str">
        <f ca="1">IFERROR(_xlfn.XLOOKUP(Über112[[#This Row],[Mehrinvestitionen]],#REF!,#REF!,#N/A),"")</f>
        <v/>
      </c>
      <c r="H27" s="36" t="str">
        <f ca="1">IFERROR(_xlfn.XLOOKUP(Über112[[#This Row],[Jährliche Mehrkosten ]],#REF!,#REF!,#N/A),"")</f>
        <v/>
      </c>
      <c r="I27" s="36" t="str">
        <f ca="1">IFERROR(_xlfn.XLOOKUP(Über112[[#This Row],[Jährliche Mehrkosten ]],#REF!,#REF!,#N/A),"")</f>
        <v/>
      </c>
      <c r="J27" s="38" t="str">
        <f ca="1">IFERROR(_xlfn.XLOOKUP(Über112[[#This Row],[Personal]],#REF!,#REF!,#N/A),"")</f>
        <v/>
      </c>
      <c r="K27" s="38" t="str">
        <f ca="1">IFERROR(_xlfn.XLOOKUP(Über112[[#This Row],[Personal]],#REF!,#REF!,#N/A),"")</f>
        <v/>
      </c>
    </row>
    <row r="28" spans="1:12">
      <c r="A28" s="30" t="s">
        <v>30</v>
      </c>
      <c r="B28" s="42" cm="1">
        <f t="array" aca="1" ref="B28" ca="1">HYPERLINK("" &amp; "#" &amp; A28 &amp; "!B5",INDIRECT("'" &amp; $A28 &amp; "'!B5"))</f>
        <v>0</v>
      </c>
      <c r="C28" s="24" cm="1">
        <f t="array" aca="1" ref="C28" ca="1">INDIRECT("'" &amp; A28 &amp; "'!B13")</f>
        <v>0</v>
      </c>
      <c r="D28" s="24" cm="1">
        <f t="array" aca="1" ref="D28" ca="1">INDIRECT("'" &amp; A28 &amp; "'!B14")</f>
        <v>0</v>
      </c>
      <c r="E28" s="24" cm="1">
        <f t="array" aca="1" ref="E28" ca="1">INDIRECT("'" &amp; A28 &amp; "'!B15")</f>
        <v>0</v>
      </c>
      <c r="F28" s="36" t="str">
        <f ca="1">IFERROR(_xlfn.XLOOKUP(Über112[[#This Row],[Mehrinvestitionen]],#REF!,#REF!,#N/A),"")</f>
        <v/>
      </c>
      <c r="G28" s="36" t="str">
        <f ca="1">IFERROR(_xlfn.XLOOKUP(Über112[[#This Row],[Mehrinvestitionen]],#REF!,#REF!,#N/A),"")</f>
        <v/>
      </c>
      <c r="H28" s="36" t="str">
        <f ca="1">IFERROR(_xlfn.XLOOKUP(Über112[[#This Row],[Jährliche Mehrkosten ]],#REF!,#REF!,#N/A),"")</f>
        <v/>
      </c>
      <c r="I28" s="36" t="str">
        <f ca="1">IFERROR(_xlfn.XLOOKUP(Über112[[#This Row],[Jährliche Mehrkosten ]],#REF!,#REF!,#N/A),"")</f>
        <v/>
      </c>
      <c r="J28" s="38" t="str">
        <f ca="1">IFERROR(_xlfn.XLOOKUP(Über112[[#This Row],[Personal]],#REF!,#REF!,#N/A),"")</f>
        <v/>
      </c>
      <c r="K28" s="38" t="str">
        <f ca="1">IFERROR(_xlfn.XLOOKUP(Über112[[#This Row],[Personal]],#REF!,#REF!,#N/A),"")</f>
        <v/>
      </c>
    </row>
    <row r="29" spans="1:12">
      <c r="A29" s="30" t="s">
        <v>31</v>
      </c>
      <c r="B29" s="42" cm="1">
        <f t="array" aca="1" ref="B29" ca="1">HYPERLINK("" &amp; "#" &amp; A29 &amp; "!B5",INDIRECT("'" &amp; $A29 &amp; "'!B5"))</f>
        <v>0</v>
      </c>
      <c r="C29" s="24" cm="1">
        <f t="array" aca="1" ref="C29" ca="1">INDIRECT("'" &amp; A29 &amp; "'!B13")</f>
        <v>0</v>
      </c>
      <c r="D29" s="24" cm="1">
        <f t="array" aca="1" ref="D29" ca="1">INDIRECT("'" &amp; A29 &amp; "'!B14")</f>
        <v>0</v>
      </c>
      <c r="E29" s="24" cm="1">
        <f t="array" aca="1" ref="E29" ca="1">INDIRECT("'" &amp; A29 &amp; "'!B15")</f>
        <v>0</v>
      </c>
      <c r="F29" s="36" t="str">
        <f ca="1">IFERROR(_xlfn.XLOOKUP(Über112[[#This Row],[Mehrinvestitionen]],#REF!,#REF!,#N/A),"")</f>
        <v/>
      </c>
      <c r="G29" s="36" t="str">
        <f ca="1">IFERROR(_xlfn.XLOOKUP(Über112[[#This Row],[Mehrinvestitionen]],#REF!,#REF!,#N/A),"")</f>
        <v/>
      </c>
      <c r="H29" s="36" t="str">
        <f ca="1">IFERROR(_xlfn.XLOOKUP(Über112[[#This Row],[Jährliche Mehrkosten ]],#REF!,#REF!,#N/A),"")</f>
        <v/>
      </c>
      <c r="I29" s="36" t="str">
        <f ca="1">IFERROR(_xlfn.XLOOKUP(Über112[[#This Row],[Jährliche Mehrkosten ]],#REF!,#REF!,#N/A),"")</f>
        <v/>
      </c>
      <c r="J29" s="39" t="str">
        <f ca="1">IFERROR(_xlfn.XLOOKUP(Über112[[#This Row],[Personal]],#REF!,#REF!,#N/A),"")</f>
        <v/>
      </c>
      <c r="K29" s="39" t="str">
        <f ca="1">IFERROR(_xlfn.XLOOKUP(Über112[[#This Row],[Personal]],#REF!,#REF!,#N/A),"")</f>
        <v/>
      </c>
    </row>
    <row r="30" spans="1:12">
      <c r="A30" s="30" t="s">
        <v>32</v>
      </c>
      <c r="B30" s="42" cm="1">
        <f t="array" aca="1" ref="B30" ca="1">HYPERLINK("" &amp; "#" &amp; A30 &amp; "!B5",INDIRECT("'" &amp; $A30 &amp; "'!B5"))</f>
        <v>0</v>
      </c>
      <c r="C30" s="24" cm="1">
        <f t="array" aca="1" ref="C30" ca="1">INDIRECT("'" &amp; A30 &amp; "'!B13")</f>
        <v>0</v>
      </c>
      <c r="D30" s="24" cm="1">
        <f t="array" aca="1" ref="D30" ca="1">INDIRECT("'" &amp; A30 &amp; "'!B14")</f>
        <v>0</v>
      </c>
      <c r="E30" s="24" cm="1">
        <f t="array" aca="1" ref="E30" ca="1">INDIRECT("'" &amp; A30 &amp; "'!B15")</f>
        <v>0</v>
      </c>
      <c r="F30" s="36" t="str">
        <f ca="1">IFERROR(_xlfn.XLOOKUP(Über112[[#This Row],[Mehrinvestitionen]],#REF!,#REF!,#N/A),"")</f>
        <v/>
      </c>
      <c r="G30" s="36" t="str">
        <f ca="1">IFERROR(_xlfn.XLOOKUP(Über112[[#This Row],[Mehrinvestitionen]],#REF!,#REF!,#N/A),"")</f>
        <v/>
      </c>
      <c r="H30" s="36" t="str">
        <f ca="1">IFERROR(_xlfn.XLOOKUP(Über112[[#This Row],[Jährliche Mehrkosten ]],#REF!,#REF!,#N/A),"")</f>
        <v/>
      </c>
      <c r="I30" s="36" t="str">
        <f ca="1">IFERROR(_xlfn.XLOOKUP(Über112[[#This Row],[Jährliche Mehrkosten ]],#REF!,#REF!,#N/A),"")</f>
        <v/>
      </c>
      <c r="J30" s="39" t="str">
        <f ca="1">IFERROR(_xlfn.XLOOKUP(Über112[[#This Row],[Personal]],#REF!,#REF!,#N/A),"")</f>
        <v/>
      </c>
      <c r="K30" s="39" t="str">
        <f ca="1">IFERROR(_xlfn.XLOOKUP(Über112[[#This Row],[Personal]],#REF!,#REF!,#N/A),"")</f>
        <v/>
      </c>
    </row>
    <row r="31" spans="1:12">
      <c r="A31" s="30" t="s">
        <v>33</v>
      </c>
      <c r="B31" s="42" cm="1">
        <f t="array" aca="1" ref="B31" ca="1">HYPERLINK("" &amp; "#" &amp; A31 &amp; "!B5",INDIRECT("'" &amp; $A31 &amp; "'!B5"))</f>
        <v>0</v>
      </c>
      <c r="C31" s="24" cm="1">
        <f t="array" aca="1" ref="C31" ca="1">INDIRECT("'" &amp; A31 &amp; "'!B13")</f>
        <v>0</v>
      </c>
      <c r="D31" s="24" cm="1">
        <f t="array" aca="1" ref="D31" ca="1">INDIRECT("'" &amp; A31 &amp; "'!B14")</f>
        <v>0</v>
      </c>
      <c r="E31" s="24" cm="1">
        <f t="array" aca="1" ref="E31" ca="1">INDIRECT("'" &amp; A31 &amp; "'!B15")</f>
        <v>0</v>
      </c>
      <c r="F31" s="36" t="str">
        <f ca="1">IFERROR(_xlfn.XLOOKUP(Über112[[#This Row],[Mehrinvestitionen]],#REF!,#REF!,#N/A),"")</f>
        <v/>
      </c>
      <c r="G31" s="36" t="str">
        <f ca="1">IFERROR(_xlfn.XLOOKUP(Über112[[#This Row],[Mehrinvestitionen]],#REF!,#REF!,#N/A),"")</f>
        <v/>
      </c>
      <c r="H31" s="36" t="str">
        <f ca="1">IFERROR(_xlfn.XLOOKUP(Über112[[#This Row],[Jährliche Mehrkosten ]],#REF!,#REF!,#N/A),"")</f>
        <v/>
      </c>
      <c r="I31" s="36" t="str">
        <f ca="1">IFERROR(_xlfn.XLOOKUP(Über112[[#This Row],[Jährliche Mehrkosten ]],#REF!,#REF!,#N/A),"")</f>
        <v/>
      </c>
      <c r="J31" s="39" t="str">
        <f ca="1">IFERROR(_xlfn.XLOOKUP(Über112[[#This Row],[Personal]],#REF!,#REF!,#N/A),"")</f>
        <v/>
      </c>
      <c r="K31" s="39" t="str">
        <f ca="1">IFERROR(_xlfn.XLOOKUP(Über112[[#This Row],[Personal]],#REF!,#REF!,#N/A),"")</f>
        <v/>
      </c>
    </row>
    <row r="32" spans="1:12" ht="23.85" customHeight="1">
      <c r="A32" s="35" t="s">
        <v>34</v>
      </c>
      <c r="B32" s="43" cm="1">
        <f t="array" aca="1" ref="B32" ca="1">HYPERLINK("" &amp; "#" &amp; A32 &amp; "!B5",INDIRECT("'" &amp; $A32 &amp; "'!B5"))</f>
        <v>0</v>
      </c>
      <c r="C32" s="32" cm="1">
        <f t="array" aca="1" ref="C32" ca="1">INDIRECT("'" &amp; A32 &amp; "'!B13")</f>
        <v>0</v>
      </c>
      <c r="D32" s="32" cm="1">
        <f t="array" aca="1" ref="D32" ca="1">INDIRECT("'" &amp; A32 &amp; "'!B14")</f>
        <v>0</v>
      </c>
      <c r="E32" s="32" cm="1">
        <f t="array" aca="1" ref="E32" ca="1">INDIRECT("'" &amp; A32 &amp; "'!B15")</f>
        <v>0</v>
      </c>
      <c r="F32" s="37" t="str">
        <f ca="1">IFERROR(_xlfn.XLOOKUP(Über112[[#This Row],[Mehrinvestitionen]],#REF!,#REF!,#N/A),"")</f>
        <v/>
      </c>
      <c r="G32" s="37" t="str">
        <f ca="1">IFERROR(_xlfn.XLOOKUP(Über112[[#This Row],[Mehrinvestitionen]],#REF!,#REF!,#N/A),"")</f>
        <v/>
      </c>
      <c r="H32" s="37" t="str">
        <f ca="1">IFERROR(_xlfn.XLOOKUP(Über112[[#This Row],[Jährliche Mehrkosten ]],#REF!,#REF!,#N/A),"")</f>
        <v/>
      </c>
      <c r="I32" s="37" t="str">
        <f ca="1">IFERROR(_xlfn.XLOOKUP(Über112[[#This Row],[Jährliche Mehrkosten ]],#REF!,#REF!,#N/A),"")</f>
        <v/>
      </c>
      <c r="J32" s="40" t="str">
        <f ca="1">IFERROR(_xlfn.XLOOKUP(Über112[[#This Row],[Personal]],#REF!,#REF!,#N/A),"")</f>
        <v/>
      </c>
      <c r="K32" s="40" t="str">
        <f ca="1">IFERROR(_xlfn.XLOOKUP(Über112[[#This Row],[Personal]],#REF!,#REF!,#N/A),"")</f>
        <v/>
      </c>
      <c r="L32" s="29"/>
    </row>
    <row r="33" spans="1:12">
      <c r="A33" s="35" t="s">
        <v>35</v>
      </c>
      <c r="B33" s="43" cm="1">
        <f t="array" aca="1" ref="B33" ca="1">HYPERLINK("" &amp; "#" &amp; A33 &amp; "!B5",INDIRECT("'" &amp; $A33 &amp; "'!B5"))</f>
        <v>0</v>
      </c>
      <c r="C33" s="32" cm="1">
        <f t="array" aca="1" ref="C33" ca="1">INDIRECT("'" &amp; A33 &amp; "'!B13")</f>
        <v>0</v>
      </c>
      <c r="D33" s="32" cm="1">
        <f t="array" aca="1" ref="D33" ca="1">INDIRECT("'" &amp; A33 &amp; "'!B14")</f>
        <v>0</v>
      </c>
      <c r="E33" s="32" cm="1">
        <f t="array" aca="1" ref="E33" ca="1">INDIRECT("'" &amp; A33 &amp; "'!B15")</f>
        <v>0</v>
      </c>
      <c r="F33" s="37" t="str">
        <f ca="1">IFERROR(_xlfn.XLOOKUP(Über112[[#This Row],[Mehrinvestitionen]],#REF!,#REF!,#N/A),"")</f>
        <v/>
      </c>
      <c r="G33" s="37" t="str">
        <f ca="1">IFERROR(_xlfn.XLOOKUP(Über112[[#This Row],[Mehrinvestitionen]],#REF!,#REF!,#N/A),"")</f>
        <v/>
      </c>
      <c r="H33" s="37" t="str">
        <f ca="1">IFERROR(_xlfn.XLOOKUP(Über112[[#This Row],[Jährliche Mehrkosten ]],#REF!,#REF!,#N/A),"")</f>
        <v/>
      </c>
      <c r="I33" s="37" t="str">
        <f ca="1">IFERROR(_xlfn.XLOOKUP(Über112[[#This Row],[Jährliche Mehrkosten ]],#REF!,#REF!,#N/A),"")</f>
        <v/>
      </c>
      <c r="J33" s="40" t="str">
        <f ca="1">IFERROR(_xlfn.XLOOKUP(Über112[[#This Row],[Personal]],#REF!,#REF!,#N/A),"")</f>
        <v/>
      </c>
      <c r="K33" s="40" t="str">
        <f ca="1">IFERROR(_xlfn.XLOOKUP(Über112[[#This Row],[Personal]],#REF!,#REF!,#N/A),"")</f>
        <v/>
      </c>
      <c r="L33" s="29"/>
    </row>
    <row r="34" spans="1:12">
      <c r="A34" s="35" t="s">
        <v>36</v>
      </c>
      <c r="B34" s="43" cm="1">
        <f t="array" aca="1" ref="B34" ca="1">HYPERLINK("" &amp; "#" &amp; A34 &amp; "!B5",INDIRECT("'" &amp; $A34 &amp; "'!B5"))</f>
        <v>0</v>
      </c>
      <c r="C34" s="32" cm="1">
        <f t="array" aca="1" ref="C34" ca="1">INDIRECT("'" &amp; A34 &amp; "'!B13")</f>
        <v>0</v>
      </c>
      <c r="D34" s="32" cm="1">
        <f t="array" aca="1" ref="D34" ca="1">INDIRECT("'" &amp; A34 &amp; "'!B14")</f>
        <v>0</v>
      </c>
      <c r="E34" s="32" cm="1">
        <f t="array" aca="1" ref="E34" ca="1">INDIRECT("'" &amp; A34 &amp; "'!B15")</f>
        <v>0</v>
      </c>
      <c r="F34" s="37" t="str">
        <f ca="1">IFERROR(_xlfn.XLOOKUP(Über112[[#This Row],[Mehrinvestitionen]],#REF!,#REF!,#N/A),"")</f>
        <v/>
      </c>
      <c r="G34" s="37" t="str">
        <f ca="1">IFERROR(_xlfn.XLOOKUP(Über112[[#This Row],[Mehrinvestitionen]],#REF!,#REF!,#N/A),"")</f>
        <v/>
      </c>
      <c r="H34" s="37" t="str">
        <f ca="1">IFERROR(_xlfn.XLOOKUP(Über112[[#This Row],[Jährliche Mehrkosten ]],#REF!,#REF!,#N/A),"")</f>
        <v/>
      </c>
      <c r="I34" s="37" t="str">
        <f ca="1">IFERROR(_xlfn.XLOOKUP(Über112[[#This Row],[Jährliche Mehrkosten ]],#REF!,#REF!,#N/A),"")</f>
        <v/>
      </c>
      <c r="J34" s="40" t="str">
        <f ca="1">IFERROR(_xlfn.XLOOKUP(Über112[[#This Row],[Personal]],#REF!,#REF!,#N/A),"")</f>
        <v/>
      </c>
      <c r="K34" s="40" t="str">
        <f ca="1">IFERROR(_xlfn.XLOOKUP(Über112[[#This Row],[Personal]],#REF!,#REF!,#N/A),"")</f>
        <v/>
      </c>
      <c r="L34" s="29"/>
    </row>
    <row r="35" spans="1:12">
      <c r="A35" s="35" t="s">
        <v>37</v>
      </c>
      <c r="B35" s="43" cm="1">
        <f t="array" aca="1" ref="B35" ca="1">HYPERLINK("" &amp; "#" &amp; A35 &amp; "!B5",INDIRECT("'" &amp; $A35 &amp; "'!B5"))</f>
        <v>0</v>
      </c>
      <c r="C35" s="32" cm="1">
        <f t="array" aca="1" ref="C35" ca="1">INDIRECT("'" &amp; A35 &amp; "'!B13")</f>
        <v>0</v>
      </c>
      <c r="D35" s="32" cm="1">
        <f t="array" aca="1" ref="D35" ca="1">INDIRECT("'" &amp; A35 &amp; "'!B14")</f>
        <v>0</v>
      </c>
      <c r="E35" s="32" cm="1">
        <f t="array" aca="1" ref="E35" ca="1">INDIRECT("'" &amp; A35 &amp; "'!B15")</f>
        <v>0</v>
      </c>
      <c r="F35" s="37" t="str">
        <f ca="1">IFERROR(_xlfn.XLOOKUP(Über112[[#This Row],[Mehrinvestitionen]],#REF!,#REF!,#N/A),"")</f>
        <v/>
      </c>
      <c r="G35" s="37" t="str">
        <f ca="1">IFERROR(_xlfn.XLOOKUP(Über112[[#This Row],[Mehrinvestitionen]],#REF!,#REF!,#N/A),"")</f>
        <v/>
      </c>
      <c r="H35" s="37" t="str">
        <f ca="1">IFERROR(_xlfn.XLOOKUP(Über112[[#This Row],[Jährliche Mehrkosten ]],#REF!,#REF!,#N/A),"")</f>
        <v/>
      </c>
      <c r="I35" s="37" t="str">
        <f ca="1">IFERROR(_xlfn.XLOOKUP(Über112[[#This Row],[Jährliche Mehrkosten ]],#REF!,#REF!,#N/A),"")</f>
        <v/>
      </c>
      <c r="J35" s="40" t="str">
        <f ca="1">IFERROR(_xlfn.XLOOKUP(Über112[[#This Row],[Personal]],#REF!,#REF!,#N/A),"")</f>
        <v/>
      </c>
      <c r="K35" s="40" t="str">
        <f ca="1">IFERROR(_xlfn.XLOOKUP(Über112[[#This Row],[Personal]],#REF!,#REF!,#N/A),"")</f>
        <v/>
      </c>
      <c r="L35" s="29"/>
    </row>
    <row r="36" spans="1:12">
      <c r="A36" s="35" t="s">
        <v>38</v>
      </c>
      <c r="B36" s="43" cm="1">
        <f t="array" aca="1" ref="B36" ca="1">HYPERLINK("" &amp; "#" &amp; A36 &amp; "!B5",INDIRECT("'" &amp; $A36 &amp; "'!B5"))</f>
        <v>0</v>
      </c>
      <c r="C36" s="32" cm="1">
        <f t="array" aca="1" ref="C36" ca="1">INDIRECT("'" &amp; A36 &amp; "'!B13")</f>
        <v>0</v>
      </c>
      <c r="D36" s="32" cm="1">
        <f t="array" aca="1" ref="D36" ca="1">INDIRECT("'" &amp; A36 &amp; "'!B14")</f>
        <v>0</v>
      </c>
      <c r="E36" s="32" cm="1">
        <f t="array" aca="1" ref="E36" ca="1">INDIRECT("'" &amp; A36 &amp; "'!B15")</f>
        <v>0</v>
      </c>
      <c r="F36" s="37" t="str">
        <f ca="1">IFERROR(_xlfn.XLOOKUP(Über112[[#This Row],[Mehrinvestitionen]],#REF!,#REF!,#N/A),"")</f>
        <v/>
      </c>
      <c r="G36" s="37" t="str">
        <f ca="1">IFERROR(_xlfn.XLOOKUP(Über112[[#This Row],[Mehrinvestitionen]],#REF!,#REF!,#N/A),"")</f>
        <v/>
      </c>
      <c r="H36" s="37" t="str">
        <f ca="1">IFERROR(_xlfn.XLOOKUP(Über112[[#This Row],[Jährliche Mehrkosten ]],#REF!,#REF!,#N/A),"")</f>
        <v/>
      </c>
      <c r="I36" s="37" t="str">
        <f ca="1">IFERROR(_xlfn.XLOOKUP(Über112[[#This Row],[Jährliche Mehrkosten ]],#REF!,#REF!,#N/A),"")</f>
        <v/>
      </c>
      <c r="J36" s="40" t="str">
        <f ca="1">IFERROR(_xlfn.XLOOKUP(Über112[[#This Row],[Personal]],#REF!,#REF!,#N/A),"")</f>
        <v/>
      </c>
      <c r="K36" s="40" t="str">
        <f ca="1">IFERROR(_xlfn.XLOOKUP(Über112[[#This Row],[Personal]],#REF!,#REF!,#N/A),"")</f>
        <v/>
      </c>
      <c r="L36" s="29"/>
    </row>
    <row r="37" spans="1:12">
      <c r="A37" s="35" t="s">
        <v>39</v>
      </c>
      <c r="B37" s="43" cm="1">
        <f t="array" aca="1" ref="B37" ca="1">HYPERLINK("" &amp; "#" &amp; A37 &amp; "!B5",INDIRECT("'" &amp; $A37 &amp; "'!B5"))</f>
        <v>0</v>
      </c>
      <c r="C37" s="32" cm="1">
        <f t="array" aca="1" ref="C37" ca="1">INDIRECT("'" &amp; A37 &amp; "'!B13")</f>
        <v>0</v>
      </c>
      <c r="D37" s="32" cm="1">
        <f t="array" aca="1" ref="D37" ca="1">INDIRECT("'" &amp; A37 &amp; "'!B14")</f>
        <v>0</v>
      </c>
      <c r="E37" s="32" cm="1">
        <f t="array" aca="1" ref="E37" ca="1">INDIRECT("'" &amp; A37 &amp; "'!B15")</f>
        <v>0</v>
      </c>
      <c r="F37" s="37" t="str">
        <f ca="1">IFERROR(_xlfn.XLOOKUP(Über112[[#This Row],[Mehrinvestitionen]],#REF!,#REF!,#N/A),"")</f>
        <v/>
      </c>
      <c r="G37" s="37" t="str">
        <f ca="1">IFERROR(_xlfn.XLOOKUP(Über112[[#This Row],[Mehrinvestitionen]],#REF!,#REF!,#N/A),"")</f>
        <v/>
      </c>
      <c r="H37" s="37" t="str">
        <f ca="1">IFERROR(_xlfn.XLOOKUP(Über112[[#This Row],[Jährliche Mehrkosten ]],#REF!,#REF!,#N/A),"")</f>
        <v/>
      </c>
      <c r="I37" s="37" t="str">
        <f ca="1">IFERROR(_xlfn.XLOOKUP(Über112[[#This Row],[Jährliche Mehrkosten ]],#REF!,#REF!,#N/A),"")</f>
        <v/>
      </c>
      <c r="J37" s="40" t="str">
        <f ca="1">IFERROR(_xlfn.XLOOKUP(Über112[[#This Row],[Personal]],#REF!,#REF!,#N/A),"")</f>
        <v/>
      </c>
      <c r="K37" s="40" t="str">
        <f ca="1">IFERROR(_xlfn.XLOOKUP(Über112[[#This Row],[Personal]],#REF!,#REF!,#N/A),"")</f>
        <v/>
      </c>
      <c r="L37" s="29"/>
    </row>
    <row r="38" spans="1:12">
      <c r="A38" s="35" t="s">
        <v>40</v>
      </c>
      <c r="B38" s="43" cm="1">
        <f t="array" aca="1" ref="B38" ca="1">HYPERLINK("" &amp; "#" &amp; A38 &amp; "!B5",INDIRECT("'" &amp; $A38 &amp; "'!B5"))</f>
        <v>0</v>
      </c>
      <c r="C38" s="32" cm="1">
        <f t="array" aca="1" ref="C38" ca="1">INDIRECT("'" &amp; A38 &amp; "'!B13")</f>
        <v>0</v>
      </c>
      <c r="D38" s="32" cm="1">
        <f t="array" aca="1" ref="D38" ca="1">INDIRECT("'" &amp; A38 &amp; "'!B14")</f>
        <v>0</v>
      </c>
      <c r="E38" s="32" cm="1">
        <f t="array" aca="1" ref="E38" ca="1">INDIRECT("'" &amp; A38 &amp; "'!B15")</f>
        <v>0</v>
      </c>
      <c r="F38" s="37" t="str">
        <f ca="1">IFERROR(_xlfn.XLOOKUP(Über112[[#This Row],[Mehrinvestitionen]],#REF!,#REF!,#N/A),"")</f>
        <v/>
      </c>
      <c r="G38" s="37" t="str">
        <f ca="1">IFERROR(_xlfn.XLOOKUP(Über112[[#This Row],[Mehrinvestitionen]],#REF!,#REF!,#N/A),"")</f>
        <v/>
      </c>
      <c r="H38" s="37" t="str">
        <f ca="1">IFERROR(_xlfn.XLOOKUP(Über112[[#This Row],[Jährliche Mehrkosten ]],#REF!,#REF!,#N/A),"")</f>
        <v/>
      </c>
      <c r="I38" s="37" t="str">
        <f ca="1">IFERROR(_xlfn.XLOOKUP(Über112[[#This Row],[Jährliche Mehrkosten ]],#REF!,#REF!,#N/A),"")</f>
        <v/>
      </c>
      <c r="J38" s="40" t="str">
        <f ca="1">IFERROR(_xlfn.XLOOKUP(Über112[[#This Row],[Personal]],#REF!,#REF!,#N/A),"")</f>
        <v/>
      </c>
      <c r="K38" s="40" t="str">
        <f ca="1">IFERROR(_xlfn.XLOOKUP(Über112[[#This Row],[Personal]],#REF!,#REF!,#N/A),"")</f>
        <v/>
      </c>
      <c r="L38" s="29"/>
    </row>
    <row r="39" spans="1:12">
      <c r="A39" s="35" t="s">
        <v>41</v>
      </c>
      <c r="B39" s="43" cm="1">
        <f t="array" aca="1" ref="B39" ca="1">HYPERLINK("" &amp; "#" &amp; A39 &amp; "!B5",INDIRECT("'" &amp; $A39 &amp; "'!B5"))</f>
        <v>0</v>
      </c>
      <c r="C39" s="32" cm="1">
        <f t="array" aca="1" ref="C39" ca="1">INDIRECT("'" &amp; A39 &amp; "'!B13")</f>
        <v>0</v>
      </c>
      <c r="D39" s="32" cm="1">
        <f t="array" aca="1" ref="D39" ca="1">INDIRECT("'" &amp; A39 &amp; "'!B14")</f>
        <v>0</v>
      </c>
      <c r="E39" s="32" cm="1">
        <f t="array" aca="1" ref="E39" ca="1">INDIRECT("'" &amp; A39 &amp; "'!B15")</f>
        <v>0</v>
      </c>
      <c r="F39" s="37" t="str">
        <f ca="1">IFERROR(_xlfn.XLOOKUP(Über112[[#This Row],[Mehrinvestitionen]],#REF!,#REF!,#N/A),"")</f>
        <v/>
      </c>
      <c r="G39" s="37" t="str">
        <f ca="1">IFERROR(_xlfn.XLOOKUP(Über112[[#This Row],[Mehrinvestitionen]],#REF!,#REF!,#N/A),"")</f>
        <v/>
      </c>
      <c r="H39" s="37" t="str">
        <f ca="1">IFERROR(_xlfn.XLOOKUP(Über112[[#This Row],[Jährliche Mehrkosten ]],#REF!,#REF!,#N/A),"")</f>
        <v/>
      </c>
      <c r="I39" s="37" t="str">
        <f ca="1">IFERROR(_xlfn.XLOOKUP(Über112[[#This Row],[Jährliche Mehrkosten ]],#REF!,#REF!,#N/A),"")</f>
        <v/>
      </c>
      <c r="J39" s="40" t="str">
        <f ca="1">IFERROR(_xlfn.XLOOKUP(Über112[[#This Row],[Personal]],#REF!,#REF!,#N/A),"")</f>
        <v/>
      </c>
      <c r="K39" s="40" t="str">
        <f ca="1">IFERROR(_xlfn.XLOOKUP(Über112[[#This Row],[Personal]],#REF!,#REF!,#N/A),"")</f>
        <v/>
      </c>
      <c r="L39" s="29"/>
    </row>
    <row r="40" spans="1:12">
      <c r="A40" s="35" t="s">
        <v>42</v>
      </c>
      <c r="B40" s="43" cm="1">
        <f t="array" aca="1" ref="B40" ca="1">HYPERLINK("" &amp; "#" &amp; A40 &amp; "!B5",INDIRECT("'" &amp; $A40 &amp; "'!B5"))</f>
        <v>0</v>
      </c>
      <c r="C40" s="32" cm="1">
        <f t="array" aca="1" ref="C40" ca="1">INDIRECT("'" &amp; A40 &amp; "'!B13")</f>
        <v>0</v>
      </c>
      <c r="D40" s="32" cm="1">
        <f t="array" aca="1" ref="D40" ca="1">INDIRECT("'" &amp; A40 &amp; "'!B14")</f>
        <v>0</v>
      </c>
      <c r="E40" s="32" cm="1">
        <f t="array" aca="1" ref="E40" ca="1">INDIRECT("'" &amp; A40 &amp; "'!B15")</f>
        <v>0</v>
      </c>
      <c r="F40" s="37" t="str">
        <f ca="1">IFERROR(_xlfn.XLOOKUP(Über112[[#This Row],[Mehrinvestitionen]],#REF!,#REF!,#N/A),"")</f>
        <v/>
      </c>
      <c r="G40" s="37" t="str">
        <f ca="1">IFERROR(_xlfn.XLOOKUP(Über112[[#This Row],[Mehrinvestitionen]],#REF!,#REF!,#N/A),"")</f>
        <v/>
      </c>
      <c r="H40" s="37" t="str">
        <f ca="1">IFERROR(_xlfn.XLOOKUP(Über112[[#This Row],[Jährliche Mehrkosten ]],#REF!,#REF!,#N/A),"")</f>
        <v/>
      </c>
      <c r="I40" s="37" t="str">
        <f ca="1">IFERROR(_xlfn.XLOOKUP(Über112[[#This Row],[Jährliche Mehrkosten ]],#REF!,#REF!,#N/A),"")</f>
        <v/>
      </c>
      <c r="J40" s="40" t="str">
        <f ca="1">IFERROR(_xlfn.XLOOKUP(Über112[[#This Row],[Personal]],#REF!,#REF!,#N/A),"")</f>
        <v/>
      </c>
      <c r="K40" s="40" t="str">
        <f ca="1">IFERROR(_xlfn.XLOOKUP(Über112[[#This Row],[Personal]],#REF!,#REF!,#N/A),"")</f>
        <v/>
      </c>
      <c r="L40" s="29"/>
    </row>
    <row r="41" spans="1:12">
      <c r="A41" s="35" t="s">
        <v>43</v>
      </c>
      <c r="B41" s="43" cm="1">
        <f t="array" aca="1" ref="B41" ca="1">HYPERLINK("" &amp; "#" &amp; A41 &amp; "!B5",INDIRECT("'" &amp; $A41 &amp; "'!B5"))</f>
        <v>0</v>
      </c>
      <c r="C41" s="32" cm="1">
        <f t="array" aca="1" ref="C41" ca="1">INDIRECT("'" &amp; A41 &amp; "'!B13")</f>
        <v>0</v>
      </c>
      <c r="D41" s="32" cm="1">
        <f t="array" aca="1" ref="D41" ca="1">INDIRECT("'" &amp; A41 &amp; "'!B14")</f>
        <v>0</v>
      </c>
      <c r="E41" s="32" cm="1">
        <f t="array" aca="1" ref="E41" ca="1">INDIRECT("'" &amp; A41 &amp; "'!B15")</f>
        <v>0</v>
      </c>
      <c r="F41" s="37" t="str">
        <f ca="1">IFERROR(_xlfn.XLOOKUP(Über112[[#This Row],[Mehrinvestitionen]],#REF!,#REF!,#N/A),"")</f>
        <v/>
      </c>
      <c r="G41" s="37" t="str">
        <f ca="1">IFERROR(_xlfn.XLOOKUP(Über112[[#This Row],[Mehrinvestitionen]],#REF!,#REF!,#N/A),"")</f>
        <v/>
      </c>
      <c r="H41" s="37" t="str">
        <f ca="1">IFERROR(_xlfn.XLOOKUP(Über112[[#This Row],[Jährliche Mehrkosten ]],#REF!,#REF!,#N/A),"")</f>
        <v/>
      </c>
      <c r="I41" s="37" t="str">
        <f ca="1">IFERROR(_xlfn.XLOOKUP(Über112[[#This Row],[Jährliche Mehrkosten ]],#REF!,#REF!,#N/A),"")</f>
        <v/>
      </c>
      <c r="J41" s="40" t="str">
        <f ca="1">IFERROR(_xlfn.XLOOKUP(Über112[[#This Row],[Personal]],#REF!,#REF!,#N/A),"")</f>
        <v/>
      </c>
      <c r="K41" s="40" t="str">
        <f ca="1">IFERROR(_xlfn.XLOOKUP(Über112[[#This Row],[Personal]],#REF!,#REF!,#N/A),"")</f>
        <v/>
      </c>
    </row>
    <row r="42" spans="1:12">
      <c r="A42" s="35" t="s">
        <v>44</v>
      </c>
      <c r="B42" s="43" cm="1">
        <f t="array" aca="1" ref="B42" ca="1">HYPERLINK("" &amp; "#" &amp; A42 &amp; "!B5",INDIRECT("'" &amp; $A42 &amp; "'!B5"))</f>
        <v>0</v>
      </c>
      <c r="C42" s="32" cm="1">
        <f t="array" aca="1" ref="C42" ca="1">INDIRECT("'" &amp; A42 &amp; "'!B13")</f>
        <v>0</v>
      </c>
      <c r="D42" s="32" cm="1">
        <f t="array" aca="1" ref="D42" ca="1">INDIRECT("'" &amp; A42 &amp; "'!B14")</f>
        <v>0</v>
      </c>
      <c r="E42" s="32" cm="1">
        <f t="array" aca="1" ref="E42" ca="1">INDIRECT("'" &amp; A42 &amp; "'!B15")</f>
        <v>0</v>
      </c>
      <c r="F42" s="37" t="str">
        <f ca="1">IFERROR(_xlfn.XLOOKUP(Über112[[#This Row],[Mehrinvestitionen]],#REF!,#REF!,#N/A),"")</f>
        <v/>
      </c>
      <c r="G42" s="37" t="str">
        <f ca="1">IFERROR(_xlfn.XLOOKUP(Über112[[#This Row],[Mehrinvestitionen]],#REF!,#REF!,#N/A),"")</f>
        <v/>
      </c>
      <c r="H42" s="37" t="str">
        <f ca="1">IFERROR(_xlfn.XLOOKUP(Über112[[#This Row],[Jährliche Mehrkosten ]],#REF!,#REF!,#N/A),"")</f>
        <v/>
      </c>
      <c r="I42" s="37" t="str">
        <f ca="1">IFERROR(_xlfn.XLOOKUP(Über112[[#This Row],[Jährliche Mehrkosten ]],#REF!,#REF!,#N/A),"")</f>
        <v/>
      </c>
      <c r="J42" s="40" t="str">
        <f ca="1">IFERROR(_xlfn.XLOOKUP(Über112[[#This Row],[Personal]],#REF!,#REF!,#N/A),"")</f>
        <v/>
      </c>
      <c r="K42" s="40" t="str">
        <f ca="1">IFERROR(_xlfn.XLOOKUP(Über112[[#This Row],[Personal]],#REF!,#REF!,#N/A),"")</f>
        <v/>
      </c>
    </row>
    <row r="43" spans="1:12">
      <c r="A43" s="35" t="s">
        <v>45</v>
      </c>
      <c r="B43" s="43" cm="1">
        <f t="array" aca="1" ref="B43" ca="1">HYPERLINK("" &amp; "#" &amp; A43 &amp; "!B5",INDIRECT("'" &amp; $A43 &amp; "'!B5"))</f>
        <v>0</v>
      </c>
      <c r="C43" s="32" cm="1">
        <f t="array" aca="1" ref="C43" ca="1">INDIRECT("'" &amp; A43 &amp; "'!B13")</f>
        <v>0</v>
      </c>
      <c r="D43" s="32" cm="1">
        <f t="array" aca="1" ref="D43" ca="1">INDIRECT("'" &amp; A43 &amp; "'!B14")</f>
        <v>0</v>
      </c>
      <c r="E43" s="32" cm="1">
        <f t="array" aca="1" ref="E43" ca="1">INDIRECT("'" &amp; A43 &amp; "'!B15")</f>
        <v>0</v>
      </c>
      <c r="F43" s="37" t="str">
        <f ca="1">IFERROR(_xlfn.XLOOKUP(Über112[[#This Row],[Mehrinvestitionen]],#REF!,#REF!,#N/A),"")</f>
        <v/>
      </c>
      <c r="G43" s="37" t="str">
        <f ca="1">IFERROR(_xlfn.XLOOKUP(Über112[[#This Row],[Mehrinvestitionen]],#REF!,#REF!,#N/A),"")</f>
        <v/>
      </c>
      <c r="H43" s="37" t="str">
        <f ca="1">IFERROR(_xlfn.XLOOKUP(Über112[[#This Row],[Jährliche Mehrkosten ]],#REF!,#REF!,#N/A),"")</f>
        <v/>
      </c>
      <c r="I43" s="37" t="str">
        <f ca="1">IFERROR(_xlfn.XLOOKUP(Über112[[#This Row],[Jährliche Mehrkosten ]],#REF!,#REF!,#N/A),"")</f>
        <v/>
      </c>
      <c r="J43" s="40" t="str">
        <f ca="1">IFERROR(_xlfn.XLOOKUP(Über112[[#This Row],[Personal]],#REF!,#REF!,#N/A),"")</f>
        <v/>
      </c>
      <c r="K43" s="40" t="str">
        <f ca="1">IFERROR(_xlfn.XLOOKUP(Über112[[#This Row],[Personal]],#REF!,#REF!,#N/A),"")</f>
        <v/>
      </c>
    </row>
    <row r="44" spans="1:12">
      <c r="A44" s="35" t="s">
        <v>46</v>
      </c>
      <c r="B44" s="43" cm="1">
        <f t="array" aca="1" ref="B44" ca="1">HYPERLINK("" &amp; "#" &amp; A44 &amp; "!B5",INDIRECT("'" &amp; $A44 &amp; "'!B5"))</f>
        <v>0</v>
      </c>
      <c r="C44" s="32" cm="1">
        <f t="array" aca="1" ref="C44" ca="1">INDIRECT("'" &amp; A44 &amp; "'!B13")</f>
        <v>0</v>
      </c>
      <c r="D44" s="32" cm="1">
        <f t="array" aca="1" ref="D44" ca="1">INDIRECT("'" &amp; A44 &amp; "'!B14")</f>
        <v>0</v>
      </c>
      <c r="E44" s="32" cm="1">
        <f t="array" aca="1" ref="E44" ca="1">INDIRECT("'" &amp; A44 &amp; "'!B15")</f>
        <v>0</v>
      </c>
      <c r="F44" s="37" t="str">
        <f ca="1">IFERROR(_xlfn.XLOOKUP(Über112[[#This Row],[Mehrinvestitionen]],#REF!,#REF!,#N/A),"")</f>
        <v/>
      </c>
      <c r="G44" s="37" t="str">
        <f ca="1">IFERROR(_xlfn.XLOOKUP(Über112[[#This Row],[Mehrinvestitionen]],#REF!,#REF!,#N/A),"")</f>
        <v/>
      </c>
      <c r="H44" s="37" t="str">
        <f ca="1">IFERROR(_xlfn.XLOOKUP(Über112[[#This Row],[Jährliche Mehrkosten ]],#REF!,#REF!,#N/A),"")</f>
        <v/>
      </c>
      <c r="I44" s="37" t="str">
        <f ca="1">IFERROR(_xlfn.XLOOKUP(Über112[[#This Row],[Jährliche Mehrkosten ]],#REF!,#REF!,#N/A),"")</f>
        <v/>
      </c>
      <c r="J44" s="40" t="str">
        <f ca="1">IFERROR(_xlfn.XLOOKUP(Über112[[#This Row],[Personal]],#REF!,#REF!,#N/A),"")</f>
        <v/>
      </c>
      <c r="K44" s="40" t="str">
        <f ca="1">IFERROR(_xlfn.XLOOKUP(Über112[[#This Row],[Personal]],#REF!,#REF!,#N/A),"")</f>
        <v/>
      </c>
    </row>
    <row r="45" spans="1:12">
      <c r="A45" s="35" t="s">
        <v>47</v>
      </c>
      <c r="B45" s="43" cm="1">
        <f t="array" aca="1" ref="B45" ca="1">HYPERLINK("" &amp; "#" &amp; A45 &amp; "!B5",INDIRECT("'" &amp; $A45 &amp; "'!B5"))</f>
        <v>0</v>
      </c>
      <c r="C45" s="32" cm="1">
        <f t="array" aca="1" ref="C45" ca="1">INDIRECT("'" &amp; A45 &amp; "'!B13")</f>
        <v>0</v>
      </c>
      <c r="D45" s="32" cm="1">
        <f t="array" aca="1" ref="D45" ca="1">INDIRECT("'" &amp; A45 &amp; "'!B14")</f>
        <v>0</v>
      </c>
      <c r="E45" s="32" cm="1">
        <f t="array" aca="1" ref="E45" ca="1">INDIRECT("'" &amp; A45 &amp; "'!B15")</f>
        <v>0</v>
      </c>
      <c r="F45" s="37" t="str">
        <f ca="1">IFERROR(_xlfn.XLOOKUP(Über112[[#This Row],[Mehrinvestitionen]],#REF!,#REF!,#N/A),"")</f>
        <v/>
      </c>
      <c r="G45" s="37" t="str">
        <f ca="1">IFERROR(_xlfn.XLOOKUP(Über112[[#This Row],[Mehrinvestitionen]],#REF!,#REF!,#N/A),"")</f>
        <v/>
      </c>
      <c r="H45" s="37" t="str">
        <f ca="1">IFERROR(_xlfn.XLOOKUP(Über112[[#This Row],[Jährliche Mehrkosten ]],#REF!,#REF!,#N/A),"")</f>
        <v/>
      </c>
      <c r="I45" s="37" t="str">
        <f ca="1">IFERROR(_xlfn.XLOOKUP(Über112[[#This Row],[Jährliche Mehrkosten ]],#REF!,#REF!,#N/A),"")</f>
        <v/>
      </c>
      <c r="J45" s="40" t="str">
        <f ca="1">IFERROR(_xlfn.XLOOKUP(Über112[[#This Row],[Personal]],#REF!,#REF!,#N/A),"")</f>
        <v/>
      </c>
      <c r="K45" s="40" t="str">
        <f ca="1">IFERROR(_xlfn.XLOOKUP(Über112[[#This Row],[Personal]],#REF!,#REF!,#N/A),"")</f>
        <v/>
      </c>
    </row>
    <row r="46" spans="1:12">
      <c r="A46" s="35" t="s">
        <v>48</v>
      </c>
      <c r="B46" s="43" cm="1">
        <f t="array" aca="1" ref="B46" ca="1">HYPERLINK("" &amp; "#" &amp; A46 &amp; "!B5",INDIRECT("'" &amp; $A46 &amp; "'!B5"))</f>
        <v>0</v>
      </c>
      <c r="C46" s="32" cm="1">
        <f t="array" aca="1" ref="C46" ca="1">INDIRECT("'" &amp; A46 &amp; "'!B13")</f>
        <v>0</v>
      </c>
      <c r="D46" s="32" cm="1">
        <f t="array" aca="1" ref="D46" ca="1">INDIRECT("'" &amp; A46 &amp; "'!B14")</f>
        <v>0</v>
      </c>
      <c r="E46" s="32" cm="1">
        <f t="array" aca="1" ref="E46" ca="1">INDIRECT("'" &amp; A46 &amp; "'!B15")</f>
        <v>0</v>
      </c>
      <c r="F46" s="37" t="str">
        <f ca="1">IFERROR(_xlfn.XLOOKUP(Über112[[#This Row],[Mehrinvestitionen]],#REF!,#REF!,#N/A),"")</f>
        <v/>
      </c>
      <c r="G46" s="37" t="str">
        <f ca="1">IFERROR(_xlfn.XLOOKUP(Über112[[#This Row],[Mehrinvestitionen]],#REF!,#REF!,#N/A),"")</f>
        <v/>
      </c>
      <c r="H46" s="37" t="str">
        <f ca="1">IFERROR(_xlfn.XLOOKUP(Über112[[#This Row],[Jährliche Mehrkosten ]],#REF!,#REF!,#N/A),"")</f>
        <v/>
      </c>
      <c r="I46" s="37" t="str">
        <f ca="1">IFERROR(_xlfn.XLOOKUP(Über112[[#This Row],[Jährliche Mehrkosten ]],#REF!,#REF!,#N/A),"")</f>
        <v/>
      </c>
      <c r="J46" s="40" t="str">
        <f ca="1">IFERROR(_xlfn.XLOOKUP(Über112[[#This Row],[Personal]],#REF!,#REF!,#N/A),"")</f>
        <v/>
      </c>
      <c r="K46" s="40" t="str">
        <f ca="1">IFERROR(_xlfn.XLOOKUP(Über112[[#This Row],[Personal]],#REF!,#REF!,#N/A),"")</f>
        <v/>
      </c>
    </row>
    <row r="47" spans="1:12">
      <c r="A47" s="35" t="s">
        <v>49</v>
      </c>
      <c r="B47" s="43" cm="1">
        <f t="array" aca="1" ref="B47" ca="1">HYPERLINK("" &amp; "#" &amp; A47 &amp; "!B5",INDIRECT("'" &amp; $A47 &amp; "'!B5"))</f>
        <v>0</v>
      </c>
      <c r="C47" s="32" cm="1">
        <f t="array" aca="1" ref="C47" ca="1">INDIRECT("'" &amp; A47 &amp; "'!B13")</f>
        <v>0</v>
      </c>
      <c r="D47" s="32" cm="1">
        <f t="array" aca="1" ref="D47" ca="1">INDIRECT("'" &amp; A47 &amp; "'!B14")</f>
        <v>0</v>
      </c>
      <c r="E47" s="32" cm="1">
        <f t="array" aca="1" ref="E47" ca="1">INDIRECT("'" &amp; A47 &amp; "'!B15")</f>
        <v>0</v>
      </c>
      <c r="F47" s="37" t="str">
        <f ca="1">IFERROR(_xlfn.XLOOKUP(Über112[[#This Row],[Mehrinvestitionen]],#REF!,#REF!,#N/A),"")</f>
        <v/>
      </c>
      <c r="G47" s="37" t="str">
        <f ca="1">IFERROR(_xlfn.XLOOKUP(Über112[[#This Row],[Mehrinvestitionen]],#REF!,#REF!,#N/A),"")</f>
        <v/>
      </c>
      <c r="H47" s="37" t="str">
        <f ca="1">IFERROR(_xlfn.XLOOKUP(Über112[[#This Row],[Jährliche Mehrkosten ]],#REF!,#REF!,#N/A),"")</f>
        <v/>
      </c>
      <c r="I47" s="37" t="str">
        <f ca="1">IFERROR(_xlfn.XLOOKUP(Über112[[#This Row],[Jährliche Mehrkosten ]],#REF!,#REF!,#N/A),"")</f>
        <v/>
      </c>
      <c r="J47" s="40" t="str">
        <f ca="1">IFERROR(_xlfn.XLOOKUP(Über112[[#This Row],[Personal]],#REF!,#REF!,#N/A),"")</f>
        <v/>
      </c>
      <c r="K47" s="40" t="str">
        <f ca="1">IFERROR(_xlfn.XLOOKUP(Über112[[#This Row],[Personal]],#REF!,#REF!,#N/A),"")</f>
        <v/>
      </c>
    </row>
    <row r="48" spans="1:12">
      <c r="A48" s="35" t="s">
        <v>50</v>
      </c>
      <c r="B48" s="43" cm="1">
        <f t="array" aca="1" ref="B48" ca="1">HYPERLINK("" &amp; "#" &amp; A48 &amp; "!B5",INDIRECT("'" &amp; $A48 &amp; "'!B5"))</f>
        <v>0</v>
      </c>
      <c r="C48" s="32" cm="1">
        <f t="array" aca="1" ref="C48" ca="1">INDIRECT("'" &amp; A48 &amp; "'!B13")</f>
        <v>0</v>
      </c>
      <c r="D48" s="32" cm="1">
        <f t="array" aca="1" ref="D48" ca="1">INDIRECT("'" &amp; A48 &amp; "'!B14")</f>
        <v>0</v>
      </c>
      <c r="E48" s="32" cm="1">
        <f t="array" aca="1" ref="E48" ca="1">INDIRECT("'" &amp; A48 &amp; "'!B15")</f>
        <v>0</v>
      </c>
      <c r="F48" s="37" t="str">
        <f ca="1">IFERROR(_xlfn.XLOOKUP(Über112[[#This Row],[Mehrinvestitionen]],#REF!,#REF!,#N/A),"")</f>
        <v/>
      </c>
      <c r="G48" s="37" t="str">
        <f ca="1">IFERROR(_xlfn.XLOOKUP(Über112[[#This Row],[Mehrinvestitionen]],#REF!,#REF!,#N/A),"")</f>
        <v/>
      </c>
      <c r="H48" s="37" t="str">
        <f ca="1">IFERROR(_xlfn.XLOOKUP(Über112[[#This Row],[Jährliche Mehrkosten ]],#REF!,#REF!,#N/A),"")</f>
        <v/>
      </c>
      <c r="I48" s="37" t="str">
        <f ca="1">IFERROR(_xlfn.XLOOKUP(Über112[[#This Row],[Jährliche Mehrkosten ]],#REF!,#REF!,#N/A),"")</f>
        <v/>
      </c>
      <c r="J48" s="40" t="str">
        <f ca="1">IFERROR(_xlfn.XLOOKUP(Über112[[#This Row],[Personal]],#REF!,#REF!,#N/A),"")</f>
        <v/>
      </c>
      <c r="K48" s="40" t="str">
        <f ca="1">IFERROR(_xlfn.XLOOKUP(Über112[[#This Row],[Personal]],#REF!,#REF!,#N/A),"")</f>
        <v/>
      </c>
    </row>
    <row r="49" spans="1:11">
      <c r="A49" s="35" t="s">
        <v>51</v>
      </c>
      <c r="B49" s="43" cm="1">
        <f t="array" aca="1" ref="B49" ca="1">HYPERLINK("" &amp; "#" &amp; A49 &amp; "!B5",INDIRECT("'" &amp; $A49 &amp; "'!B5"))</f>
        <v>0</v>
      </c>
      <c r="C49" s="32" cm="1">
        <f t="array" aca="1" ref="C49" ca="1">INDIRECT("'" &amp; A49 &amp; "'!B13")</f>
        <v>0</v>
      </c>
      <c r="D49" s="32" cm="1">
        <f t="array" aca="1" ref="D49" ca="1">INDIRECT("'" &amp; A49 &amp; "'!B14")</f>
        <v>0</v>
      </c>
      <c r="E49" s="32" cm="1">
        <f t="array" aca="1" ref="E49" ca="1">INDIRECT("'" &amp; A49 &amp; "'!B15")</f>
        <v>0</v>
      </c>
      <c r="F49" s="37" t="str">
        <f ca="1">IFERROR(_xlfn.XLOOKUP(Über112[[#This Row],[Mehrinvestitionen]],#REF!,#REF!,#N/A),"")</f>
        <v/>
      </c>
      <c r="G49" s="37" t="str">
        <f ca="1">IFERROR(_xlfn.XLOOKUP(Über112[[#This Row],[Mehrinvestitionen]],#REF!,#REF!,#N/A),"")</f>
        <v/>
      </c>
      <c r="H49" s="37" t="str">
        <f ca="1">IFERROR(_xlfn.XLOOKUP(Über112[[#This Row],[Jährliche Mehrkosten ]],#REF!,#REF!,#N/A),"")</f>
        <v/>
      </c>
      <c r="I49" s="37" t="str">
        <f ca="1">IFERROR(_xlfn.XLOOKUP(Über112[[#This Row],[Jährliche Mehrkosten ]],#REF!,#REF!,#N/A),"")</f>
        <v/>
      </c>
      <c r="J49" s="40" t="str">
        <f ca="1">IFERROR(_xlfn.XLOOKUP(Über112[[#This Row],[Personal]],#REF!,#REF!,#N/A),"")</f>
        <v/>
      </c>
      <c r="K49" s="40" t="str">
        <f ca="1">IFERROR(_xlfn.XLOOKUP(Über112[[#This Row],[Personal]],#REF!,#REF!,#N/A),"")</f>
        <v/>
      </c>
    </row>
    <row r="50" spans="1:11">
      <c r="A50" s="31">
        <f>SUBTOTAL(103,Über112['#])</f>
        <v>45</v>
      </c>
      <c r="B50" s="32"/>
      <c r="C50" s="32"/>
      <c r="D50" s="32"/>
      <c r="E50" s="32"/>
      <c r="F50" s="33">
        <f ca="1">SUBTOTAL(109,Über112[MI: Unterer Wert])</f>
        <v>0</v>
      </c>
      <c r="G50" s="33">
        <f ca="1">SUBTOTAL(109,Über112[MI: oberer Wert])</f>
        <v>0</v>
      </c>
      <c r="H50" s="33">
        <f ca="1">SUBTOTAL(109,Über112[MK: Unterer Wert])</f>
        <v>0</v>
      </c>
      <c r="I50" s="33">
        <f ca="1">SUBTOTAL(109,Über112[MK: Oberer Wert])</f>
        <v>0</v>
      </c>
      <c r="J50" s="34">
        <f ca="1">SUBTOTAL(109,Über112[P: Unterer Wert])</f>
        <v>0</v>
      </c>
      <c r="K50" s="34">
        <f ca="1">SUBTOTAL(109,Über112[P: Oberer Wert])</f>
        <v>0</v>
      </c>
    </row>
  </sheetData>
  <phoneticPr fontId="3" type="noConversion"/>
  <conditionalFormatting sqref="A5:A17 A19 A21 A23 A25 A27 A29 A31">
    <cfRule type="duplicateValues" dxfId="1137" priority="7"/>
  </conditionalFormatting>
  <conditionalFormatting sqref="A18 A20 A22 A24 A26 A28 A30">
    <cfRule type="duplicateValues" dxfId="1136" priority="4"/>
  </conditionalFormatting>
  <conditionalFormatting sqref="C4:E31">
    <cfRule type="cellIs" dxfId="1135" priority="1" operator="equal">
      <formula>"tbd"</formula>
    </cfRule>
  </conditionalFormatting>
  <pageMargins left="0.23622047244094491" right="0.23622047244094491" top="0.74803149606299213" bottom="0.74803149606299213" header="0.31496062992125984" footer="0.31496062992125984"/>
  <pageSetup paperSize="8" scale="48" orientation="landscape"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2">
    <tabColor theme="1"/>
    <pageSetUpPr fitToPage="1"/>
  </sheetPr>
  <dimension ref="A1:O81"/>
  <sheetViews>
    <sheetView showGridLines="0" topLeftCell="A48" zoomScale="85" zoomScaleNormal="85" zoomScaleSheetLayoutView="115" zoomScalePageLayoutView="40" workbookViewId="0">
      <selection activeCell="A56" sqref="A56:H56"/>
    </sheetView>
  </sheetViews>
  <sheetFormatPr defaultColWidth="11.1640625" defaultRowHeight="14.1"/>
  <cols>
    <col min="1" max="1" width="5.83203125" style="16" customWidth="1"/>
    <col min="2" max="2" width="83.1640625" style="6" customWidth="1"/>
    <col min="3" max="3" width="13.1640625" style="3" customWidth="1"/>
    <col min="4" max="4" width="16.1640625" style="4" customWidth="1"/>
    <col min="5" max="5" width="15.1640625" style="5" customWidth="1"/>
    <col min="6" max="6" width="18.83203125" style="17" customWidth="1"/>
    <col min="7" max="7" width="20.6640625" style="17" customWidth="1"/>
    <col min="8" max="9" width="17.1640625" style="17" customWidth="1"/>
    <col min="10" max="10" width="28.1640625" style="17" customWidth="1"/>
    <col min="11" max="11" width="20" customWidth="1"/>
  </cols>
  <sheetData>
    <row r="1" spans="1:15" ht="24.6" customHeight="1">
      <c r="A1" s="1" t="s">
        <v>52</v>
      </c>
      <c r="B1" s="2"/>
      <c r="C1" s="52"/>
      <c r="D1" s="53"/>
      <c r="E1" s="54"/>
      <c r="G1" s="97" t="s">
        <v>53</v>
      </c>
      <c r="H1" s="71">
        <v>2015</v>
      </c>
      <c r="I1" s="97" t="s">
        <v>54</v>
      </c>
      <c r="J1" s="71">
        <v>2021</v>
      </c>
    </row>
    <row r="2" spans="1:15" ht="15.6" customHeight="1">
      <c r="A2" s="182"/>
      <c r="B2" s="183"/>
      <c r="C2" s="7"/>
      <c r="D2" s="55"/>
      <c r="E2" s="55"/>
    </row>
    <row r="3" spans="1:15" ht="15.6" customHeight="1">
      <c r="A3" s="96"/>
      <c r="B3" s="96"/>
      <c r="C3" s="46"/>
      <c r="D3" s="55"/>
      <c r="E3" s="55"/>
    </row>
    <row r="4" spans="1:15" ht="23.25" customHeight="1">
      <c r="A4" s="189" t="s">
        <v>55</v>
      </c>
      <c r="B4" s="190"/>
      <c r="C4" s="190"/>
      <c r="D4" s="190"/>
      <c r="E4" s="190"/>
      <c r="F4" s="190"/>
      <c r="G4" s="190"/>
      <c r="H4" s="190"/>
      <c r="I4" s="190"/>
      <c r="J4" s="190"/>
    </row>
    <row r="5" spans="1:15" s="19" customFormat="1" ht="36" customHeight="1">
      <c r="A5" s="187" t="s">
        <v>56</v>
      </c>
      <c r="B5" s="188"/>
      <c r="C5" s="113" t="s">
        <v>57</v>
      </c>
      <c r="D5" s="113" t="s">
        <v>58</v>
      </c>
      <c r="E5" s="113" t="s">
        <v>59</v>
      </c>
      <c r="F5" s="113" t="s">
        <v>60</v>
      </c>
      <c r="G5" s="113" t="str">
        <f>"Wert " &amp; Betrachtungsjahr</f>
        <v>Wert 2021</v>
      </c>
      <c r="H5" s="113" t="str">
        <f>"Entwicklung zu Vorjahr " &amp;Betrachtungsjahr-1</f>
        <v>Entwicklung zu Vorjahr 2020</v>
      </c>
      <c r="I5" s="113" t="str">
        <f>"Entwicklung zu Basisjahr " &amp; Basisjahr</f>
        <v>Entwicklung zu Basisjahr 2015</v>
      </c>
      <c r="J5" s="113" t="s">
        <v>61</v>
      </c>
      <c r="K5" s="113" t="s">
        <v>62</v>
      </c>
      <c r="L5"/>
      <c r="M5"/>
      <c r="N5"/>
      <c r="O5"/>
    </row>
    <row r="6" spans="1:15" ht="12.6" customHeight="1">
      <c r="A6" s="114" t="s">
        <v>63</v>
      </c>
      <c r="B6" s="115" t="str" cm="1">
        <f t="array" aca="1" ref="B6" ca="1">HYPERLINK("" &amp; "#" &amp; TEXT(A6,"#0.00") &amp; "!A3",INDIRECT("'" &amp; TEXT($A6,"#0.00") &amp; "'!A1"))</f>
        <v xml:space="preserve">Einwohner:innen Kanton Zürich </v>
      </c>
      <c r="C6" s="116" cm="1">
        <f t="array" aca="1" ref="C6" ca="1">INDIRECT("'" &amp; TEXT($A6,"#0.00") &amp; "'!D4")</f>
        <v>2010</v>
      </c>
      <c r="D6" s="116" t="str" cm="1">
        <f t="array" aca="1" ref="D6" ca="1">IF(INDIRECT("'" &amp; TEXT($A6,"#0.00") &amp; "'!B6")="#","",INDIRECT("'" &amp; TEXT($A6,"#0.00") &amp; "'!B6"))</f>
        <v/>
      </c>
      <c r="E6" s="116" t="str" cm="1">
        <f t="array" aca="1" ref="E6" ca="1">INDIRECT("'" &amp; TEXT($A6,"#0.00") &amp; "'!B5")</f>
        <v>AWEL</v>
      </c>
      <c r="F6" s="116" cm="1">
        <f t="array" aca="1" ref="F6" ca="1">_xlfn.XLOOKUP(INDEX(INDIRECT("Daten_" &amp; A6 &amp; "[ZH]"),MATCH(0,INDIRECT("Daten_" &amp; A6 &amp; "[ZH]"),-1)),INDIRECT("Daten_" &amp; A6 &amp; "[ZH]"),INDIRECT("Daten_" &amp; A6 &amp; "[Jahr]"))</f>
        <v>2021</v>
      </c>
      <c r="G6" s="117" t="str" cm="1">
        <f t="array" aca="1" ref="G6" ca="1">TEXT(_xlfn.XLOOKUP(Betrachtungsjahr,INDIRECT("Daten_" &amp; A6 &amp; "[Jahr]"),INDIRECT("Daten_" &amp; A6 &amp; "[ZH]")),"# ##0") &amp; " " &amp;D6</f>
        <v xml:space="preserve">1564 662 </v>
      </c>
      <c r="H6" s="118" t="e" cm="1">
        <f t="array" aca="1" ref="H6" ca="1">G6/_xlfn.XLOOKUP(Betrachtungsjahr-1,INDIRECT("Daten_" &amp; A6 &amp; "[Jahr]"),INDIRECT("Daten_" &amp; A6 &amp; "[ZH]"))-1</f>
        <v>#VALUE!</v>
      </c>
      <c r="I6" s="118" cm="1">
        <f t="array" aca="1" ref="I6" ca="1">_xlfn.XLOOKUP(Betrachtungsjahr,INDIRECT("Daten_" &amp; A6 &amp; "[Jahr]"),INDIRECT("Daten_" &amp; A6 &amp; "[ZH]"))/_xlfn.XLOOKUP(Basisjahr,INDIRECT("Daten_" &amp; A6 &amp; "[Jahr]"),INDIRECT("Daten_" &amp; A6 &amp; "[ZH]"))-1</f>
        <v>6.6991538600022826E-2</v>
      </c>
      <c r="J6" s="116" t="str" cm="1">
        <f t="array" aca="1" ref="J6" ca="1">IF(ISTEXT(_xlfn.XLOOKUP(Betrachtungsjahr,INDIRECT("Daten_" &amp; A6 &amp; "[Jahr]"),INDIRECT("Daten_" &amp; A6 &amp; "[Beurteilung/Handlungsbedarf]"))),_xlfn.XLOOKUP(Betrachtungsjahr,INDIRECT("Daten_" &amp; A6 &amp; "[Jahr]"),INDIRECT("Daten_" &amp; A6 &amp; "[Beurteilung/Handlungsbedarf]")),"-")</f>
        <v>-</v>
      </c>
      <c r="K6" s="162" t="str" cm="1">
        <f t="array" aca="1" ref="K6" ca="1">INDIRECT("'" &amp; TEXT($A6,"#0.00") &amp; "'!D7")</f>
        <v>Nein</v>
      </c>
    </row>
    <row r="7" spans="1:15" ht="12.95">
      <c r="A7" s="114" t="s">
        <v>64</v>
      </c>
      <c r="B7" s="115" t="str" cm="1">
        <f t="array" aca="1" ref="B7" ca="1">HYPERLINK("" &amp; "#" &amp; TEXT(A7,"#0.00") &amp; "!A3",INDIRECT("'" &amp; TEXT($A7,"#0.00") &amp; "'!A1"))</f>
        <v xml:space="preserve">BIP Kanton Zürich </v>
      </c>
      <c r="C7" s="116" cm="1">
        <f t="array" aca="1" ref="C7" ca="1">INDIRECT("'" &amp; TEXT($A7,"#0.00") &amp; "'!D4")</f>
        <v>2008</v>
      </c>
      <c r="D7" s="116" t="str" cm="1">
        <f t="array" aca="1" ref="D7" ca="1">IF(INDIRECT("'" &amp; TEXT($A7,"#0.00") &amp; "'!B6")="#","",INDIRECT("'" &amp; TEXT($A7,"#0.00") &amp; "'!B6"))</f>
        <v>CHF</v>
      </c>
      <c r="E7" s="116" t="str" cm="1">
        <f t="array" aca="1" ref="E7" ca="1">INDIRECT("'" &amp; TEXT($A7,"#0.00") &amp; "'!B5")</f>
        <v>AWEL</v>
      </c>
      <c r="F7" s="116" cm="1">
        <f t="array" aca="1" ref="F7" ca="1">_xlfn.XLOOKUP(INDEX(INDIRECT("Daten_" &amp; A7 &amp; "[ZH]"),MATCH(0,INDIRECT("Daten_" &amp; A7 &amp; "[ZH]"),-1)),INDIRECT("Daten_" &amp; A7 &amp; "[ZH]"),INDIRECT("Daten_" &amp; A7 &amp; "[Jahr]"))</f>
        <v>2020</v>
      </c>
      <c r="G7" s="117" t="str" cm="1">
        <f t="array" aca="1" ref="G7" ca="1">TEXT(_xlfn.XLOOKUP(Betrachtungsjahr,INDIRECT("Daten_" &amp; A7 &amp; "[Jahr]"),INDIRECT("Daten_" &amp; A7 &amp; "[ZH]")),"# ##0") &amp; " " &amp;D7</f>
        <v xml:space="preserve"> 0 CHF</v>
      </c>
      <c r="H7" s="118" cm="1">
        <f t="array" aca="1" ref="H7" ca="1">_xlfn.XLOOKUP(Betrachtungsjahr,INDIRECT("Daten_" &amp; A7 &amp; "[Jahr]"),INDIRECT("Daten_" &amp; A7 &amp; "[ZH]"))/_xlfn.XLOOKUP(Betrachtungsjahr-1,INDIRECT("Daten_" &amp; A7 &amp; "[Jahr]"),INDIRECT("Daten_" &amp; A7 &amp; "[ZH]"))-1</f>
        <v>-1</v>
      </c>
      <c r="I7" s="118" cm="1">
        <f t="array" aca="1" ref="I7" ca="1">_xlfn.XLOOKUP(Betrachtungsjahr,INDIRECT("Daten_" &amp; A7 &amp; "[Jahr]"),INDIRECT("Daten_" &amp; A7 &amp; "[ZH]"))/_xlfn.XLOOKUP(Basisjahr,INDIRECT("Daten_" &amp; A7 &amp; "[Jahr]"),INDIRECT("Daten_" &amp; A7 &amp; "[ZH]"))-1</f>
        <v>-1</v>
      </c>
      <c r="J7" s="116" t="str" cm="1">
        <f t="array" aca="1" ref="J7" ca="1">IF(ISTEXT(_xlfn.XLOOKUP(Betrachtungsjahr,INDIRECT("Daten_" &amp; A7 &amp; "[Jahr]"),INDIRECT("Daten_" &amp; A7 &amp; "[Beurteilung/Handlungsbedarf]"))),_xlfn.XLOOKUP(Betrachtungsjahr,INDIRECT("Daten_" &amp; A7 &amp; "[Jahr]"),INDIRECT("Daten_" &amp; A7 &amp; "[Beurteilung/Handlungsbedarf]")),"-")</f>
        <v>-</v>
      </c>
      <c r="K7" s="162" t="str" cm="1">
        <f t="array" aca="1" ref="K7" ca="1">INDIRECT("'" &amp; TEXT($A7,"#0.00") &amp; "'!D7")</f>
        <v>Nein</v>
      </c>
    </row>
    <row r="8" spans="1:15" ht="12.95">
      <c r="A8" s="114" t="s">
        <v>65</v>
      </c>
      <c r="B8" s="115" t="str" cm="1">
        <f t="array" aca="1" ref="B8" ca="1">HYPERLINK("" &amp; "#" &amp; TEXT(A8,"#0.00") &amp; "!A3",INDIRECT("'" &amp; TEXT($A8,"#0.00") &amp; "'!A1"))</f>
        <v>Teuerung CH</v>
      </c>
      <c r="C8" s="116" cm="1">
        <f t="array" aca="1" ref="C8" ca="1">INDIRECT("'" &amp; TEXT($A8,"#0.00") &amp; "'!D4")</f>
        <v>1914</v>
      </c>
      <c r="D8" s="116" t="str" cm="1">
        <f t="array" aca="1" ref="D8" ca="1">IF(INDIRECT("'" &amp; TEXT($A8,"#0.00") &amp; "'!B6")="#","",INDIRECT("'" &amp; TEXT($A8,"#0.00") &amp; "'!B6"))</f>
        <v>%</v>
      </c>
      <c r="E8" s="116" t="str" cm="1">
        <f t="array" aca="1" ref="E8" ca="1">INDIRECT("'" &amp; TEXT($A8,"#0.00") &amp; "'!B5")</f>
        <v>AWEL</v>
      </c>
      <c r="F8" s="116" t="e" cm="1">
        <f t="array" aca="1" ref="F8" ca="1">_xlfn.XLOOKUP(INDEX(INDIRECT("Daten_" &amp; A8 &amp; "[ZH]"),MATCH(0,INDIRECT("Daten_" &amp; A8 &amp; "[ZH]"),-1)),INDIRECT("Daten_" &amp; A8 &amp; "[ZH]"),INDIRECT("Daten_" &amp; A8 &amp; "[Jahr]"))</f>
        <v>#N/A</v>
      </c>
      <c r="G8" s="117" t="e" cm="1">
        <f t="array" aca="1" ref="G8" ca="1">TEXT(_xlfn.XLOOKUP(Betrachtungsjahr,INDIRECT("Daten_" &amp; A8 &amp; "[Jahr]"),INDIRECT("Daten_" &amp; A8 &amp; "[ZH]")),"# ##0") &amp; " " &amp;D8</f>
        <v>#N/A</v>
      </c>
      <c r="H8" s="118" t="e" cm="1">
        <f t="array" aca="1" ref="H8" ca="1">_xlfn.XLOOKUP(Betrachtungsjahr,INDIRECT("Daten_" &amp; A8 &amp; "[Jahr]"),INDIRECT("Daten_" &amp; A8 &amp; "[ZH]"))/_xlfn.XLOOKUP(Betrachtungsjahr-1,INDIRECT("Daten_" &amp; A8 &amp; "[Jahr]"),INDIRECT("Daten_" &amp; A8 &amp; "[ZH]"))-1</f>
        <v>#N/A</v>
      </c>
      <c r="I8" s="118" t="e" cm="1">
        <f t="array" aca="1" ref="I8" ca="1">_xlfn.XLOOKUP(Betrachtungsjahr,INDIRECT("Daten_" &amp; A8 &amp; "[Jahr]"),INDIRECT("Daten_" &amp; A8 &amp; "[ZH]"))/_xlfn.XLOOKUP(Basisjahr,INDIRECT("Daten_" &amp; A8 &amp; "[Jahr]"),INDIRECT("Daten_" &amp; A8 &amp; "[ZH]"))-1</f>
        <v>#N/A</v>
      </c>
      <c r="J8" s="116" t="str" cm="1">
        <f t="array" aca="1" ref="J8" ca="1">IF(ISTEXT(_xlfn.XLOOKUP(Betrachtungsjahr,INDIRECT("Daten_" &amp; A8 &amp; "[Jahr]"),INDIRECT("Daten_" &amp; A8 &amp; "[Beurteilung/Handlungsbedarf]"))),_xlfn.XLOOKUP(Betrachtungsjahr,INDIRECT("Daten_" &amp; A8 &amp; "[Jahr]"),INDIRECT("Daten_" &amp; A8 &amp; "[Beurteilung/Handlungsbedarf]")),"-")</f>
        <v>-</v>
      </c>
      <c r="K8" s="162" t="str" cm="1">
        <f t="array" aca="1" ref="K8" ca="1">INDIRECT("'" &amp; TEXT($A8,"#0.00") &amp; "'!D7")</f>
        <v>Nein</v>
      </c>
    </row>
    <row r="9" spans="1:15" ht="15.6" customHeight="1">
      <c r="A9" s="96"/>
      <c r="B9" s="96"/>
      <c r="C9" s="46"/>
      <c r="D9" s="55"/>
      <c r="E9" s="55"/>
    </row>
    <row r="10" spans="1:15" ht="23.25" customHeight="1" thickBot="1">
      <c r="A10" s="180" t="s">
        <v>66</v>
      </c>
      <c r="B10" s="181"/>
      <c r="C10" s="181"/>
      <c r="D10" s="181"/>
      <c r="E10" s="181"/>
      <c r="F10" s="181"/>
      <c r="G10" s="181"/>
      <c r="H10" s="181"/>
      <c r="I10" s="51"/>
      <c r="J10" s="51"/>
    </row>
    <row r="11" spans="1:15" s="19" customFormat="1" ht="36" customHeight="1" thickTop="1">
      <c r="A11" s="185" t="s">
        <v>56</v>
      </c>
      <c r="B11" s="186"/>
      <c r="C11" s="72" t="str">
        <f>C$5</f>
        <v>Verfügbar ab Jahr</v>
      </c>
      <c r="D11" s="72" t="str">
        <f t="shared" ref="D11:J11" si="0">D$5</f>
        <v>Einheit</v>
      </c>
      <c r="E11" s="72" t="str">
        <f t="shared" si="0"/>
        <v>Zuständig</v>
      </c>
      <c r="F11" s="72" t="str">
        <f t="shared" si="0"/>
        <v>Letztes erhobenes Jahr</v>
      </c>
      <c r="G11" s="72" t="str">
        <f t="shared" si="0"/>
        <v>Wert 2021</v>
      </c>
      <c r="H11" s="72" t="str">
        <f t="shared" si="0"/>
        <v>Entwicklung zu Vorjahr 2020</v>
      </c>
      <c r="I11" s="72" t="str">
        <f t="shared" si="0"/>
        <v>Entwicklung zu Basisjahr 2015</v>
      </c>
      <c r="J11" s="72" t="str">
        <f t="shared" si="0"/>
        <v>Beurteilung/Handlungsbedarf</v>
      </c>
      <c r="L11"/>
      <c r="M11"/>
      <c r="N11"/>
      <c r="O11"/>
    </row>
    <row r="12" spans="1:15" ht="12.6" customHeight="1">
      <c r="A12" s="50" t="s">
        <v>67</v>
      </c>
      <c r="B12" s="20" t="str" cm="1">
        <f t="array" aca="1" ref="B12" ca="1">HYPERLINK("" &amp; "#" &amp; TEXT(A12,"#0.00") &amp; "!A3",INDIRECT("'" &amp; TEXT($A12,"#0.00") &amp; "'!A1"))</f>
        <v>Anteil fossilfreie Energieträger in Heizungen</v>
      </c>
      <c r="C12" s="18" cm="1">
        <f t="array" aca="1" ref="C12" ca="1">INDIRECT("'" &amp; TEXT($A12,"#0.00") &amp; "'!D4")</f>
        <v>2021</v>
      </c>
      <c r="D12" s="18" t="str" cm="1">
        <f t="array" aca="1" ref="D12" ca="1">IF(INDIRECT("'" &amp; TEXT($A12,"#0.00") &amp; "'!B6")="#","",INDIRECT("'" &amp; TEXT($A12,"#0.00") &amp; "'!B6"))</f>
        <v>%</v>
      </c>
      <c r="E12" s="18" cm="1">
        <f t="array" aca="1" ref="E12" ca="1">INDIRECT("'" &amp; TEXT($A12,"#0.00") &amp; "'!B5")</f>
        <v>0</v>
      </c>
      <c r="F12" s="18" cm="1">
        <f t="array" aca="1" ref="F12" ca="1">_xlfn.XLOOKUP(INDEX(INDIRECT("Daten_" &amp; A12 &amp; "[ZH]"),MATCH(0,INDIRECT("Daten_" &amp; A12 &amp; "[ZH]"),-1)),INDIRECT("Daten_" &amp; A12 &amp; "[ZH]"),INDIRECT("Daten_" &amp; A12 &amp; "[Jahr]"))</f>
        <v>2021</v>
      </c>
      <c r="G12" s="98" t="str" cm="1">
        <f t="array" aca="1" ref="G12" ca="1">TEXT(_xlfn.XLOOKUP(Betrachtungsjahr,INDIRECT("Daten_" &amp; A12 &amp; "[Jahr]"),INDIRECT("Daten_" &amp; A12 &amp; "[ZH]")),"# ##0") &amp; " " &amp;D12</f>
        <v xml:space="preserve"> 0 %</v>
      </c>
      <c r="H12" s="99" t="e" cm="1">
        <f t="array" aca="1" ref="H12" ca="1">G12/_xlfn.XLOOKUP(Betrachtungsjahr-1,INDIRECT("Daten_" &amp; A12 &amp; "[Jahr]"),INDIRECT("Daten_" &amp; A12 &amp; "[ZH]"))-1</f>
        <v>#DIV/0!</v>
      </c>
      <c r="I12" s="99" cm="1">
        <f t="array" aca="1" ref="I12" ca="1">_xlfn.XLOOKUP(Betrachtungsjahr,INDIRECT("Daten_" &amp; A12 &amp; "[Jahr]"),INDIRECT("Daten_" &amp; A12 &amp; "[ZH]"))/_xlfn.XLOOKUP(Basisjahr,INDIRECT("Daten_" &amp; A12 &amp; "[Jahr]"),INDIRECT("Daten_" &amp; A12 &amp; "[ZH]"))-1</f>
        <v>0.63106796116504871</v>
      </c>
      <c r="J12" s="18" t="str" cm="1">
        <f t="array" aca="1" ref="J12" ca="1">IF(ISTEXT(_xlfn.XLOOKUP(Betrachtungsjahr,INDIRECT("Daten_" &amp; A12 &amp; "[Jahr]"),INDIRECT("Daten_" &amp; A12 &amp; "[Beurteilung/Handlungsbedarf]"))),_xlfn.XLOOKUP(Betrachtungsjahr,INDIRECT("Daten_" &amp; A12 &amp; "[Jahr]"),INDIRECT("Daten_" &amp; A12 &amp; "[Beurteilung/Handlungsbedarf]")),"-")</f>
        <v>-</v>
      </c>
      <c r="K12" s="162" t="str" cm="1">
        <f t="array" aca="1" ref="K12" ca="1">INDIRECT("'" &amp; TEXT($A12,"#0.00") &amp; "'!D7")</f>
        <v>Ja</v>
      </c>
    </row>
    <row r="13" spans="1:15" ht="12.95">
      <c r="A13" s="50" t="s">
        <v>68</v>
      </c>
      <c r="B13" s="20" t="str" cm="1">
        <f t="array" aca="1" ref="B13" ca="1">HYPERLINK("" &amp; "#" &amp; TEXT(A13,"#0.00") &amp; "!A3",INDIRECT("'" &amp; TEXT($A13,"#0.00") &amp; "'!A1"))</f>
        <v>Anteil erneuerbar erzeugte Wärme an Gesamtverbrauch Wärme</v>
      </c>
      <c r="C13" s="18" cm="1">
        <f t="array" aca="1" ref="C13" ca="1">INDIRECT("'" &amp; TEXT($A13,"#0.00") &amp; "'!D4")</f>
        <v>2010</v>
      </c>
      <c r="D13" s="18" t="str" cm="1">
        <f t="array" aca="1" ref="D13" ca="1">IF(INDIRECT("'" &amp; TEXT($A13,"#0.00") &amp; "'!B6")="#","",INDIRECT("'" &amp; TEXT($A13,"#0.00") &amp; "'!B6"))</f>
        <v>%</v>
      </c>
      <c r="E13" s="18" t="str" cm="1">
        <f t="array" aca="1" ref="E13" ca="1">INDIRECT("'" &amp; TEXT($A13,"#0.00") &amp; "'!B5")</f>
        <v>AWEL</v>
      </c>
      <c r="F13" s="18" t="e" cm="1">
        <f t="array" aca="1" ref="F13" ca="1">_xlfn.XLOOKUP(INDEX(INDIRECT("Daten_" &amp; A13 &amp; "[ZH]"),MATCH(0,INDIRECT("Daten_" &amp; A13 &amp; "[ZH]"),-1)),INDIRECT("Daten_" &amp; A13 &amp; "[ZH]"),INDIRECT("Daten_" &amp; A13 &amp; "[Jahr]"))</f>
        <v>#REF!</v>
      </c>
      <c r="G13" s="98" t="e" cm="1">
        <f t="array" aca="1" ref="G13" ca="1">TEXT(_xlfn.XLOOKUP(Betrachtungsjahr,INDIRECT("Daten_" &amp; A13 &amp; "[Jahr]"),INDIRECT("Daten_" &amp; A13 &amp; "[ZH]")),"# ##0") &amp; " " &amp;D13</f>
        <v>#REF!</v>
      </c>
      <c r="H13" s="99" t="e" cm="1">
        <f t="array" aca="1" ref="H13" ca="1">_xlfn.XLOOKUP(Betrachtungsjahr,INDIRECT("Daten_" &amp; A13 &amp; "[Jahr]"),INDIRECT("Daten_" &amp; A13 &amp; "[ZH]"))/_xlfn.XLOOKUP(Betrachtungsjahr-1,INDIRECT("Daten_" &amp; A13 &amp; "[Jahr]"),INDIRECT("Daten_" &amp; A13 &amp; "[ZH]"))-1</f>
        <v>#REF!</v>
      </c>
      <c r="I13" s="99" t="e" cm="1">
        <f t="array" aca="1" ref="I13" ca="1">_xlfn.XLOOKUP(Betrachtungsjahr,INDIRECT("Daten_" &amp; A13 &amp; "[Jahr]"),INDIRECT("Daten_" &amp; A13 &amp; "[ZH]"))/_xlfn.XLOOKUP(Basisjahr,INDIRECT("Daten_" &amp; A13 &amp; "[Jahr]"),INDIRECT("Daten_" &amp; A13 &amp; "[ZH]"))-1</f>
        <v>#REF!</v>
      </c>
      <c r="J13" s="18" t="str" cm="1">
        <f t="array" aca="1" ref="J13" ca="1">IF(ISTEXT(_xlfn.XLOOKUP(Betrachtungsjahr,INDIRECT("Daten_" &amp; A13 &amp; "[Jahr]"),INDIRECT("Daten_" &amp; A13 &amp; "[Beurteilung/Handlungsbedarf]"))),_xlfn.XLOOKUP(Betrachtungsjahr,INDIRECT("Daten_" &amp; A13 &amp; "[Jahr]"),INDIRECT("Daten_" &amp; A13 &amp; "[Beurteilung/Handlungsbedarf]")),"-")</f>
        <v>-</v>
      </c>
      <c r="K13" s="162" t="str" cm="1">
        <f t="array" aca="1" ref="K13" ca="1">INDIRECT("'" &amp; TEXT($A13,"#0.00") &amp; "'!D7")</f>
        <v>Ja</v>
      </c>
    </row>
    <row r="14" spans="1:15" ht="12.95">
      <c r="A14" s="50" t="s">
        <v>69</v>
      </c>
      <c r="B14" s="20" t="str" cm="1">
        <f t="array" aca="1" ref="B14" ca="1">HYPERLINK("" &amp; "#" &amp; TEXT(A14,"#0.00") &amp; "!A3",INDIRECT("'" &amp; TEXT($A14,"#0.00") &amp; "'!A1"))</f>
        <v>Energiebedarf für Raumwärme und Warmwasser bei reinen Wohnbauten im Kanton Zürich nach Gebäudealtersklassen</v>
      </c>
      <c r="C14" s="18" cm="1">
        <f t="array" aca="1" ref="C14" ca="1">INDIRECT("'" &amp; TEXT($A14,"#0.00") &amp; "'!D4")</f>
        <v>1990</v>
      </c>
      <c r="D14" s="18" t="str" cm="1">
        <f t="array" aca="1" ref="D14" ca="1">IF(INDIRECT("'" &amp; TEXT($A14,"#0.00") &amp; "'!B6")="#","",INDIRECT("'" &amp; TEXT($A14,"#0.00") &amp; "'!B6"))</f>
        <v>kWh/m2</v>
      </c>
      <c r="E14" s="18" t="str" cm="1">
        <f t="array" aca="1" ref="E14" ca="1">INDIRECT("'" &amp; TEXT($A14,"#0.00") &amp; "'!B5")</f>
        <v>AWEL</v>
      </c>
      <c r="F14" s="18" t="e" cm="1">
        <f t="array" aca="1" ref="F14" ca="1">_xlfn.XLOOKUP(INDEX(INDIRECT("Daten_" &amp; A14 &amp; "[ZH]"),MATCH(0,INDIRECT("Daten_" &amp; A14 &amp; "[ZH]"),-1)),INDIRECT("Daten_" &amp; A14 &amp; "[ZH]"),INDIRECT("Daten_" &amp; A14 &amp; "[Jahr]"))</f>
        <v>#N/A</v>
      </c>
      <c r="G14" s="98" t="str" cm="1">
        <f t="array" aca="1" ref="G14" ca="1">TEXT(_xlfn.XLOOKUP(Betrachtungsjahr,INDIRECT("Daten_" &amp; A14 &amp; "[Jahr]"),INDIRECT("Daten_" &amp; A14 &amp; "[ZH]")),"# ##0") &amp; " " &amp;D14</f>
        <v xml:space="preserve"> 0 kWh/m2</v>
      </c>
      <c r="H14" s="99" t="e" cm="1">
        <f t="array" aca="1" ref="H14" ca="1">_xlfn.XLOOKUP(Betrachtungsjahr,INDIRECT("Daten_" &amp; A14 &amp; "[Jahr]"),INDIRECT("Daten_" &amp; A14 &amp; "[ZH]"))/_xlfn.XLOOKUP(Betrachtungsjahr-1,INDIRECT("Daten_" &amp; A14 &amp; "[Jahr]"),INDIRECT("Daten_" &amp; A14 &amp; "[ZH]"))-1</f>
        <v>#DIV/0!</v>
      </c>
      <c r="I14" s="99" t="e" cm="1">
        <f t="array" aca="1" ref="I14" ca="1">_xlfn.XLOOKUP(Betrachtungsjahr,INDIRECT("Daten_" &amp; A14 &amp; "[Jahr]"),INDIRECT("Daten_" &amp; A14 &amp; "[ZH]"))/_xlfn.XLOOKUP(Basisjahr,INDIRECT("Daten_" &amp; A14 &amp; "[Jahr]"),INDIRECT("Daten_" &amp; A14 &amp; "[ZH]"))-1</f>
        <v>#DIV/0!</v>
      </c>
      <c r="J14" s="18" t="str" cm="1">
        <f t="array" aca="1" ref="J14" ca="1">IF(ISTEXT(_xlfn.XLOOKUP(Betrachtungsjahr,INDIRECT("Daten_" &amp; A14 &amp; "[Jahr]"),INDIRECT("Daten_" &amp; A14 &amp; "[Beurteilung/Handlungsbedarf]"))),_xlfn.XLOOKUP(Betrachtungsjahr,INDIRECT("Daten_" &amp; A14 &amp; "[Jahr]"),INDIRECT("Daten_" &amp; A14 &amp; "[Beurteilung/Handlungsbedarf]")),"-")</f>
        <v>-</v>
      </c>
      <c r="K14" s="162" t="str" cm="1">
        <f t="array" aca="1" ref="K14" ca="1">INDIRECT("'" &amp; TEXT($A14,"#0.00") &amp; "'!D7")</f>
        <v>Ja</v>
      </c>
    </row>
    <row r="15" spans="1:15" ht="12.95">
      <c r="A15" s="50" t="s">
        <v>70</v>
      </c>
      <c r="B15" s="20" t="str" cm="1">
        <f t="array" aca="1" ref="B15" ca="1">HYPERLINK("" &amp; "#" &amp; TEXT(A15,"#0.00") &amp; "!A3",INDIRECT("'" &amp; TEXT($A15,"#0.00") &amp; "'!A1"))</f>
        <v>Heizgradtage</v>
      </c>
      <c r="C15" s="18" cm="1">
        <f t="array" aca="1" ref="C15" ca="1">INDIRECT("'" &amp; TEXT($A15,"#0.00") &amp; "'!D4")</f>
        <v>1990</v>
      </c>
      <c r="D15" s="18" t="str" cm="1">
        <f t="array" aca="1" ref="D15" ca="1">IF(INDIRECT("'" &amp; TEXT($A15,"#0.00") &amp; "'!B6")="#","",INDIRECT("'" &amp; TEXT($A15,"#0.00") &amp; "'!B6"))</f>
        <v>HGT</v>
      </c>
      <c r="E15" s="18" t="str" cm="1">
        <f t="array" aca="1" ref="E15" ca="1">INDIRECT("'" &amp; TEXT($A15,"#0.00") &amp; "'!B5")</f>
        <v>AWEL</v>
      </c>
      <c r="F15" s="18" t="e" cm="1">
        <f t="array" aca="1" ref="F15" ca="1">_xlfn.XLOOKUP(INDEX(INDIRECT("Daten_" &amp; A15 &amp; "[ZH]"),MATCH(0,INDIRECT("Daten_" &amp; A15 &amp; "[ZH]"),-1)),INDIRECT("Daten_" &amp; A15 &amp; "[ZH]"),INDIRECT("Daten_" &amp; A15 &amp; "[Jahr]"))</f>
        <v>#N/A</v>
      </c>
      <c r="G15" s="98" t="str" cm="1">
        <f t="array" aca="1" ref="G15" ca="1">TEXT(_xlfn.XLOOKUP(Betrachtungsjahr,INDIRECT("Daten_" &amp; A15 &amp; "[Jahr]"),INDIRECT("Daten_" &amp; A15 &amp; "[ZH]")),"# ##0") &amp; " " &amp;D15</f>
        <v xml:space="preserve"> 0 HGT</v>
      </c>
      <c r="H15" s="99" t="e" cm="1">
        <f t="array" aca="1" ref="H15" ca="1">_xlfn.XLOOKUP(Betrachtungsjahr,INDIRECT("Daten_" &amp; A15 &amp; "[Jahr]"),INDIRECT("Daten_" &amp; A15 &amp; "[ZH]"))/_xlfn.XLOOKUP(Betrachtungsjahr-1,INDIRECT("Daten_" &amp; A15 &amp; "[Jahr]"),INDIRECT("Daten_" &amp; A15 &amp; "[ZH]"))-1</f>
        <v>#DIV/0!</v>
      </c>
      <c r="I15" s="99" t="e" cm="1">
        <f t="array" aca="1" ref="I15" ca="1">_xlfn.XLOOKUP(Betrachtungsjahr,INDIRECT("Daten_" &amp; A15 &amp; "[Jahr]"),INDIRECT("Daten_" &amp; A15 &amp; "[ZH]"))/_xlfn.XLOOKUP(Basisjahr,INDIRECT("Daten_" &amp; A15 &amp; "[Jahr]"),INDIRECT("Daten_" &amp; A15 &amp; "[ZH]"))-1</f>
        <v>#DIV/0!</v>
      </c>
      <c r="J15" s="18" t="str" cm="1">
        <f t="array" aca="1" ref="J15" ca="1">IF(ISTEXT(_xlfn.XLOOKUP(Betrachtungsjahr,INDIRECT("Daten_" &amp; A15 &amp; "[Jahr]"),INDIRECT("Daten_" &amp; A15 &amp; "[Beurteilung/Handlungsbedarf]"))),_xlfn.XLOOKUP(Betrachtungsjahr,INDIRECT("Daten_" &amp; A15 &amp; "[Jahr]"),INDIRECT("Daten_" &amp; A15 &amp; "[Beurteilung/Handlungsbedarf]")),"-")</f>
        <v>-</v>
      </c>
      <c r="K15" s="162" t="str" cm="1">
        <f t="array" aca="1" ref="K15" ca="1">INDIRECT("'" &amp; TEXT($A15,"#0.00") &amp; "'!D7")</f>
        <v>Ja</v>
      </c>
    </row>
    <row r="16" spans="1:15" ht="12.95">
      <c r="A16" s="50" t="s">
        <v>71</v>
      </c>
      <c r="B16" s="20" t="str" cm="1">
        <f t="array" aca="1" ref="B16" ca="1">HYPERLINK("" &amp; "#" &amp; TEXT(A16,"#0.00") &amp; "!A3",INDIRECT("'" &amp; TEXT($A16,"#0.00") &amp; "'!A1"))</f>
        <v>Anzahl fossile Wärmeerzeuger gemäss Feuerungskontrollen der Gemeinden</v>
      </c>
      <c r="C16" s="18" cm="1">
        <f t="array" aca="1" ref="C16" ca="1">INDIRECT("'" &amp; TEXT($A16,"#0.00") &amp; "'!D4")</f>
        <v>2008</v>
      </c>
      <c r="D16" s="18" t="str" cm="1">
        <f t="array" aca="1" ref="D16" ca="1">IF(INDIRECT("'" &amp; TEXT($A16,"#0.00") &amp; "'!B6")="#","",INDIRECT("'" &amp; TEXT($A16,"#0.00") &amp; "'!B6"))</f>
        <v/>
      </c>
      <c r="E16" s="18" t="str" cm="1">
        <f t="array" aca="1" ref="E16" ca="1">INDIRECT("'" &amp; TEXT($A16,"#0.00") &amp; "'!B5")</f>
        <v>AWEL</v>
      </c>
      <c r="F16" s="18" cm="1">
        <f t="array" aca="1" ref="F16" ca="1">_xlfn.XLOOKUP(INDEX(INDIRECT("Daten_" &amp; A16 &amp; "[ZH]"),MATCH(0,INDIRECT("Daten_" &amp; A16 &amp; "[ZH]"),-1)),INDIRECT("Daten_" &amp; A16 &amp; "[ZH]"),INDIRECT("Daten_" &amp; A16 &amp; "[Jahr]"))</f>
        <v>2021</v>
      </c>
      <c r="G16" s="98" t="str" cm="1">
        <f t="array" aca="1" ref="G16" ca="1">TEXT(_xlfn.XLOOKUP(Betrachtungsjahr,INDIRECT("Daten_" &amp; A16 &amp; "[Jahr]"),INDIRECT("Daten_" &amp; A16 &amp; "[ZH]")),"# ##0") &amp; " " &amp;D16</f>
        <v xml:space="preserve">109 666 </v>
      </c>
      <c r="H16" s="99" cm="1">
        <f t="array" aca="1" ref="H16" ca="1">_xlfn.XLOOKUP(Betrachtungsjahr,INDIRECT("Daten_" &amp; A16 &amp; "[Jahr]"),INDIRECT("Daten_" &amp; A16 &amp; "[ZH]"))/_xlfn.XLOOKUP(Betrachtungsjahr-1,INDIRECT("Daten_" &amp; A16 &amp; "[Jahr]"),INDIRECT("Daten_" &amp; A16 &amp; "[ZH]"))-1</f>
        <v>-2.1005365161267275E-2</v>
      </c>
      <c r="I16" s="99" cm="1">
        <f t="array" aca="1" ref="I16" ca="1">_xlfn.XLOOKUP(Betrachtungsjahr,INDIRECT("Daten_" &amp; A16 &amp; "[Jahr]"),INDIRECT("Daten_" &amp; A16 &amp; "[ZH]"))/_xlfn.XLOOKUP(Basisjahr,INDIRECT("Daten_" &amp; A16 &amp; "[Jahr]"),INDIRECT("Daten_" &amp; A16 &amp; "[ZH]"))-1</f>
        <v>-0.11236837206290617</v>
      </c>
      <c r="J16" s="18" t="str" cm="1">
        <f t="array" aca="1" ref="J16" ca="1">IF(ISTEXT(_xlfn.XLOOKUP(Betrachtungsjahr,INDIRECT("Daten_" &amp; A16 &amp; "[Jahr]"),INDIRECT("Daten_" &amp; A16 &amp; "[Beurteilung/Handlungsbedarf]"))),_xlfn.XLOOKUP(Betrachtungsjahr,INDIRECT("Daten_" &amp; A16 &amp; "[Jahr]"),INDIRECT("Daten_" &amp; A16 &amp; "[Beurteilung/Handlungsbedarf]")),"-")</f>
        <v>-</v>
      </c>
      <c r="K16" s="162" t="str" cm="1">
        <f t="array" aca="1" ref="K16" ca="1">INDIRECT("'" &amp; TEXT($A16,"#0.00") &amp; "'!D7")</f>
        <v>Nein</v>
      </c>
    </row>
    <row r="17" spans="1:11" ht="14.65">
      <c r="A17" s="50" t="s">
        <v>72</v>
      </c>
      <c r="B17" s="20" t="str" cm="1">
        <f t="array" aca="1" ref="B17" ca="1">HYPERLINK("" &amp; "#" &amp; TEXT(A17,"#0.00") &amp; "!A3",INDIRECT("'" &amp; TEXT($A17,"#0.00") &amp; "'!A1"))</f>
        <v>Anzahl fossile Heizungen in Gebäuden mit Fertigstellung im Vorjahr</v>
      </c>
      <c r="C17" s="18" cm="1">
        <f t="array" aca="1" ref="C17" ca="1">INDIRECT("'" &amp; TEXT($A17,"#0.00") &amp; "'!D4")</f>
        <v>2008</v>
      </c>
      <c r="D17" s="18" cm="1">
        <f t="array" aca="1" ref="D17" ca="1">IF(INDIRECT("'" &amp; TEXT($A17,"#0.00") &amp; "'!B6")="#","",INDIRECT("'" &amp; TEXT($A17,"#0.00") &amp; "'!B6"))</f>
        <v>0</v>
      </c>
      <c r="E17" s="18" cm="1">
        <f t="array" aca="1" ref="E17" ca="1">INDIRECT("'" &amp; TEXT($A17,"#0.00") &amp; "'!B5")</f>
        <v>0</v>
      </c>
      <c r="F17" s="18" cm="1">
        <f t="array" aca="1" ref="F17" ca="1">_xlfn.XLOOKUP(INDEX(INDIRECT("Daten_" &amp; A17 &amp; "[ZH]"),MATCH(0,INDIRECT("Daten_" &amp; A17 &amp; "[ZH]"),-1)),INDIRECT("Daten_" &amp; A17 &amp; "[ZH]"),INDIRECT("Daten_" &amp; A17 &amp; "[Jahr]"))</f>
        <v>2022</v>
      </c>
      <c r="G17" s="98" t="str" cm="1">
        <f t="array" aca="1" ref="G17" ca="1">TEXT(_xlfn.XLOOKUP(Betrachtungsjahr,INDIRECT("Daten_" &amp; A17 &amp; "[Jahr]"),INDIRECT("Daten_" &amp; A17 &amp; "[ZH]")),"# ##0") &amp; " " &amp;D17</f>
        <v>3 401 0</v>
      </c>
      <c r="H17" s="99" cm="1">
        <f t="array" aca="1" ref="H17" ca="1">_xlfn.XLOOKUP(Betrachtungsjahr,INDIRECT("Daten_" &amp; A17 &amp; "[Jahr]"),INDIRECT("Daten_" &amp; A17 &amp; "[ZH]"))/_xlfn.XLOOKUP(Betrachtungsjahr-1,INDIRECT("Daten_" &amp; A17 &amp; "[Jahr]"),INDIRECT("Daten_" &amp; A17 &amp; "[ZH]"))-1</f>
        <v>0.15951171275616338</v>
      </c>
      <c r="I17" s="99" cm="1">
        <f t="array" aca="1" ref="I17" ca="1">_xlfn.XLOOKUP(Betrachtungsjahr,INDIRECT("Daten_" &amp; A17 &amp; "[Jahr]"),INDIRECT("Daten_" &amp; A17 &amp; "[ZH]"))/_xlfn.XLOOKUP(Basisjahr,INDIRECT("Daten_" &amp; A17 &amp; "[Jahr]"),INDIRECT("Daten_" &amp; A17 &amp; "[ZH]"))-1</f>
        <v>0.11127450980392162</v>
      </c>
      <c r="J17" s="18" t="str" cm="1">
        <f t="array" aca="1" ref="J17" ca="1">IF(ISTEXT(_xlfn.XLOOKUP(Betrachtungsjahr,INDIRECT("Daten_" &amp; A17 &amp; "[Jahr]"),INDIRECT("Daten_" &amp; A17 &amp; "[Beurteilung/Handlungsbedarf]"))),_xlfn.XLOOKUP(Betrachtungsjahr,INDIRECT("Daten_" &amp; A17 &amp; "[Jahr]"),INDIRECT("Daten_" &amp; A17 &amp; "[Beurteilung/Handlungsbedarf]")),"-")</f>
        <v>-</v>
      </c>
      <c r="K17" s="161" cm="1">
        <f t="array" aca="1" ref="K17" ca="1">INDIRECT("'" &amp; TEXT($A17,"#0.00") &amp; "'!D7")</f>
        <v>0</v>
      </c>
    </row>
    <row r="18" spans="1:11">
      <c r="A18" s="9"/>
      <c r="B18" s="10"/>
      <c r="C18" s="7"/>
      <c r="D18" s="11"/>
      <c r="E18" s="8"/>
    </row>
    <row r="19" spans="1:11" ht="23.25" customHeight="1" thickBot="1">
      <c r="A19" s="180" t="s">
        <v>73</v>
      </c>
      <c r="B19" s="181"/>
      <c r="C19" s="181"/>
      <c r="D19" s="181"/>
      <c r="E19" s="181"/>
      <c r="F19" s="181"/>
      <c r="G19" s="181"/>
      <c r="H19" s="181"/>
      <c r="I19" s="51"/>
      <c r="J19" s="51"/>
    </row>
    <row r="20" spans="1:11" s="19" customFormat="1" ht="36" customHeight="1" thickTop="1">
      <c r="A20" s="178" t="str">
        <f>$A$11</f>
        <v>Indikatoren/Stellgrössen</v>
      </c>
      <c r="B20" s="179"/>
      <c r="C20" s="72" t="str">
        <f>C$5</f>
        <v>Verfügbar ab Jahr</v>
      </c>
      <c r="D20" s="72" t="str">
        <f t="shared" ref="D20:J20" si="1">D$5</f>
        <v>Einheit</v>
      </c>
      <c r="E20" s="72" t="str">
        <f t="shared" si="1"/>
        <v>Zuständig</v>
      </c>
      <c r="F20" s="72" t="str">
        <f t="shared" si="1"/>
        <v>Letztes erhobenes Jahr</v>
      </c>
      <c r="G20" s="72" t="str">
        <f t="shared" si="1"/>
        <v>Wert 2021</v>
      </c>
      <c r="H20" s="72" t="str">
        <f t="shared" si="1"/>
        <v>Entwicklung zu Vorjahr 2020</v>
      </c>
      <c r="I20" s="72" t="str">
        <f t="shared" si="1"/>
        <v>Entwicklung zu Basisjahr 2015</v>
      </c>
      <c r="J20" s="72" t="str">
        <f t="shared" si="1"/>
        <v>Beurteilung/Handlungsbedarf</v>
      </c>
    </row>
    <row r="21" spans="1:11" ht="12.95">
      <c r="A21" s="50" t="s">
        <v>74</v>
      </c>
      <c r="B21" s="20" t="str" cm="1">
        <f t="array" aca="1" ref="B21" ca="1">HYPERLINK("" &amp; "#" &amp; TEXT(A21,"#0.00") &amp; "!A3",INDIRECT("'" &amp; TEXT($A21,"#0.00") &amp; "'!A1"))</f>
        <v>Produktion von Wärme aus erneuerbaren Energieträgern</v>
      </c>
      <c r="C21" s="18" cm="1">
        <f t="array" aca="1" ref="C21" ca="1">INDIRECT("'" &amp; TEXT($A21,"#0.00") &amp; "'!D4")</f>
        <v>2005</v>
      </c>
      <c r="D21" s="18" t="str" cm="1">
        <f t="array" aca="1" ref="D21" ca="1">IF(INDIRECT("'" &amp; TEXT($A21,"#0.00") &amp; "'!B6")="#","",INDIRECT("'" &amp; TEXT($A21,"#0.00") &amp; "'!B6"))</f>
        <v>Anz.</v>
      </c>
      <c r="E21" s="18" t="str" cm="1">
        <f t="array" aca="1" ref="E21" ca="1">INDIRECT("'" &amp; TEXT($A21,"#0.00") &amp; "'!B5")</f>
        <v>AWEL</v>
      </c>
      <c r="F21" s="18" t="e" cm="1">
        <f t="array" aca="1" ref="F21" ca="1">_xlfn.XLOOKUP(INDEX(INDIRECT("Daten_" &amp; A21 &amp; "[ZH]"),MATCH(0,INDIRECT("Daten_" &amp; A21 &amp; "[ZH]"),-1)),INDIRECT("Daten_" &amp; A21 &amp; "[ZH]"),INDIRECT("Daten_" &amp; A21 &amp; "[Jahr]"))</f>
        <v>#N/A</v>
      </c>
      <c r="G21" s="98" t="str" cm="1">
        <f t="array" aca="1" ref="G21" ca="1">TEXT(_xlfn.XLOOKUP(Betrachtungsjahr,INDIRECT("Daten_" &amp; A21 &amp; "[Jahr]"),INDIRECT("Daten_" &amp; A21 &amp; "[ZH]")),"# ##0") &amp; " " &amp;D21</f>
        <v xml:space="preserve"> 0 Anz.</v>
      </c>
      <c r="H21" s="99" t="e" cm="1">
        <f t="array" aca="1" ref="H21" ca="1">G21/_xlfn.XLOOKUP(Betrachtungsjahr-1,INDIRECT("Daten_" &amp; A21 &amp; "[Jahr]"),INDIRECT("Daten_" &amp; A21 &amp; "[ZH]"))-1</f>
        <v>#VALUE!</v>
      </c>
      <c r="I21" s="99" t="e" cm="1">
        <f t="array" aca="1" ref="I21" ca="1">_xlfn.XLOOKUP(Betrachtungsjahr,INDIRECT("Daten_" &amp; A21 &amp; "[Jahr]"),INDIRECT("Daten_" &amp; A21 &amp; "[ZH]"))/_xlfn.XLOOKUP(Basisjahr,INDIRECT("Daten_" &amp; A21 &amp; "[Jahr]"),INDIRECT("Daten_" &amp; A21 &amp; "[ZH]"))-1</f>
        <v>#DIV/0!</v>
      </c>
      <c r="J21" s="18" t="str" cm="1">
        <f t="array" aca="1" ref="J21" ca="1">IF(ISTEXT(_xlfn.XLOOKUP(Betrachtungsjahr,INDIRECT("Daten_" &amp; A21 &amp; "[Jahr]"),INDIRECT("Daten_" &amp; A21 &amp; "[Beurteilung/Handlungsbedarf]"))),_xlfn.XLOOKUP(Betrachtungsjahr,INDIRECT("Daten_" &amp; A21 &amp; "[Jahr]"),INDIRECT("Daten_" &amp; A21 &amp; "[Beurteilung/Handlungsbedarf]")),"-")</f>
        <v>-</v>
      </c>
      <c r="K21" s="162" t="str" cm="1">
        <f t="array" aca="1" ref="K21" ca="1">INDIRECT("'" &amp; TEXT($A21,"#0.00") &amp; "'!D7")</f>
        <v>Ja</v>
      </c>
    </row>
    <row r="22" spans="1:11" ht="12.95">
      <c r="A22" s="50" t="s">
        <v>75</v>
      </c>
      <c r="B22" s="20" t="str" cm="1">
        <f t="array" aca="1" ref="B22" ca="1">HYPERLINK("" &amp; "#" &amp; TEXT(A22,"#0.00") &amp; "!A3",INDIRECT("'" &amp; TEXT($A22,"#0.00") &amp; "'!A1"))</f>
        <v>Antriebsart bei Industriefahrzeugen - Fahrzeugbestand</v>
      </c>
      <c r="C22" s="18" cm="1">
        <f t="array" aca="1" ref="C22" ca="1">INDIRECT("'" &amp; TEXT($A22,"#0.00") &amp; "'!D4")</f>
        <v>1990</v>
      </c>
      <c r="D22" s="18" t="str" cm="1">
        <f t="array" aca="1" ref="D22" ca="1">IF(INDIRECT("'" &amp; TEXT($A22,"#0.00") &amp; "'!B6")="#","",INDIRECT("'" &amp; TEXT($A22,"#0.00") &amp; "'!B6"))</f>
        <v>Anz.</v>
      </c>
      <c r="E22" s="18" t="str" cm="1">
        <f t="array" aca="1" ref="E22" ca="1">INDIRECT("'" &amp; TEXT($A22,"#0.00") &amp; "'!B5")</f>
        <v>AWEL</v>
      </c>
      <c r="F22" s="18" t="e" cm="1">
        <f t="array" aca="1" ref="F22" ca="1">_xlfn.XLOOKUP(INDEX(INDIRECT("Daten_" &amp; A22 &amp; "[ZH]"),MATCH(0,INDIRECT("Daten_" &amp; A22 &amp; "[ZH]"),-1)),INDIRECT("Daten_" &amp; A22 &amp; "[ZH]"),INDIRECT("Daten_" &amp; A22 &amp; "[Jahr]"))</f>
        <v>#N/A</v>
      </c>
      <c r="G22" s="98" t="str" cm="1">
        <f t="array" aca="1" ref="G22" ca="1">TEXT(_xlfn.XLOOKUP(Betrachtungsjahr,INDIRECT("Daten_" &amp; A22 &amp; "[Jahr]"),INDIRECT("Daten_" &amp; A22 &amp; "[ZH]")),"# ##0") &amp; " " &amp;D22</f>
        <v xml:space="preserve"> 0 Anz.</v>
      </c>
      <c r="H22" s="99" t="e" cm="1">
        <f t="array" aca="1" ref="H22" ca="1">_xlfn.XLOOKUP(Betrachtungsjahr,INDIRECT("Daten_" &amp; A22 &amp; "[Jahr]"),INDIRECT("Daten_" &amp; A22 &amp; "[ZH]"))/_xlfn.XLOOKUP(Betrachtungsjahr-1,INDIRECT("Daten_" &amp; A22 &amp; "[Jahr]"),INDIRECT("Daten_" &amp; A22 &amp; "[ZH]"))-1</f>
        <v>#DIV/0!</v>
      </c>
      <c r="I22" s="99" t="e" cm="1">
        <f t="array" aca="1" ref="I22" ca="1">_xlfn.XLOOKUP(Betrachtungsjahr,INDIRECT("Daten_" &amp; A22 &amp; "[Jahr]"),INDIRECT("Daten_" &amp; A22 &amp; "[ZH]"))/_xlfn.XLOOKUP(Basisjahr,INDIRECT("Daten_" &amp; A22 &amp; "[Jahr]"),INDIRECT("Daten_" &amp; A22 &amp; "[ZH]"))-1</f>
        <v>#DIV/0!</v>
      </c>
      <c r="J22" s="18" t="str" cm="1">
        <f t="array" aca="1" ref="J22" ca="1">IF(ISTEXT(_xlfn.XLOOKUP(Betrachtungsjahr,INDIRECT("Daten_" &amp; A22 &amp; "[Jahr]"),INDIRECT("Daten_" &amp; A22 &amp; "[Beurteilung/Handlungsbedarf]"))),_xlfn.XLOOKUP(Betrachtungsjahr,INDIRECT("Daten_" &amp; A22 &amp; "[Jahr]"),INDIRECT("Daten_" &amp; A22 &amp; "[Beurteilung/Handlungsbedarf]")),"-")</f>
        <v>-</v>
      </c>
      <c r="K22" s="162" t="str" cm="1">
        <f t="array" aca="1" ref="K22" ca="1">INDIRECT("'" &amp; TEXT($A22,"#0.00") &amp; "'!D7")</f>
        <v>Ja</v>
      </c>
    </row>
    <row r="23" spans="1:11" ht="12.95">
      <c r="A23" s="50" t="s">
        <v>76</v>
      </c>
      <c r="B23" s="20" t="str" cm="1">
        <f t="array" aca="1" ref="B23" ca="1">HYPERLINK("" &amp; "#" &amp; TEXT(A23,"#0.00") &amp; "!A3",INDIRECT("'" &amp; TEXT($A23,"#0.00") &amp; "'!A1"))</f>
        <v>Antriebsart bei Personenwagen - Neuzulassungen</v>
      </c>
      <c r="C23" s="18" cm="1">
        <f t="array" aca="1" ref="C23" ca="1">INDIRECT("'" &amp; TEXT($A23,"#0.00") &amp; "'!D4")</f>
        <v>2005</v>
      </c>
      <c r="D23" s="18" t="str" cm="1">
        <f t="array" aca="1" ref="D23" ca="1">IF(INDIRECT("'" &amp; TEXT($A23,"#0.00") &amp; "'!B6")="#","",INDIRECT("'" &amp; TEXT($A23,"#0.00") &amp; "'!B6"))</f>
        <v>Anz.</v>
      </c>
      <c r="E23" s="18" t="str" cm="1">
        <f t="array" aca="1" ref="E23" ca="1">INDIRECT("'" &amp; TEXT($A23,"#0.00") &amp; "'!B5")</f>
        <v>AWEL</v>
      </c>
      <c r="F23" s="18" cm="1">
        <f t="array" aca="1" ref="F23" ca="1">_xlfn.XLOOKUP(INDEX(INDIRECT("Daten_" &amp; A23 &amp; "[ZH]"),MATCH(0,INDIRECT("Daten_" &amp; A23 &amp; "[ZH]"),-1)),INDIRECT("Daten_" &amp; A23 &amp; "[ZH]"),INDIRECT("Daten_" &amp; A23 &amp; "[Jahr]"))</f>
        <v>2021</v>
      </c>
      <c r="G23" s="98" t="str" cm="1">
        <f t="array" aca="1" ref="G23" ca="1">TEXT(_xlfn.XLOOKUP(Betrachtungsjahr,INDIRECT("Daten_" &amp; A23 &amp; "[Jahr]"),INDIRECT("Daten_" &amp; A23 &amp; "[ZH]")),"# ##0") &amp; " " &amp;D23</f>
        <v xml:space="preserve"> 0 Anz.</v>
      </c>
      <c r="H23" s="99" cm="1">
        <f t="array" aca="1" ref="H23" ca="1">_xlfn.XLOOKUP(Betrachtungsjahr,INDIRECT("Daten_" &amp; A23 &amp; "[Jahr]"),INDIRECT("Daten_" &amp; A23 &amp; "[ZH]"))/_xlfn.XLOOKUP(Betrachtungsjahr-1,INDIRECT("Daten_" &amp; A23 &amp; "[Jahr]"),INDIRECT("Daten_" &amp; A23 &amp; "[ZH]"))-1</f>
        <v>0.44940817732225469</v>
      </c>
      <c r="I23" s="99" cm="1">
        <f t="array" aca="1" ref="I23" ca="1">_xlfn.XLOOKUP(Betrachtungsjahr,INDIRECT("Daten_" &amp; A23 &amp; "[Jahr]"),INDIRECT("Daten_" &amp; A23 &amp; "[ZH]"))/_xlfn.XLOOKUP(Basisjahr,INDIRECT("Daten_" &amp; A23 &amp; "[Jahr]"),INDIRECT("Daten_" &amp; A23 &amp; "[ZH]"))-1</f>
        <v>5.013558443135798</v>
      </c>
      <c r="J23" s="18" t="str" cm="1">
        <f t="array" aca="1" ref="J23" ca="1">IF(ISTEXT(_xlfn.XLOOKUP(Betrachtungsjahr,INDIRECT("Daten_" &amp; A23 &amp; "[Jahr]"),INDIRECT("Daten_" &amp; A23 &amp; "[Beurteilung/Handlungsbedarf]"))),_xlfn.XLOOKUP(Betrachtungsjahr,INDIRECT("Daten_" &amp; A23 &amp; "[Jahr]"),INDIRECT("Daten_" &amp; A23 &amp; "[Beurteilung/Handlungsbedarf]")),"-")</f>
        <v>-</v>
      </c>
      <c r="K23" s="162" t="str" cm="1">
        <f t="array" aca="1" ref="K23" ca="1">INDIRECT("'" &amp; TEXT($A23,"#0.00") &amp; "'!D7")</f>
        <v>Ja</v>
      </c>
    </row>
    <row r="24" spans="1:11" ht="12.95">
      <c r="A24" s="50" t="s">
        <v>77</v>
      </c>
      <c r="B24" s="20" t="str" cm="1">
        <f t="array" aca="1" ref="B24" ca="1">HYPERLINK("" &amp; "#" &amp; TEXT(A24,"#0.00") &amp; "!A3",INDIRECT("'" &amp; TEXT($A24,"#0.00") &amp; "'!A1"))</f>
        <v>Verbrauchsmengen nach Grossregion - Fleisch</v>
      </c>
      <c r="C24" s="18" cm="1">
        <f t="array" aca="1" ref="C24" ca="1">INDIRECT("'" &amp; TEXT($A24,"#0.00") &amp; "'!D4")</f>
        <v>2005</v>
      </c>
      <c r="D24" s="18" t="str" cm="1">
        <f t="array" aca="1" ref="D24" ca="1">IF(INDIRECT("'" &amp; TEXT($A24,"#0.00") &amp; "'!B6")="#","",INDIRECT("'" &amp; TEXT($A24,"#0.00") &amp; "'!B6"))</f>
        <v>Anz.</v>
      </c>
      <c r="E24" s="18" t="str" cm="1">
        <f t="array" aca="1" ref="E24" ca="1">INDIRECT("'" &amp; TEXT($A24,"#0.00") &amp; "'!B5")</f>
        <v>AWEL</v>
      </c>
      <c r="F24" s="18" t="e" cm="1">
        <f t="array" aca="1" ref="F24" ca="1">_xlfn.XLOOKUP(INDEX(INDIRECT("Daten_" &amp; A24 &amp; "[ZH]"),MATCH(0,INDIRECT("Daten_" &amp; A24 &amp; "[ZH]"),-1)),INDIRECT("Daten_" &amp; A24 &amp; "[ZH]"),INDIRECT("Daten_" &amp; A24 &amp; "[Jahr]"))</f>
        <v>#N/A</v>
      </c>
      <c r="G24" s="98" t="str" cm="1">
        <f t="array" aca="1" ref="G24" ca="1">TEXT(_xlfn.XLOOKUP(Betrachtungsjahr,INDIRECT("Daten_" &amp; A24 &amp; "[Jahr]"),INDIRECT("Daten_" &amp; A24 &amp; "[ZH]")),"# ##0") &amp; " " &amp;D24</f>
        <v xml:space="preserve"> 0 Anz.</v>
      </c>
      <c r="H24" s="99" t="e" cm="1">
        <f t="array" aca="1" ref="H24" ca="1">_xlfn.XLOOKUP(Betrachtungsjahr,INDIRECT("Daten_" &amp; A24 &amp; "[Jahr]"),INDIRECT("Daten_" &amp; A24 &amp; "[ZH]"))/_xlfn.XLOOKUP(Betrachtungsjahr-1,INDIRECT("Daten_" &amp; A24 &amp; "[Jahr]"),INDIRECT("Daten_" &amp; A24 &amp; "[ZH]"))-1</f>
        <v>#DIV/0!</v>
      </c>
      <c r="I24" s="99" t="e" cm="1">
        <f t="array" aca="1" ref="I24" ca="1">_xlfn.XLOOKUP(Betrachtungsjahr,INDIRECT("Daten_" &amp; A24 &amp; "[Jahr]"),INDIRECT("Daten_" &amp; A24 &amp; "[ZH]"))/_xlfn.XLOOKUP(Basisjahr,INDIRECT("Daten_" &amp; A24 &amp; "[Jahr]"),INDIRECT("Daten_" &amp; A24 &amp; "[ZH]"))-1</f>
        <v>#DIV/0!</v>
      </c>
      <c r="J24" s="18" t="str" cm="1">
        <f t="array" aca="1" ref="J24" ca="1">IF(ISTEXT(_xlfn.XLOOKUP(Betrachtungsjahr,INDIRECT("Daten_" &amp; A24 &amp; "[Jahr]"),INDIRECT("Daten_" &amp; A24 &amp; "[Beurteilung/Handlungsbedarf]"))),_xlfn.XLOOKUP(Betrachtungsjahr,INDIRECT("Daten_" &amp; A24 &amp; "[Jahr]"),INDIRECT("Daten_" &amp; A24 &amp; "[Beurteilung/Handlungsbedarf]")),"-")</f>
        <v>-</v>
      </c>
      <c r="K24" s="162" t="str" cm="1">
        <f t="array" aca="1" ref="K24" ca="1">INDIRECT("'" &amp; TEXT($A24,"#0.00") &amp; "'!D7")</f>
        <v>Ja</v>
      </c>
    </row>
    <row r="25" spans="1:11" ht="12.95">
      <c r="A25" s="50" t="s">
        <v>78</v>
      </c>
      <c r="B25" s="20" t="str" cm="1">
        <f t="array" aca="1" ref="B25" ca="1">HYPERLINK("" &amp; "#" &amp; TEXT(A25,"#0.00") &amp; "!A3",INDIRECT("'" &amp; TEXT($A25,"#0.00") &amp; "'!A1"))</f>
        <v>Durchschnittliche CO₂ Emissionen der Personenwagen</v>
      </c>
      <c r="C25" s="18" cm="1">
        <f t="array" aca="1" ref="C25" ca="1">INDIRECT("'" &amp; TEXT($A25,"#0.00") &amp; "'!D4")</f>
        <v>2014</v>
      </c>
      <c r="D25" s="18" t="str" cm="1">
        <f t="array" aca="1" ref="D25" ca="1">IF(INDIRECT("'" &amp; TEXT($A25,"#0.00") &amp; "'!B6")="#","",INDIRECT("'" &amp; TEXT($A25,"#0.00") &amp; "'!B6"))</f>
        <v>g CO2/km</v>
      </c>
      <c r="E25" s="18" t="str" cm="1">
        <f t="array" aca="1" ref="E25" ca="1">INDIRECT("'" &amp; TEXT($A25,"#0.00") &amp; "'!B5")</f>
        <v>AWEL</v>
      </c>
      <c r="F25" s="18" t="e" cm="1">
        <f t="array" aca="1" ref="F25" ca="1">_xlfn.XLOOKUP(INDEX(INDIRECT("Daten_" &amp; A25 &amp; "[ZH]"),MATCH(0,INDIRECT("Daten_" &amp; A25 &amp; "[ZH]"),-1)),INDIRECT("Daten_" &amp; A25 &amp; "[ZH]"),INDIRECT("Daten_" &amp; A25 &amp; "[Jahr]"))</f>
        <v>#N/A</v>
      </c>
      <c r="G25" s="98" t="str" cm="1">
        <f t="array" aca="1" ref="G25" ca="1">TEXT(_xlfn.XLOOKUP(Betrachtungsjahr,INDIRECT("Daten_" &amp; A25 &amp; "[Jahr]"),INDIRECT("Daten_" &amp; A25 &amp; "[ZH]")),"# ##0") &amp; " " &amp;D25</f>
        <v xml:space="preserve"> 0 g CO2/km</v>
      </c>
      <c r="H25" s="99" t="e" cm="1">
        <f t="array" aca="1" ref="H25" ca="1">_xlfn.XLOOKUP(Betrachtungsjahr,INDIRECT("Daten_" &amp; A25 &amp; "[Jahr]"),INDIRECT("Daten_" &amp; A25 &amp; "[ZH]"))/_xlfn.XLOOKUP(Betrachtungsjahr-1,INDIRECT("Daten_" &amp; A25 &amp; "[Jahr]"),INDIRECT("Daten_" &amp; A25 &amp; "[ZH]"))-1</f>
        <v>#DIV/0!</v>
      </c>
      <c r="I25" s="99" t="e" cm="1">
        <f t="array" aca="1" ref="I25" ca="1">_xlfn.XLOOKUP(Betrachtungsjahr,INDIRECT("Daten_" &amp; A25 &amp; "[Jahr]"),INDIRECT("Daten_" &amp; A25 &amp; "[ZH]"))/_xlfn.XLOOKUP(Basisjahr,INDIRECT("Daten_" &amp; A25 &amp; "[Jahr]"),INDIRECT("Daten_" &amp; A25 &amp; "[ZH]"))-1</f>
        <v>#DIV/0!</v>
      </c>
      <c r="J25" s="18" t="str" cm="1">
        <f t="array" aca="1" ref="J25" ca="1">IF(ISTEXT(_xlfn.XLOOKUP(Betrachtungsjahr,INDIRECT("Daten_" &amp; A25 &amp; "[Jahr]"),INDIRECT("Daten_" &amp; A25 &amp; "[Beurteilung/Handlungsbedarf]"))),_xlfn.XLOOKUP(Betrachtungsjahr,INDIRECT("Daten_" &amp; A25 &amp; "[Jahr]"),INDIRECT("Daten_" &amp; A25 &amp; "[Beurteilung/Handlungsbedarf]")),"-")</f>
        <v>-</v>
      </c>
      <c r="K25" s="162" t="str" cm="1">
        <f t="array" aca="1" ref="K25" ca="1">INDIRECT("'" &amp; TEXT($A25,"#0.00") &amp; "'!D7")</f>
        <v>Ja</v>
      </c>
    </row>
    <row r="26" spans="1:11" ht="12.95">
      <c r="A26" s="50" t="s">
        <v>79</v>
      </c>
      <c r="B26" s="20" t="str" cm="1">
        <f t="array" aca="1" ref="B26" ca="1">HYPERLINK("" &amp; "#" &amp; TEXT(A26,"#0.00") &amp; "!A3",INDIRECT("'" &amp; TEXT($A26,"#0.00") &amp; "'!A1"))</f>
        <v>Bi-Modal Split (ÖV/MIV)</v>
      </c>
      <c r="C26" s="18" cm="1">
        <f t="array" aca="1" ref="C26" ca="1">INDIRECT("'" &amp; TEXT($A26,"#0.00") &amp; "'!D4")</f>
        <v>2013</v>
      </c>
      <c r="D26" s="18" t="str" cm="1">
        <f t="array" aca="1" ref="D26" ca="1">IF(INDIRECT("'" &amp; TEXT($A26,"#0.00") &amp; "'!B6")="#","",INDIRECT("'" &amp; TEXT($A26,"#0.00") &amp; "'!B6"))</f>
        <v>%</v>
      </c>
      <c r="E26" s="18" t="str" cm="1">
        <f t="array" aca="1" ref="E26" ca="1">INDIRECT("'" &amp; TEXT($A26,"#0.00") &amp; "'!B5")</f>
        <v>AWEL</v>
      </c>
      <c r="F26" s="18" t="e" cm="1">
        <f t="array" aca="1" ref="F26" ca="1">_xlfn.XLOOKUP(INDEX(INDIRECT("Daten_" &amp; A26 &amp; "[ZH]"),MATCH(0,INDIRECT("Daten_" &amp; A26 &amp; "[ZH]"),-1)),INDIRECT("Daten_" &amp; A26 &amp; "[ZH]"),INDIRECT("Daten_" &amp; A26 &amp; "[Jahr]"))</f>
        <v>#N/A</v>
      </c>
      <c r="G26" s="98" t="str" cm="1">
        <f t="array" aca="1" ref="G26" ca="1">TEXT(_xlfn.XLOOKUP(Betrachtungsjahr,INDIRECT("Daten_" &amp; A26 &amp; "[Jahr]"),INDIRECT("Daten_" &amp; A26 &amp; "[ZH]")),"# ##0") &amp; " " &amp;D26</f>
        <v xml:space="preserve"> 0 %</v>
      </c>
      <c r="H26" s="99" t="e" cm="1">
        <f t="array" aca="1" ref="H26" ca="1">_xlfn.XLOOKUP(Betrachtungsjahr,INDIRECT("Daten_" &amp; A26 &amp; "[Jahr]"),INDIRECT("Daten_" &amp; A26 &amp; "[ZH]"))/_xlfn.XLOOKUP(Betrachtungsjahr-1,INDIRECT("Daten_" &amp; A26 &amp; "[Jahr]"),INDIRECT("Daten_" &amp; A26 &amp; "[ZH]"))-1</f>
        <v>#DIV/0!</v>
      </c>
      <c r="I26" s="99" t="e" cm="1">
        <f t="array" aca="1" ref="I26" ca="1">_xlfn.XLOOKUP(Betrachtungsjahr,INDIRECT("Daten_" &amp; A26 &amp; "[Jahr]"),INDIRECT("Daten_" &amp; A26 &amp; "[ZH]"))/_xlfn.XLOOKUP(Basisjahr,INDIRECT("Daten_" &amp; A26 &amp; "[Jahr]"),INDIRECT("Daten_" &amp; A26 &amp; "[ZH]"))-1</f>
        <v>#DIV/0!</v>
      </c>
      <c r="J26" s="18" t="str" cm="1">
        <f t="array" aca="1" ref="J26" ca="1">IF(ISTEXT(_xlfn.XLOOKUP(Betrachtungsjahr,INDIRECT("Daten_" &amp; A26 &amp; "[Jahr]"),INDIRECT("Daten_" &amp; A26 &amp; "[Beurteilung/Handlungsbedarf]"))),_xlfn.XLOOKUP(Betrachtungsjahr,INDIRECT("Daten_" &amp; A26 &amp; "[Jahr]"),INDIRECT("Daten_" &amp; A26 &amp; "[Beurteilung/Handlungsbedarf]")),"-")</f>
        <v>-</v>
      </c>
      <c r="K26" s="162" t="str" cm="1">
        <f t="array" aca="1" ref="K26" ca="1">INDIRECT("'" &amp; TEXT($A26,"#0.00") &amp; "'!D7")</f>
        <v>Ja</v>
      </c>
    </row>
    <row r="27" spans="1:11" ht="12.95">
      <c r="A27" s="50" t="s">
        <v>80</v>
      </c>
      <c r="B27" s="20" t="str" cm="1">
        <f t="array" aca="1" ref="B27" ca="1">HYPERLINK("" &amp; "#" &amp; TEXT(A27,"#0.00") &amp; "!A3",INDIRECT("'" &amp; TEXT($A27,"#0.00") &amp; "'!A1"))</f>
        <v>Motorisierungsgrad</v>
      </c>
      <c r="C27" s="18" cm="1">
        <f t="array" aca="1" ref="C27" ca="1">INDIRECT("'" &amp; TEXT($A27,"#0.00") &amp; "'!D4")</f>
        <v>2002</v>
      </c>
      <c r="D27" s="18" t="str" cm="1">
        <f t="array" aca="1" ref="D27" ca="1">IF(INDIRECT("'" &amp; TEXT($A27,"#0.00") &amp; "'!B6")="#","",INDIRECT("'" &amp; TEXT($A27,"#0.00") &amp; "'!B6"))</f>
        <v>Anz. Fzg / 1000 Pers.</v>
      </c>
      <c r="E27" s="18" t="str" cm="1">
        <f t="array" aca="1" ref="E27" ca="1">INDIRECT("'" &amp; TEXT($A27,"#0.00") &amp; "'!B5")</f>
        <v>AWEL</v>
      </c>
      <c r="F27" s="18" t="e" cm="1">
        <f t="array" aca="1" ref="F27" ca="1">_xlfn.XLOOKUP(INDEX(INDIRECT("Daten_" &amp; A27 &amp; "[ZH]"),MATCH(0,INDIRECT("Daten_" &amp; A27 &amp; "[ZH]"),-1)),INDIRECT("Daten_" &amp; A27 &amp; "[ZH]"),INDIRECT("Daten_" &amp; A27 &amp; "[Jahr]"))</f>
        <v>#N/A</v>
      </c>
      <c r="G27" s="98" t="str" cm="1">
        <f t="array" aca="1" ref="G27" ca="1">TEXT(_xlfn.XLOOKUP(Betrachtungsjahr,INDIRECT("Daten_" &amp; A27 &amp; "[Jahr]"),INDIRECT("Daten_" &amp; A27 &amp; "[ZH]")),"# ##0") &amp; " " &amp;D27</f>
        <v xml:space="preserve"> 0 Anz. Fzg / 1000 Pers.</v>
      </c>
      <c r="H27" s="99" t="e" cm="1">
        <f t="array" aca="1" ref="H27" ca="1">_xlfn.XLOOKUP(Betrachtungsjahr,INDIRECT("Daten_" &amp; A27 &amp; "[Jahr]"),INDIRECT("Daten_" &amp; A27 &amp; "[ZH]"))/_xlfn.XLOOKUP(Betrachtungsjahr-1,INDIRECT("Daten_" &amp; A27 &amp; "[Jahr]"),INDIRECT("Daten_" &amp; A27 &amp; "[ZH]"))-1</f>
        <v>#DIV/0!</v>
      </c>
      <c r="I27" s="99" t="e" cm="1">
        <f t="array" aca="1" ref="I27" ca="1">_xlfn.XLOOKUP(Betrachtungsjahr,INDIRECT("Daten_" &amp; A27 &amp; "[Jahr]"),INDIRECT("Daten_" &amp; A27 &amp; "[ZH]"))/_xlfn.XLOOKUP(Basisjahr,INDIRECT("Daten_" &amp; A27 &amp; "[Jahr]"),INDIRECT("Daten_" &amp; A27 &amp; "[ZH]"))-1</f>
        <v>#DIV/0!</v>
      </c>
      <c r="J27" s="18" t="str" cm="1">
        <f t="array" aca="1" ref="J27" ca="1">IF(ISTEXT(_xlfn.XLOOKUP(Betrachtungsjahr,INDIRECT("Daten_" &amp; A27 &amp; "[Jahr]"),INDIRECT("Daten_" &amp; A27 &amp; "[Beurteilung/Handlungsbedarf]"))),_xlfn.XLOOKUP(Betrachtungsjahr,INDIRECT("Daten_" &amp; A27 &amp; "[Jahr]"),INDIRECT("Daten_" &amp; A27 &amp; "[Beurteilung/Handlungsbedarf]")),"-")</f>
        <v>-</v>
      </c>
      <c r="K27" s="162" t="str" cm="1">
        <f t="array" aca="1" ref="K27" ca="1">INDIRECT("'" &amp; TEXT($A27,"#0.00") &amp; "'!D7")</f>
        <v>Nein</v>
      </c>
    </row>
    <row r="28" spans="1:11" ht="12.95">
      <c r="A28" s="50" t="s">
        <v>81</v>
      </c>
      <c r="B28" s="20" t="str" cm="1">
        <f t="array" aca="1" ref="B28" ca="1">HYPERLINK("" &amp; "#" &amp; TEXT(A28,"#0.00") &amp; "!A3",INDIRECT("'" &amp; TEXT($A28,"#0.00") &amp; "'!A1"))</f>
        <v>Endenergieverbrauch fossile Treibstoffe</v>
      </c>
      <c r="C28" s="18" cm="1">
        <f t="array" aca="1" ref="C28" ca="1">INDIRECT("'" &amp; TEXT($A28,"#0.00") &amp; "'!D4")</f>
        <v>2008</v>
      </c>
      <c r="D28" s="18" t="str" cm="1">
        <f t="array" aca="1" ref="D28" ca="1">IF(INDIRECT("'" &amp; TEXT($A28,"#0.00") &amp; "'!B6")="#","",INDIRECT("'" &amp; TEXT($A28,"#0.00") &amp; "'!B6"))</f>
        <v>GWh</v>
      </c>
      <c r="E28" s="18" t="str" cm="1">
        <f t="array" aca="1" ref="E28" ca="1">INDIRECT("'" &amp; TEXT($A28,"#0.00") &amp; "'!B5")</f>
        <v>AWEL</v>
      </c>
      <c r="F28" s="18" t="e" cm="1">
        <f t="array" aca="1" ref="F28" ca="1">_xlfn.XLOOKUP(INDEX(INDIRECT("Daten_" &amp; A28 &amp; "[ZH]"),MATCH(0,INDIRECT("Daten_" &amp; A28 &amp; "[ZH]"),-1)),INDIRECT("Daten_" &amp; A28 &amp; "[ZH]"),INDIRECT("Daten_" &amp; A28 &amp; "[Jahr]"))</f>
        <v>#N/A</v>
      </c>
      <c r="G28" s="98" t="str" cm="1">
        <f t="array" aca="1" ref="G28" ca="1">TEXT(_xlfn.XLOOKUP(Betrachtungsjahr,INDIRECT("Daten_" &amp; A28 &amp; "[Jahr]"),INDIRECT("Daten_" &amp; A28 &amp; "[ZH]")),"# ##0") &amp; " " &amp;D28</f>
        <v xml:space="preserve"> 0 GWh</v>
      </c>
      <c r="H28" s="99" t="e" cm="1">
        <f t="array" aca="1" ref="H28" ca="1">_xlfn.XLOOKUP(Betrachtungsjahr,INDIRECT("Daten_" &amp; A28 &amp; "[Jahr]"),INDIRECT("Daten_" &amp; A28 &amp; "[ZH]"))/_xlfn.XLOOKUP(Betrachtungsjahr-1,INDIRECT("Daten_" &amp; A28 &amp; "[Jahr]"),INDIRECT("Daten_" &amp; A28 &amp; "[ZH]"))-1</f>
        <v>#DIV/0!</v>
      </c>
      <c r="I28" s="99" t="e" cm="1">
        <f t="array" aca="1" ref="I28" ca="1">_xlfn.XLOOKUP(Betrachtungsjahr,INDIRECT("Daten_" &amp; A28 &amp; "[Jahr]"),INDIRECT("Daten_" &amp; A28 &amp; "[ZH]"))/_xlfn.XLOOKUP(Basisjahr,INDIRECT("Daten_" &amp; A28 &amp; "[Jahr]"),INDIRECT("Daten_" &amp; A28 &amp; "[ZH]"))-1</f>
        <v>#DIV/0!</v>
      </c>
      <c r="J28" s="18" t="str" cm="1">
        <f t="array" aca="1" ref="J28" ca="1">IF(ISTEXT(_xlfn.XLOOKUP(Betrachtungsjahr,INDIRECT("Daten_" &amp; A28 &amp; "[Jahr]"),INDIRECT("Daten_" &amp; A28 &amp; "[Beurteilung/Handlungsbedarf]"))),_xlfn.XLOOKUP(Betrachtungsjahr,INDIRECT("Daten_" &amp; A28 &amp; "[Jahr]"),INDIRECT("Daten_" &amp; A28 &amp; "[Beurteilung/Handlungsbedarf]")),"-")</f>
        <v>-</v>
      </c>
      <c r="K28" s="162" t="str" cm="1">
        <f t="array" aca="1" ref="K28" ca="1">INDIRECT("'" &amp; TEXT($A28,"#0.00") &amp; "'!D7")</f>
        <v>Ja</v>
      </c>
    </row>
    <row r="29" spans="1:11">
      <c r="A29" s="12"/>
      <c r="B29" s="10"/>
      <c r="C29" s="7"/>
      <c r="D29" s="11"/>
      <c r="E29" s="8"/>
    </row>
    <row r="30" spans="1:11" ht="23.25" customHeight="1">
      <c r="A30" s="180" t="s">
        <v>82</v>
      </c>
      <c r="B30" s="181"/>
      <c r="C30" s="181"/>
      <c r="D30" s="181"/>
      <c r="E30" s="181"/>
      <c r="F30" s="181"/>
      <c r="G30" s="181"/>
      <c r="H30" s="181"/>
      <c r="I30" s="51"/>
      <c r="J30" s="51"/>
    </row>
    <row r="31" spans="1:11" s="19" customFormat="1" ht="36" customHeight="1" thickTop="1">
      <c r="A31" s="184" t="str">
        <f>$A$11</f>
        <v>Indikatoren/Stellgrössen</v>
      </c>
      <c r="B31" s="179"/>
      <c r="C31" s="72" t="str">
        <f>C$5</f>
        <v>Verfügbar ab Jahr</v>
      </c>
      <c r="D31" s="72" t="str">
        <f t="shared" ref="D31:J31" si="2">D$5</f>
        <v>Einheit</v>
      </c>
      <c r="E31" s="72" t="str">
        <f t="shared" si="2"/>
        <v>Zuständig</v>
      </c>
      <c r="F31" s="72" t="str">
        <f t="shared" si="2"/>
        <v>Letztes erhobenes Jahr</v>
      </c>
      <c r="G31" s="72" t="str">
        <f t="shared" si="2"/>
        <v>Wert 2021</v>
      </c>
      <c r="H31" s="72" t="str">
        <f t="shared" si="2"/>
        <v>Entwicklung zu Vorjahr 2020</v>
      </c>
      <c r="I31" s="72" t="str">
        <f t="shared" si="2"/>
        <v>Entwicklung zu Basisjahr 2015</v>
      </c>
      <c r="J31" s="72" t="str">
        <f t="shared" si="2"/>
        <v>Beurteilung/Handlungsbedarf</v>
      </c>
    </row>
    <row r="32" spans="1:11" ht="12.95">
      <c r="A32" s="50" t="s">
        <v>83</v>
      </c>
      <c r="B32" s="20" t="str" cm="1">
        <f t="array" aca="1" ref="B32" ca="1">HYPERLINK("" &amp; "#" &amp; TEXT(A32,"#0.00") &amp; "!A3",INDIRECT("'" &amp; TEXT($A32,"#0.00") &amp; "'!A1"))</f>
        <v>Installierte Leistung fossil betriebener Anlagen grösser 1 MW gemäss Grossfeuerungsdatenbank</v>
      </c>
      <c r="C32" s="18" cm="1">
        <f t="array" aca="1" ref="C32" ca="1">INDIRECT("'" &amp; TEXT($A32,"#0.00") &amp; "'!D4")</f>
        <v>2022</v>
      </c>
      <c r="D32" s="18" t="str" cm="1">
        <f t="array" aca="1" ref="D32" ca="1">IF(INDIRECT("'" &amp; TEXT($A32,"#0.00") &amp; "'!B6")="#","",INDIRECT("'" &amp; TEXT($A32,"#0.00") &amp; "'!B6"))</f>
        <v>kW</v>
      </c>
      <c r="E32" s="18" t="str" cm="1">
        <f t="array" aca="1" ref="E32" ca="1">INDIRECT("'" &amp; TEXT($A32,"#0.00") &amp; "'!B5")</f>
        <v>AWEL</v>
      </c>
      <c r="F32" s="18" cm="1">
        <f t="array" aca="1" ref="F32" ca="1">_xlfn.XLOOKUP(INDEX(INDIRECT("Daten_" &amp; A32 &amp; "[ZH]"),MATCH(0,INDIRECT("Daten_" &amp; A32 &amp; "[ZH]"),-1)),INDIRECT("Daten_" &amp; A32 &amp; "[ZH]"),INDIRECT("Daten_" &amp; A32 &amp; "[Jahr]"))</f>
        <v>2022</v>
      </c>
      <c r="G32" s="98" t="str" cm="1">
        <f t="array" aca="1" ref="G32" ca="1">TEXT(_xlfn.XLOOKUP(Betrachtungsjahr,INDIRECT("Daten_" &amp; A32 &amp; "[Jahr]"),INDIRECT("Daten_" &amp; A32 &amp; "[ZH]")),"# ##0") &amp; " " &amp;D32</f>
        <v xml:space="preserve"> 0 kW</v>
      </c>
      <c r="H32" s="99" t="e" cm="1">
        <f t="array" aca="1" ref="H32" ca="1">G32/_xlfn.XLOOKUP(Betrachtungsjahr-1,INDIRECT("Daten_" &amp; A32 &amp; "[Jahr]"),INDIRECT("Daten_" &amp; A32 &amp; "[ZH]"))-1</f>
        <v>#VALUE!</v>
      </c>
      <c r="I32" s="99" t="e" cm="1">
        <f t="array" aca="1" ref="I32" ca="1">_xlfn.XLOOKUP(Betrachtungsjahr,INDIRECT("Daten_" &amp; A32 &amp; "[Jahr]"),INDIRECT("Daten_" &amp; A32 &amp; "[ZH]"))/_xlfn.XLOOKUP(Basisjahr,INDIRECT("Daten_" &amp; A32 &amp; "[Jahr]"),INDIRECT("Daten_" &amp; A32 &amp; "[ZH]"))-1</f>
        <v>#DIV/0!</v>
      </c>
      <c r="J32" s="18" t="str" cm="1">
        <f t="array" aca="1" ref="J32" ca="1">IF(ISTEXT(_xlfn.XLOOKUP(Betrachtungsjahr,INDIRECT("Daten_" &amp; A32 &amp; "[Jahr]"),INDIRECT("Daten_" &amp; A32 &amp; "[Beurteilung/Handlungsbedarf]"))),_xlfn.XLOOKUP(Betrachtungsjahr,INDIRECT("Daten_" &amp; A32 &amp; "[Jahr]"),INDIRECT("Daten_" &amp; A32 &amp; "[Beurteilung/Handlungsbedarf]")),"-")</f>
        <v>-</v>
      </c>
      <c r="K32" s="162" t="str" cm="1">
        <f t="array" aca="1" ref="K32" ca="1">INDIRECT("'" &amp; TEXT($A32,"#0.00") &amp; "'!D7")</f>
        <v>Ja</v>
      </c>
    </row>
    <row r="33" spans="1:11" ht="12.95">
      <c r="A33" s="50" t="s">
        <v>84</v>
      </c>
      <c r="B33" s="20" t="str" cm="1">
        <f t="array" aca="1" ref="B33" ca="1">HYPERLINK("" &amp; "#" &amp; TEXT(A33,"#0.00") &amp; "!A3",INDIRECT("'" &amp; TEXT($A33,"#0.00") &amp; "'!A1"))</f>
        <v>Antriebsart bei Industriefahrzeugen - Fahrzeugbestand</v>
      </c>
      <c r="C33" s="18" cm="1">
        <f t="array" aca="1" ref="C33" ca="1">INDIRECT("'" &amp; TEXT($A33,"#0.00") &amp; "'!D4")</f>
        <v>2005</v>
      </c>
      <c r="D33" s="18" t="str" cm="1">
        <f t="array" aca="1" ref="D33" ca="1">IF(INDIRECT("'" &amp; TEXT($A33,"#0.00") &amp; "'!B6")="#","",INDIRECT("'" &amp; TEXT($A33,"#0.00") &amp; "'!B6"))</f>
        <v>Anz.</v>
      </c>
      <c r="E33" s="18" t="str" cm="1">
        <f t="array" aca="1" ref="E33" ca="1">INDIRECT("'" &amp; TEXT($A33,"#0.00") &amp; "'!B5")</f>
        <v>AWEL</v>
      </c>
      <c r="F33" s="18" t="e" cm="1">
        <f t="array" aca="1" ref="F33" ca="1">_xlfn.XLOOKUP(INDEX(INDIRECT("Daten_" &amp; A33 &amp; "[ZH]"),MATCH(0,INDIRECT("Daten_" &amp; A33 &amp; "[ZH]"),-1)),INDIRECT("Daten_" &amp; A33 &amp; "[ZH]"),INDIRECT("Daten_" &amp; A33 &amp; "[Jahr]"))</f>
        <v>#N/A</v>
      </c>
      <c r="G33" s="98" t="str" cm="1">
        <f t="array" aca="1" ref="G33" ca="1">TEXT(_xlfn.XLOOKUP(Betrachtungsjahr,INDIRECT("Daten_" &amp; A33 &amp; "[Jahr]"),INDIRECT("Daten_" &amp; A33 &amp; "[ZH]")),"# ##0") &amp; " " &amp;D33</f>
        <v xml:space="preserve"> 0 Anz.</v>
      </c>
      <c r="H33" s="99" t="e" cm="1">
        <f t="array" aca="1" ref="H33" ca="1">_xlfn.XLOOKUP(Betrachtungsjahr,INDIRECT("Daten_" &amp; A33 &amp; "[Jahr]"),INDIRECT("Daten_" &amp; A33 &amp; "[ZH]"))/_xlfn.XLOOKUP(Betrachtungsjahr-1,INDIRECT("Daten_" &amp; A33 &amp; "[Jahr]"),INDIRECT("Daten_" &amp; A33 &amp; "[ZH]"))-1</f>
        <v>#DIV/0!</v>
      </c>
      <c r="I33" s="99" t="e" cm="1">
        <f t="array" aca="1" ref="I33" ca="1">_xlfn.XLOOKUP(Betrachtungsjahr,INDIRECT("Daten_" &amp; A33 &amp; "[Jahr]"),INDIRECT("Daten_" &amp; A33 &amp; "[ZH]"))/_xlfn.XLOOKUP(Basisjahr,INDIRECT("Daten_" &amp; A33 &amp; "[Jahr]"),INDIRECT("Daten_" &amp; A33 &amp; "[ZH]"))-1</f>
        <v>#DIV/0!</v>
      </c>
      <c r="J33" s="18" t="str" cm="1">
        <f t="array" aca="1" ref="J33" ca="1">IF(ISTEXT(_xlfn.XLOOKUP(Betrachtungsjahr,INDIRECT("Daten_" &amp; A33 &amp; "[Jahr]"),INDIRECT("Daten_" &amp; A33 &amp; "[Beurteilung/Handlungsbedarf]"))),_xlfn.XLOOKUP(Betrachtungsjahr,INDIRECT("Daten_" &amp; A33 &amp; "[Jahr]"),INDIRECT("Daten_" &amp; A33 &amp; "[Beurteilung/Handlungsbedarf]")),"-")</f>
        <v>-</v>
      </c>
      <c r="K33" s="162" t="str" cm="1">
        <f t="array" aca="1" ref="K33" ca="1">INDIRECT("'" &amp; TEXT($A33,"#0.00") &amp; "'!D7")</f>
        <v>Ja</v>
      </c>
    </row>
    <row r="34" spans="1:11" ht="12.95">
      <c r="A34" s="50" t="s">
        <v>85</v>
      </c>
      <c r="B34" s="20" t="str" cm="1">
        <f t="array" aca="1" ref="B34" ca="1">HYPERLINK("" &amp; "#" &amp; TEXT(A34,"#0.00") &amp; "!A3",INDIRECT("'" &amp; TEXT($A34,"#0.00") &amp; "'!A1"))</f>
        <v>Treibhauswirkung Kältemittel in grösseren Kälteanlagen</v>
      </c>
      <c r="C34" s="18" cm="1">
        <f t="array" aca="1" ref="C34" ca="1">INDIRECT("'" &amp; TEXT($A34,"#0.00") &amp; "'!D4")</f>
        <v>2020</v>
      </c>
      <c r="D34" s="18" t="str" cm="1">
        <f t="array" aca="1" ref="D34" ca="1">IF(INDIRECT("'" &amp; TEXT($A34,"#0.00") &amp; "'!B6")="#","",INDIRECT("'" &amp; TEXT($A34,"#0.00") &amp; "'!B6"))</f>
        <v>GWP</v>
      </c>
      <c r="E34" s="18" t="str" cm="1">
        <f t="array" aca="1" ref="E34" ca="1">INDIRECT("'" &amp; TEXT($A34,"#0.00") &amp; "'!B5")</f>
        <v>AWEL</v>
      </c>
      <c r="F34" s="18" cm="1">
        <f t="array" aca="1" ref="F34" ca="1">_xlfn.XLOOKUP(INDEX(INDIRECT("Daten_" &amp; A34 &amp; "[ZH]"),MATCH(0,INDIRECT("Daten_" &amp; A34 &amp; "[ZH]"),-1)),INDIRECT("Daten_" &amp; A34 &amp; "[ZH]"),INDIRECT("Daten_" &amp; A34 &amp; "[Jahr]"))</f>
        <v>2022</v>
      </c>
      <c r="G34" s="98" t="str" cm="1">
        <f t="array" aca="1" ref="G34" ca="1">TEXT(_xlfn.XLOOKUP(Betrachtungsjahr,INDIRECT("Daten_" &amp; A34 &amp; "[Jahr]"),INDIRECT("Daten_" &amp; A34 &amp; "[ZH]")),"# ##0") &amp; " " &amp;D34</f>
        <v xml:space="preserve"> 0 GWP</v>
      </c>
      <c r="H34" s="99" cm="1">
        <f t="array" aca="1" ref="H34" ca="1">_xlfn.XLOOKUP(Betrachtungsjahr,INDIRECT("Daten_" &amp; A34 &amp; "[Jahr]"),INDIRECT("Daten_" &amp; A34 &amp; "[ZH]"))/_xlfn.XLOOKUP(Betrachtungsjahr-1,INDIRECT("Daten_" &amp; A34 &amp; "[Jahr]"),INDIRECT("Daten_" &amp; A34 &amp; "[ZH]"))-1</f>
        <v>-1</v>
      </c>
      <c r="I34" s="99" t="e" cm="1">
        <f t="array" aca="1" ref="I34" ca="1">_xlfn.XLOOKUP(Betrachtungsjahr,INDIRECT("Daten_" &amp; A34 &amp; "[Jahr]"),INDIRECT("Daten_" &amp; A34 &amp; "[ZH]"))/_xlfn.XLOOKUP(Basisjahr,INDIRECT("Daten_" &amp; A34 &amp; "[Jahr]"),INDIRECT("Daten_" &amp; A34 &amp; "[ZH]"))-1</f>
        <v>#DIV/0!</v>
      </c>
      <c r="J34" s="18" t="str" cm="1">
        <f t="array" aca="1" ref="J34" ca="1">IF(ISTEXT(_xlfn.XLOOKUP(Betrachtungsjahr,INDIRECT("Daten_" &amp; A34 &amp; "[Jahr]"),INDIRECT("Daten_" &amp; A34 &amp; "[Beurteilung/Handlungsbedarf]"))),_xlfn.XLOOKUP(Betrachtungsjahr,INDIRECT("Daten_" &amp; A34 &amp; "[Jahr]"),INDIRECT("Daten_" &amp; A34 &amp; "[Beurteilung/Handlungsbedarf]")),"-")</f>
        <v>-</v>
      </c>
      <c r="K34" s="162" t="str" cm="1">
        <f t="array" aca="1" ref="K34" ca="1">INDIRECT("'" &amp; TEXT($A34,"#0.00") &amp; "'!D7")</f>
        <v>Ja</v>
      </c>
    </row>
    <row r="35" spans="1:11" ht="14.1" customHeight="1">
      <c r="A35" s="13"/>
      <c r="B35" s="10"/>
      <c r="C35" s="7"/>
      <c r="D35" s="11"/>
      <c r="E35" s="8"/>
      <c r="F35" s="8"/>
      <c r="G35" s="8"/>
      <c r="H35" s="8"/>
    </row>
    <row r="36" spans="1:11" ht="23.25" customHeight="1">
      <c r="A36" s="180" t="s">
        <v>86</v>
      </c>
      <c r="B36" s="181"/>
      <c r="C36" s="181"/>
      <c r="D36" s="181"/>
      <c r="E36" s="181"/>
      <c r="F36" s="181"/>
      <c r="G36" s="181"/>
      <c r="H36" s="181"/>
      <c r="I36" s="51"/>
      <c r="J36" s="51"/>
    </row>
    <row r="37" spans="1:11" s="19" customFormat="1" ht="36" customHeight="1" thickTop="1">
      <c r="A37" s="184" t="str">
        <f>$A$11</f>
        <v>Indikatoren/Stellgrössen</v>
      </c>
      <c r="B37" s="179"/>
      <c r="C37" s="72" t="str">
        <f>C$5</f>
        <v>Verfügbar ab Jahr</v>
      </c>
      <c r="D37" s="72" t="str">
        <f t="shared" ref="D37:J37" si="3">D$5</f>
        <v>Einheit</v>
      </c>
      <c r="E37" s="72" t="str">
        <f t="shared" si="3"/>
        <v>Zuständig</v>
      </c>
      <c r="F37" s="72" t="str">
        <f t="shared" si="3"/>
        <v>Letztes erhobenes Jahr</v>
      </c>
      <c r="G37" s="72" t="str">
        <f t="shared" si="3"/>
        <v>Wert 2021</v>
      </c>
      <c r="H37" s="72" t="str">
        <f t="shared" si="3"/>
        <v>Entwicklung zu Vorjahr 2020</v>
      </c>
      <c r="I37" s="72" t="str">
        <f t="shared" si="3"/>
        <v>Entwicklung zu Basisjahr 2015</v>
      </c>
      <c r="J37" s="72" t="str">
        <f t="shared" si="3"/>
        <v>Beurteilung/Handlungsbedarf</v>
      </c>
    </row>
    <row r="38" spans="1:11" ht="12.95">
      <c r="A38" s="50" t="s">
        <v>87</v>
      </c>
      <c r="B38" s="20" t="str" cm="1">
        <f t="array" aca="1" ref="B38" ca="1">HYPERLINK("" &amp; "#" &amp; TEXT(A38,"#0.00") &amp; "!A3",INDIRECT("'" &amp; TEXT($A38,"#0.00") &amp; "'!A1"))</f>
        <v>Abfallmenge</v>
      </c>
      <c r="C38" s="18" cm="1">
        <f t="array" aca="1" ref="C38" ca="1">INDIRECT("'" &amp; TEXT($A38,"#0.00") &amp; "'!D4")</f>
        <v>2008</v>
      </c>
      <c r="D38" s="18" cm="1">
        <f t="array" aca="1" ref="D38" ca="1">IF(INDIRECT("'" &amp; TEXT($A38,"#0.00") &amp; "'!B6")="#","",INDIRECT("'" &amp; TEXT($A38,"#0.00") &amp; "'!B6"))</f>
        <v>0</v>
      </c>
      <c r="E38" s="18" cm="1">
        <f t="array" aca="1" ref="E38" ca="1">INDIRECT("'" &amp; TEXT($A38,"#0.00") &amp; "'!B5")</f>
        <v>0</v>
      </c>
      <c r="F38" s="18" t="e" cm="1">
        <f t="array" aca="1" ref="F38" ca="1">_xlfn.XLOOKUP(INDEX(INDIRECT("Daten_" &amp; A38 &amp; "[ZH]"),MATCH(0,INDIRECT("Daten_" &amp; A38 &amp; "[ZH]"),-1)),INDIRECT("Daten_" &amp; A38 &amp; "[ZH]"),INDIRECT("Daten_" &amp; A38 &amp; "[Jahr]"))</f>
        <v>#N/A</v>
      </c>
      <c r="G38" s="98" t="str" cm="1">
        <f t="array" aca="1" ref="G38" ca="1">TEXT(_xlfn.XLOOKUP(Betrachtungsjahr,INDIRECT("Daten_" &amp; A38 &amp; "[Jahr]"),INDIRECT("Daten_" &amp; A38 &amp; "[ZH]")),"# ##0") &amp; " " &amp;D38</f>
        <v xml:space="preserve"> 0 0</v>
      </c>
      <c r="H38" s="99" t="e" cm="1">
        <f t="array" aca="1" ref="H38" ca="1">G38/_xlfn.XLOOKUP(Betrachtungsjahr-1,INDIRECT("Daten_" &amp; A38 &amp; "[Jahr]"),INDIRECT("Daten_" &amp; A38 &amp; "[ZH]"))-1</f>
        <v>#VALUE!</v>
      </c>
      <c r="I38" s="99" t="e" cm="1">
        <f t="array" aca="1" ref="I38" ca="1">_xlfn.XLOOKUP(Betrachtungsjahr,INDIRECT("Daten_" &amp; A38 &amp; "[Jahr]"),INDIRECT("Daten_" &amp; A38 &amp; "[ZH]"))/_xlfn.XLOOKUP(Basisjahr,INDIRECT("Daten_" &amp; A38 &amp; "[Jahr]"),INDIRECT("Daten_" &amp; A38 &amp; "[ZH]"))-1</f>
        <v>#DIV/0!</v>
      </c>
      <c r="J38" s="18" t="str" cm="1">
        <f t="array" aca="1" ref="J38" ca="1">IF(ISTEXT(_xlfn.XLOOKUP(Betrachtungsjahr,INDIRECT("Daten_" &amp; A38 &amp; "[Jahr]"),INDIRECT("Daten_" &amp; A38 &amp; "[Beurteilung/Handlungsbedarf]"))),_xlfn.XLOOKUP(Betrachtungsjahr,INDIRECT("Daten_" &amp; A38 &amp; "[Jahr]"),INDIRECT("Daten_" &amp; A38 &amp; "[Beurteilung/Handlungsbedarf]")),"-")</f>
        <v>-</v>
      </c>
      <c r="K38" s="162" cm="1">
        <f t="array" aca="1" ref="K38" ca="1">INDIRECT("'" &amp; TEXT($A38,"#0.00") &amp; "'!D7")</f>
        <v>0</v>
      </c>
    </row>
    <row r="39" spans="1:11" ht="12.95">
      <c r="A39" s="50" t="s">
        <v>88</v>
      </c>
      <c r="B39" s="20" t="str" cm="1">
        <f t="array" aca="1" ref="B39" ca="1">HYPERLINK("" &amp; "#" &amp; TEXT(A39,"#0.00") &amp; "!A3",INDIRECT("'" &amp; TEXT($A39,"#0.00") &amp; "'!A1"))</f>
        <v>Fossilfreier Anteil im Abfall</v>
      </c>
      <c r="C39" s="18" cm="1">
        <f t="array" aca="1" ref="C39" ca="1">INDIRECT("'" &amp; TEXT($A39,"#0.00") &amp; "'!D4")</f>
        <v>0</v>
      </c>
      <c r="D39" s="18" t="str" cm="1">
        <f t="array" aca="1" ref="D39" ca="1">IF(INDIRECT("'" &amp; TEXT($A39,"#0.00") &amp; "'!B6")="#","",INDIRECT("'" &amp; TEXT($A39,"#0.00") &amp; "'!B6"))</f>
        <v>%</v>
      </c>
      <c r="E39" s="18" t="str" cm="1">
        <f t="array" aca="1" ref="E39" ca="1">INDIRECT("'" &amp; TEXT($A39,"#0.00") &amp; "'!B5")</f>
        <v>AWEL</v>
      </c>
      <c r="F39" s="18" t="e" cm="1">
        <f t="array" aca="1" ref="F39" ca="1">_xlfn.XLOOKUP(INDEX(INDIRECT("Daten_" &amp; A39 &amp; "[ZH]"),MATCH(0,INDIRECT("Daten_" &amp; A39 &amp; "[ZH]"),-1)),INDIRECT("Daten_" &amp; A39 &amp; "[ZH]"),INDIRECT("Daten_" &amp; A39 &amp; "[Jahr]"))</f>
        <v>#N/A</v>
      </c>
      <c r="G39" s="98" t="str" cm="1">
        <f t="array" aca="1" ref="G39" ca="1">TEXT(_xlfn.XLOOKUP(Betrachtungsjahr,INDIRECT("Daten_" &amp; A39 &amp; "[Jahr]"),INDIRECT("Daten_" &amp; A39 &amp; "[ZH]")),"# ##0") &amp; " " &amp;D39</f>
        <v xml:space="preserve"> 0 %</v>
      </c>
      <c r="H39" s="99" t="e" cm="1">
        <f t="array" aca="1" ref="H39" ca="1">_xlfn.XLOOKUP(Betrachtungsjahr,INDIRECT("Daten_" &amp; A39 &amp; "[Jahr]"),INDIRECT("Daten_" &amp; A39 &amp; "[ZH]"))/_xlfn.XLOOKUP(Betrachtungsjahr-1,INDIRECT("Daten_" &amp; A39 &amp; "[Jahr]"),INDIRECT("Daten_" &amp; A39 &amp; "[ZH]"))-1</f>
        <v>#DIV/0!</v>
      </c>
      <c r="I39" s="99" t="e" cm="1">
        <f t="array" aca="1" ref="I39" ca="1">_xlfn.XLOOKUP(Betrachtungsjahr,INDIRECT("Daten_" &amp; A39 &amp; "[Jahr]"),INDIRECT("Daten_" &amp; A39 &amp; "[ZH]"))/_xlfn.XLOOKUP(Basisjahr,INDIRECT("Daten_" &amp; A39 &amp; "[Jahr]"),INDIRECT("Daten_" &amp; A39 &amp; "[ZH]"))-1</f>
        <v>#DIV/0!</v>
      </c>
      <c r="J39" s="18" t="str" cm="1">
        <f t="array" aca="1" ref="J39" ca="1">IF(ISTEXT(_xlfn.XLOOKUP(Betrachtungsjahr,INDIRECT("Daten_" &amp; A39 &amp; "[Jahr]"),INDIRECT("Daten_" &amp; A39 &amp; "[Beurteilung/Handlungsbedarf]"))),_xlfn.XLOOKUP(Betrachtungsjahr,INDIRECT("Daten_" &amp; A39 &amp; "[Jahr]"),INDIRECT("Daten_" &amp; A39 &amp; "[Beurteilung/Handlungsbedarf]")),"-")</f>
        <v>-</v>
      </c>
      <c r="K39" s="162" t="str" cm="1">
        <f t="array" aca="1" ref="K39" ca="1">INDIRECT("'" &amp; TEXT($A39,"#0.00") &amp; "'!D7")</f>
        <v>Ja</v>
      </c>
    </row>
    <row r="40" spans="1:11" ht="12.95">
      <c r="A40" s="50" t="s">
        <v>89</v>
      </c>
      <c r="B40" s="20" t="str" cm="1">
        <f t="array" aca="1" ref="B40" ca="1">HYPERLINK("" &amp; "#" &amp; TEXT(A40,"#0.00") &amp; "!A3",INDIRECT("'" &amp; TEXT($A40,"#0.00") &amp; "'!A1"))</f>
        <v>Titel Massnahme</v>
      </c>
      <c r="C40" s="18" cm="1">
        <f t="array" aca="1" ref="C40" ca="1">INDIRECT("'" &amp; TEXT($A40,"#0.00") &amp; "'!D4")</f>
        <v>2008</v>
      </c>
      <c r="D40" s="18" cm="1">
        <f t="array" aca="1" ref="D40" ca="1">IF(INDIRECT("'" &amp; TEXT($A40,"#0.00") &amp; "'!B6")="#","",INDIRECT("'" &amp; TEXT($A40,"#0.00") &amp; "'!B6"))</f>
        <v>0</v>
      </c>
      <c r="E40" s="18" cm="1">
        <f t="array" aca="1" ref="E40" ca="1">INDIRECT("'" &amp; TEXT($A40,"#0.00") &amp; "'!B5")</f>
        <v>0</v>
      </c>
      <c r="F40" s="18" t="e" cm="1">
        <f t="array" aca="1" ref="F40" ca="1">_xlfn.XLOOKUP(INDEX(INDIRECT("Daten_" &amp; A40 &amp; "[ZH]"),MATCH(0,INDIRECT("Daten_" &amp; A40 &amp; "[ZH]"),-1)),INDIRECT("Daten_" &amp; A40 &amp; "[ZH]"),INDIRECT("Daten_" &amp; A40 &amp; "[Jahr]"))</f>
        <v>#N/A</v>
      </c>
      <c r="G40" s="98" t="str" cm="1">
        <f t="array" aca="1" ref="G40" ca="1">TEXT(_xlfn.XLOOKUP(Betrachtungsjahr,INDIRECT("Daten_" &amp; A40 &amp; "[Jahr]"),INDIRECT("Daten_" &amp; A40 &amp; "[ZH]")),"# ##0") &amp; " " &amp;D40</f>
        <v xml:space="preserve"> 0 0</v>
      </c>
      <c r="H40" s="99" t="e" cm="1">
        <f t="array" aca="1" ref="H40" ca="1">_xlfn.XLOOKUP(Betrachtungsjahr,INDIRECT("Daten_" &amp; A40 &amp; "[Jahr]"),INDIRECT("Daten_" &amp; A40 &amp; "[ZH]"))/_xlfn.XLOOKUP(Betrachtungsjahr-1,INDIRECT("Daten_" &amp; A40 &amp; "[Jahr]"),INDIRECT("Daten_" &amp; A40 &amp; "[ZH]"))-1</f>
        <v>#DIV/0!</v>
      </c>
      <c r="I40" s="99" t="e" cm="1">
        <f t="array" aca="1" ref="I40" ca="1">_xlfn.XLOOKUP(Betrachtungsjahr,INDIRECT("Daten_" &amp; A40 &amp; "[Jahr]"),INDIRECT("Daten_" &amp; A40 &amp; "[ZH]"))/_xlfn.XLOOKUP(Basisjahr,INDIRECT("Daten_" &amp; A40 &amp; "[Jahr]"),INDIRECT("Daten_" &amp; A40 &amp; "[ZH]"))-1</f>
        <v>#DIV/0!</v>
      </c>
      <c r="J40" s="18" t="str" cm="1">
        <f t="array" aca="1" ref="J40" ca="1">IF(ISTEXT(_xlfn.XLOOKUP(Betrachtungsjahr,INDIRECT("Daten_" &amp; A40 &amp; "[Jahr]"),INDIRECT("Daten_" &amp; A40 &amp; "[Beurteilung/Handlungsbedarf]"))),_xlfn.XLOOKUP(Betrachtungsjahr,INDIRECT("Daten_" &amp; A40 &amp; "[Jahr]"),INDIRECT("Daten_" &amp; A40 &amp; "[Beurteilung/Handlungsbedarf]")),"-")</f>
        <v>-</v>
      </c>
      <c r="K40" s="162" cm="1">
        <f t="array" aca="1" ref="K40" ca="1">INDIRECT("'" &amp; TEXT($A40,"#0.00") &amp; "'!D7")</f>
        <v>0</v>
      </c>
    </row>
    <row r="41" spans="1:11" ht="14.1" customHeight="1">
      <c r="A41" s="13"/>
      <c r="B41" s="10"/>
      <c r="C41" s="7"/>
      <c r="D41" s="11"/>
      <c r="E41" s="8"/>
      <c r="F41" s="8"/>
      <c r="G41" s="8"/>
      <c r="H41" s="8"/>
      <c r="J41"/>
    </row>
    <row r="42" spans="1:11" ht="23.25" customHeight="1" thickBot="1">
      <c r="A42" s="180" t="s">
        <v>90</v>
      </c>
      <c r="B42" s="181"/>
      <c r="C42" s="181"/>
      <c r="D42" s="181"/>
      <c r="E42" s="181"/>
      <c r="F42" s="181"/>
      <c r="G42" s="181"/>
      <c r="H42" s="181"/>
      <c r="I42" s="51"/>
      <c r="J42" s="51"/>
    </row>
    <row r="43" spans="1:11" s="19" customFormat="1" ht="36" customHeight="1" thickTop="1">
      <c r="A43" s="184" t="str">
        <f>$A$11</f>
        <v>Indikatoren/Stellgrössen</v>
      </c>
      <c r="B43" s="179"/>
      <c r="C43" s="72" t="str">
        <f>C$5</f>
        <v>Verfügbar ab Jahr</v>
      </c>
      <c r="D43" s="72" t="str">
        <f t="shared" ref="D43:J43" si="4">D$5</f>
        <v>Einheit</v>
      </c>
      <c r="E43" s="72" t="str">
        <f t="shared" si="4"/>
        <v>Zuständig</v>
      </c>
      <c r="F43" s="72" t="str">
        <f t="shared" si="4"/>
        <v>Letztes erhobenes Jahr</v>
      </c>
      <c r="G43" s="72" t="str">
        <f t="shared" si="4"/>
        <v>Wert 2021</v>
      </c>
      <c r="H43" s="72" t="str">
        <f t="shared" si="4"/>
        <v>Entwicklung zu Vorjahr 2020</v>
      </c>
      <c r="I43" s="72" t="str">
        <f t="shared" si="4"/>
        <v>Entwicklung zu Basisjahr 2015</v>
      </c>
      <c r="J43" s="72" t="str">
        <f t="shared" si="4"/>
        <v>Beurteilung/Handlungsbedarf</v>
      </c>
    </row>
    <row r="44" spans="1:11" ht="12.95">
      <c r="A44" s="50" t="s">
        <v>91</v>
      </c>
      <c r="B44" s="20" t="str" cm="1">
        <f t="array" aca="1" ref="B44" ca="1">HYPERLINK("" &amp; "#" &amp; TEXT(A44,"#0.00") &amp; "!A3",INDIRECT("'" &amp; TEXT($A44,"#0.00") &amp; "'!A1"))</f>
        <v>Anzahl Rindvieh</v>
      </c>
      <c r="C44" s="18" cm="1">
        <f t="array" aca="1" ref="C44" ca="1">INDIRECT("'" &amp; TEXT($A44,"#0.00") &amp; "'!D4")</f>
        <v>1996</v>
      </c>
      <c r="D44" s="18" t="str" cm="1">
        <f t="array" aca="1" ref="D44" ca="1">IF(INDIRECT("'" &amp; TEXT($A44,"#0.00") &amp; "'!B6")="#","",INDIRECT("'" &amp; TEXT($A44,"#0.00") &amp; "'!B6"))</f>
        <v/>
      </c>
      <c r="E44" s="18" t="str" cm="1">
        <f t="array" aca="1" ref="E44" ca="1">INDIRECT("'" &amp; TEXT($A44,"#0.00") &amp; "'!B5")</f>
        <v>AWEL</v>
      </c>
      <c r="F44" s="18" cm="1">
        <f t="array" aca="1" ref="F44" ca="1">_xlfn.XLOOKUP(INDEX(INDIRECT("Daten_" &amp; A44 &amp; "[ZH]"),MATCH(0,INDIRECT("Daten_" &amp; A44 &amp; "[ZH]"),-1)),INDIRECT("Daten_" &amp; A44 &amp; "[ZH]"),INDIRECT("Daten_" &amp; A44 &amp; "[Jahr]"))</f>
        <v>2021</v>
      </c>
      <c r="G44" s="98" t="str" cm="1">
        <f t="array" aca="1" ref="G44" ca="1">TEXT(_xlfn.XLOOKUP(Betrachtungsjahr,INDIRECT("Daten_" &amp; A44 &amp; "[Jahr]"),INDIRECT("Daten_" &amp; A44 &amp; "[ZH]")),"# ##0") &amp; " " &amp;D44</f>
        <v xml:space="preserve">90 418 </v>
      </c>
      <c r="H44" s="99" t="e" cm="1">
        <f t="array" aca="1" ref="H44" ca="1">G44/_xlfn.XLOOKUP(Betrachtungsjahr-1,INDIRECT("Daten_" &amp; A44 &amp; "[Jahr]"),INDIRECT("Daten_" &amp; A44 &amp; "[ZH]"))-1</f>
        <v>#VALUE!</v>
      </c>
      <c r="I44" s="99" cm="1">
        <f t="array" aca="1" ref="I44" ca="1">_xlfn.XLOOKUP(Betrachtungsjahr,INDIRECT("Daten_" &amp; A44 &amp; "[Jahr]"),INDIRECT("Daten_" &amp; A44 &amp; "[ZH]"))/_xlfn.XLOOKUP(Basisjahr,INDIRECT("Daten_" &amp; A44 &amp; "[Jahr]"),INDIRECT("Daten_" &amp; A44 &amp; "[ZH]"))-1</f>
        <v>-4.9372332148789888E-2</v>
      </c>
      <c r="J44" s="18" t="str" cm="1">
        <f t="array" aca="1" ref="J44" ca="1">IF(ISTEXT(_xlfn.XLOOKUP(Betrachtungsjahr,INDIRECT("Daten_" &amp; A44 &amp; "[Jahr]"),INDIRECT("Daten_" &amp; A44 &amp; "[Beurteilung/Handlungsbedarf]"))),_xlfn.XLOOKUP(Betrachtungsjahr,INDIRECT("Daten_" &amp; A44 &amp; "[Jahr]"),INDIRECT("Daten_" &amp; A44 &amp; "[Beurteilung/Handlungsbedarf]")),"-")</f>
        <v>-</v>
      </c>
      <c r="K44" s="162" t="str" cm="1">
        <f t="array" aca="1" ref="K44" ca="1">INDIRECT("'" &amp; TEXT($A44,"#0.00") &amp; "'!D7")</f>
        <v>Ja</v>
      </c>
    </row>
    <row r="45" spans="1:11" ht="12.95">
      <c r="A45" s="50" t="s">
        <v>92</v>
      </c>
      <c r="B45" s="20" t="str" cm="1">
        <f t="array" aca="1" ref="B45" ca="1">HYPERLINK("" &amp; "#" &amp; TEXT(A45,"#0.00") &amp; "!A3",INDIRECT("'" &amp; TEXT($A45,"#0.00") &amp; "'!A1"))</f>
        <v>Abgedeckte Güllelager</v>
      </c>
      <c r="C45" s="18" cm="1">
        <f t="array" aca="1" ref="C45" ca="1">INDIRECT("'" &amp; TEXT($A45,"#0.00") &amp; "'!D4")</f>
        <v>2022</v>
      </c>
      <c r="D45" s="18" t="str" cm="1">
        <f t="array" aca="1" ref="D45" ca="1">IF(INDIRECT("'" &amp; TEXT($A45,"#0.00") &amp; "'!B6")="#","",INDIRECT("'" &amp; TEXT($A45,"#0.00") &amp; "'!B6"))</f>
        <v>%</v>
      </c>
      <c r="E45" s="18" t="str" cm="1">
        <f t="array" aca="1" ref="E45" ca="1">INDIRECT("'" &amp; TEXT($A45,"#0.00") &amp; "'!B5")</f>
        <v>AWEL</v>
      </c>
      <c r="F45" s="18" cm="1">
        <f t="array" aca="1" ref="F45" ca="1">_xlfn.XLOOKUP(INDEX(INDIRECT("Daten_" &amp; A45 &amp; "[ZH]"),MATCH(0,INDIRECT("Daten_" &amp; A45 &amp; "[ZH]"),-1)),INDIRECT("Daten_" &amp; A45 &amp; "[ZH]"),INDIRECT("Daten_" &amp; A45 &amp; "[Jahr]"))</f>
        <v>2022</v>
      </c>
      <c r="G45" s="98" t="str" cm="1">
        <f t="array" aca="1" ref="G45" ca="1">TEXT(_xlfn.XLOOKUP(Betrachtungsjahr,INDIRECT("Daten_" &amp; A45 &amp; "[Jahr]"),INDIRECT("Daten_" &amp; A45 &amp; "[ZH]")),"# ##0") &amp; " " &amp;D45</f>
        <v xml:space="preserve"> 0 %</v>
      </c>
      <c r="H45" s="99" t="e" cm="1">
        <f t="array" aca="1" ref="H45" ca="1">_xlfn.XLOOKUP(Betrachtungsjahr,INDIRECT("Daten_" &amp; A45 &amp; "[Jahr]"),INDIRECT("Daten_" &amp; A45 &amp; "[ZH]"))/_xlfn.XLOOKUP(Betrachtungsjahr-1,INDIRECT("Daten_" &amp; A45 &amp; "[Jahr]"),INDIRECT("Daten_" &amp; A45 &amp; "[ZH]"))-1</f>
        <v>#DIV/0!</v>
      </c>
      <c r="I45" s="99" t="e" cm="1">
        <f t="array" aca="1" ref="I45" ca="1">_xlfn.XLOOKUP(Betrachtungsjahr,INDIRECT("Daten_" &amp; A45 &amp; "[Jahr]"),INDIRECT("Daten_" &amp; A45 &amp; "[ZH]"))/_xlfn.XLOOKUP(Basisjahr,INDIRECT("Daten_" &amp; A45 &amp; "[Jahr]"),INDIRECT("Daten_" &amp; A45 &amp; "[ZH]"))-1</f>
        <v>#DIV/0!</v>
      </c>
      <c r="J45" s="18" t="str" cm="1">
        <f t="array" aca="1" ref="J45" ca="1">IF(ISTEXT(_xlfn.XLOOKUP(Betrachtungsjahr,INDIRECT("Daten_" &amp; A45 &amp; "[Jahr]"),INDIRECT("Daten_" &amp; A45 &amp; "[Beurteilung/Handlungsbedarf]"))),_xlfn.XLOOKUP(Betrachtungsjahr,INDIRECT("Daten_" &amp; A45 &amp; "[Jahr]"),INDIRECT("Daten_" &amp; A45 &amp; "[Beurteilung/Handlungsbedarf]")),"-")</f>
        <v>-</v>
      </c>
      <c r="K45" s="162" t="str" cm="1">
        <f t="array" aca="1" ref="K45" ca="1">INDIRECT("'" &amp; TEXT($A45,"#0.00") &amp; "'!D7")</f>
        <v>Ja</v>
      </c>
    </row>
    <row r="46" spans="1:11" ht="12.95">
      <c r="A46" s="50" t="s">
        <v>93</v>
      </c>
      <c r="B46" s="20" t="str" cm="1">
        <f t="array" aca="1" ref="B46" ca="1">HYPERLINK("" &amp; "#" &amp; TEXT(A46,"#0.00") &amp; "!A3",INDIRECT("'" &amp; TEXT($A46,"#0.00") &amp; "'!A1"))</f>
        <v>Titel Massnahme</v>
      </c>
      <c r="C46" s="18" cm="1">
        <f t="array" aca="1" ref="C46" ca="1">INDIRECT("'" &amp; TEXT($A46,"#0.00") &amp; "'!D4")</f>
        <v>1990</v>
      </c>
      <c r="D46" s="18" t="str" cm="1">
        <f t="array" aca="1" ref="D46" ca="1">IF(INDIRECT("'" &amp; TEXT($A46,"#0.00") &amp; "'!B6")="#","",INDIRECT("'" &amp; TEXT($A46,"#0.00") &amp; "'!B6"))</f>
        <v>t N</v>
      </c>
      <c r="E46" s="18" t="str" cm="1">
        <f t="array" aca="1" ref="E46" ca="1">INDIRECT("'" &amp; TEXT($A46,"#0.00") &amp; "'!B5")</f>
        <v>AWEL</v>
      </c>
      <c r="F46" s="18" t="e" cm="1">
        <f t="array" aca="1" ref="F46" ca="1">_xlfn.XLOOKUP(INDEX(INDIRECT("Daten_" &amp; A46 &amp; "[ZH]"),MATCH(0,INDIRECT("Daten_" &amp; A46 &amp; "[ZH]"),-1)),INDIRECT("Daten_" &amp; A46 &amp; "[ZH]"),INDIRECT("Daten_" &amp; A46 &amp; "[Jahr]"))</f>
        <v>#N/A</v>
      </c>
      <c r="G46" s="98" t="str" cm="1">
        <f t="array" aca="1" ref="G46" ca="1">TEXT(_xlfn.XLOOKUP(Betrachtungsjahr,INDIRECT("Daten_" &amp; A46 &amp; "[Jahr]"),INDIRECT("Daten_" &amp; A46 &amp; "[ZH]")),"# ##0") &amp; " " &amp;D46</f>
        <v xml:space="preserve"> 0 t N</v>
      </c>
      <c r="H46" s="99" t="e" cm="1">
        <f t="array" aca="1" ref="H46" ca="1">_xlfn.XLOOKUP(Betrachtungsjahr,INDIRECT("Daten_" &amp; A46 &amp; "[Jahr]"),INDIRECT("Daten_" &amp; A46 &amp; "[ZH]"))/_xlfn.XLOOKUP(Betrachtungsjahr-1,INDIRECT("Daten_" &amp; A46 &amp; "[Jahr]"),INDIRECT("Daten_" &amp; A46 &amp; "[ZH]"))-1</f>
        <v>#DIV/0!</v>
      </c>
      <c r="I46" s="99" t="e" cm="1">
        <f t="array" aca="1" ref="I46" ca="1">_xlfn.XLOOKUP(Betrachtungsjahr,INDIRECT("Daten_" &amp; A46 &amp; "[Jahr]"),INDIRECT("Daten_" &amp; A46 &amp; "[ZH]"))/_xlfn.XLOOKUP(Basisjahr,INDIRECT("Daten_" &amp; A46 &amp; "[Jahr]"),INDIRECT("Daten_" &amp; A46 &amp; "[ZH]"))-1</f>
        <v>#DIV/0!</v>
      </c>
      <c r="J46" s="18" t="str" cm="1">
        <f t="array" aca="1" ref="J46" ca="1">IF(ISTEXT(_xlfn.XLOOKUP(Betrachtungsjahr,INDIRECT("Daten_" &amp; A46 &amp; "[Jahr]"),INDIRECT("Daten_" &amp; A46 &amp; "[Beurteilung/Handlungsbedarf]"))),_xlfn.XLOOKUP(Betrachtungsjahr,INDIRECT("Daten_" &amp; A46 &amp; "[Jahr]"),INDIRECT("Daten_" &amp; A46 &amp; "[Beurteilung/Handlungsbedarf]")),"-")</f>
        <v>-</v>
      </c>
      <c r="K46" s="162" t="str" cm="1">
        <f t="array" aca="1" ref="K46" ca="1">INDIRECT("'" &amp; TEXT($A46,"#0.00") &amp; "'!D7")</f>
        <v>Ja</v>
      </c>
    </row>
    <row r="47" spans="1:11" ht="12.95">
      <c r="A47" s="50" t="s">
        <v>94</v>
      </c>
      <c r="B47" s="20" t="str" cm="1">
        <f t="array" aca="1" ref="B47" ca="1">HYPERLINK("" &amp; "#" &amp; TEXT(A47,"#0.00") &amp; "!A3",INDIRECT("'" &amp; TEXT($A47,"#0.00") &amp; "'!A1"))</f>
        <v>Antriebsart bei Landwirtschaftsfahrzeugen - Fahrzeugbestand</v>
      </c>
      <c r="C47" s="18" cm="1">
        <f t="array" aca="1" ref="C47" ca="1">INDIRECT("'" &amp; TEXT($A47,"#0.00") &amp; "'!D4")</f>
        <v>2005</v>
      </c>
      <c r="D47" s="18" t="str" cm="1">
        <f t="array" aca="1" ref="D47" ca="1">IF(INDIRECT("'" &amp; TEXT($A47,"#0.00") &amp; "'!B6")="#","",INDIRECT("'" &amp; TEXT($A47,"#0.00") &amp; "'!B6"))</f>
        <v>Anz.</v>
      </c>
      <c r="E47" s="18" t="str" cm="1">
        <f t="array" aca="1" ref="E47" ca="1">INDIRECT("'" &amp; TEXT($A47,"#0.00") &amp; "'!B5")</f>
        <v>AWEL</v>
      </c>
      <c r="F47" s="18" t="e" cm="1">
        <f t="array" aca="1" ref="F47" ca="1">_xlfn.XLOOKUP(INDEX(INDIRECT("Daten_" &amp; A47 &amp; "[ZH]"),MATCH(0,INDIRECT("Daten_" &amp; A47 &amp; "[ZH]"),-1)),INDIRECT("Daten_" &amp; A47 &amp; "[ZH]"),INDIRECT("Daten_" &amp; A47 &amp; "[Jahr]"))</f>
        <v>#N/A</v>
      </c>
      <c r="G47" s="98" t="str" cm="1">
        <f t="array" aca="1" ref="G47" ca="1">TEXT(_xlfn.XLOOKUP(Betrachtungsjahr,INDIRECT("Daten_" &amp; A47 &amp; "[Jahr]"),INDIRECT("Daten_" &amp; A47 &amp; "[ZH]")),"# ##0") &amp; " " &amp;D47</f>
        <v xml:space="preserve"> 0 Anz.</v>
      </c>
      <c r="H47" s="99" t="e" cm="1">
        <f t="array" aca="1" ref="H47" ca="1">_xlfn.XLOOKUP(Betrachtungsjahr,INDIRECT("Daten_" &amp; A47 &amp; "[Jahr]"),INDIRECT("Daten_" &amp; A47 &amp; "[ZH]"))/_xlfn.XLOOKUP(Betrachtungsjahr-1,INDIRECT("Daten_" &amp; A47 &amp; "[Jahr]"),INDIRECT("Daten_" &amp; A47 &amp; "[ZH]"))-1</f>
        <v>#DIV/0!</v>
      </c>
      <c r="I47" s="99" t="e" cm="1">
        <f t="array" aca="1" ref="I47" ca="1">_xlfn.XLOOKUP(Betrachtungsjahr,INDIRECT("Daten_" &amp; A47 &amp; "[Jahr]"),INDIRECT("Daten_" &amp; A47 &amp; "[ZH]"))/_xlfn.XLOOKUP(Basisjahr,INDIRECT("Daten_" &amp; A47 &amp; "[Jahr]"),INDIRECT("Daten_" &amp; A47 &amp; "[ZH]"))-1</f>
        <v>#DIV/0!</v>
      </c>
      <c r="J47" s="18" t="str" cm="1">
        <f t="array" aca="1" ref="J47" ca="1">IF(ISTEXT(_xlfn.XLOOKUP(Betrachtungsjahr,INDIRECT("Daten_" &amp; A47 &amp; "[Jahr]"),INDIRECT("Daten_" &amp; A47 &amp; "[Beurteilung/Handlungsbedarf]"))),_xlfn.XLOOKUP(Betrachtungsjahr,INDIRECT("Daten_" &amp; A47 &amp; "[Jahr]"),INDIRECT("Daten_" &amp; A47 &amp; "[Beurteilung/Handlungsbedarf]")),"-")</f>
        <v>-</v>
      </c>
      <c r="K47" s="162" t="str" cm="1">
        <f t="array" aca="1" ref="K47" ca="1">INDIRECT("'" &amp; TEXT($A47,"#0.00") &amp; "'!D7")</f>
        <v>Ja</v>
      </c>
    </row>
    <row r="48" spans="1:11">
      <c r="A48" s="44"/>
      <c r="B48" s="45"/>
      <c r="C48" s="46"/>
      <c r="D48" s="47"/>
      <c r="E48" s="17"/>
    </row>
    <row r="49" spans="1:11" ht="23.25" customHeight="1">
      <c r="A49" s="180" t="s">
        <v>95</v>
      </c>
      <c r="B49" s="181"/>
      <c r="C49" s="181"/>
      <c r="D49" s="181"/>
      <c r="E49" s="181"/>
      <c r="F49" s="181"/>
      <c r="G49" s="181"/>
      <c r="H49" s="181"/>
      <c r="I49" s="51"/>
      <c r="J49" s="51"/>
    </row>
    <row r="50" spans="1:11" s="19" customFormat="1" ht="36" customHeight="1" thickTop="1">
      <c r="A50" s="178" t="str">
        <f>$A$11</f>
        <v>Indikatoren/Stellgrössen</v>
      </c>
      <c r="B50" s="179"/>
      <c r="C50" s="72" t="str">
        <f>C$5</f>
        <v>Verfügbar ab Jahr</v>
      </c>
      <c r="D50" s="72" t="str">
        <f t="shared" ref="D50:J50" si="5">D$5</f>
        <v>Einheit</v>
      </c>
      <c r="E50" s="72" t="str">
        <f t="shared" si="5"/>
        <v>Zuständig</v>
      </c>
      <c r="F50" s="72" t="str">
        <f t="shared" si="5"/>
        <v>Letztes erhobenes Jahr</v>
      </c>
      <c r="G50" s="72" t="str">
        <f t="shared" si="5"/>
        <v>Wert 2021</v>
      </c>
      <c r="H50" s="72" t="str">
        <f t="shared" si="5"/>
        <v>Entwicklung zu Vorjahr 2020</v>
      </c>
      <c r="I50" s="72" t="str">
        <f t="shared" si="5"/>
        <v>Entwicklung zu Basisjahr 2015</v>
      </c>
      <c r="J50" s="72" t="str">
        <f t="shared" si="5"/>
        <v>Beurteilung/Handlungsbedarf</v>
      </c>
    </row>
    <row r="51" spans="1:11" ht="12.95">
      <c r="A51" s="50" t="s">
        <v>96</v>
      </c>
      <c r="B51" s="20" t="str" cm="1">
        <f t="array" aca="1" ref="B51" ca="1">HYPERLINK("" &amp; "#" &amp; TEXT(A51,"#0.00") &amp; "!A3",INDIRECT("'" &amp; TEXT($A51,"#0.00") &amp; "'!A1"))</f>
        <v>Produktion von Wärme aus erneuerbaren Energieträgern</v>
      </c>
      <c r="C51" s="18" cm="1">
        <f t="array" aca="1" ref="C51" ca="1">INDIRECT("'" &amp; TEXT($A51,"#0.00") &amp; "'!D4")</f>
        <v>2010</v>
      </c>
      <c r="D51" s="18" t="str" cm="1">
        <f t="array" aca="1" ref="D51" ca="1">IF(INDIRECT("'" &amp; TEXT($A51,"#0.00") &amp; "'!B6")="#","",INDIRECT("'" &amp; TEXT($A51,"#0.00") &amp; "'!B6"))</f>
        <v>MWh</v>
      </c>
      <c r="E51" s="18" t="str" cm="1">
        <f t="array" aca="1" ref="E51" ca="1">INDIRECT("'" &amp; TEXT($A51,"#0.00") &amp; "'!B5")</f>
        <v>AWEL</v>
      </c>
      <c r="F51" s="18" cm="1">
        <f t="array" aca="1" ref="F51" ca="1">_xlfn.XLOOKUP(INDEX(INDIRECT("Daten_" &amp; A51 &amp; "[ZH]"),MATCH(0,INDIRECT("Daten_" &amp; A51 &amp; "[ZH]"),-1)),INDIRECT("Daten_" &amp; A51 &amp; "[ZH]"),INDIRECT("Daten_" &amp; A51 &amp; "[Jahr]"))</f>
        <v>2020</v>
      </c>
      <c r="G51" s="98" t="str" cm="1">
        <f t="array" aca="1" ref="G51" ca="1">TEXT(_xlfn.XLOOKUP(Betrachtungsjahr,INDIRECT("Daten_" &amp; A51 &amp; "[Jahr]"),INDIRECT("Daten_" &amp; A51 &amp; "[ZH]")),"# ##0") &amp; " " &amp;D51</f>
        <v xml:space="preserve"> 0 MWh</v>
      </c>
      <c r="H51" s="99" t="e" cm="1">
        <f t="array" aca="1" ref="H51" ca="1">G51/_xlfn.XLOOKUP(Betrachtungsjahr-1,INDIRECT("Daten_" &amp; A51 &amp; "[Jahr]"),INDIRECT("Daten_" &amp; A51 &amp; "[ZH]"))-1</f>
        <v>#VALUE!</v>
      </c>
      <c r="I51" s="99" cm="1">
        <f t="array" aca="1" ref="I51" ca="1">_xlfn.XLOOKUP(Betrachtungsjahr,INDIRECT("Daten_" &amp; A51 &amp; "[Jahr]"),INDIRECT("Daten_" &amp; A51 &amp; "[ZH]"))/_xlfn.XLOOKUP(Basisjahr,INDIRECT("Daten_" &amp; A51 &amp; "[Jahr]"),INDIRECT("Daten_" &amp; A51 &amp; "[ZH]"))-1</f>
        <v>-1</v>
      </c>
      <c r="J51" s="18" t="str" cm="1">
        <f t="array" aca="1" ref="J51" ca="1">IF(ISTEXT(_xlfn.XLOOKUP(Betrachtungsjahr,INDIRECT("Daten_" &amp; A51 &amp; "[Jahr]"),INDIRECT("Daten_" &amp; A51 &amp; "[Beurteilung/Handlungsbedarf]"))),_xlfn.XLOOKUP(Betrachtungsjahr,INDIRECT("Daten_" &amp; A51 &amp; "[Jahr]"),INDIRECT("Daten_" &amp; A51 &amp; "[Beurteilung/Handlungsbedarf]")),"-")</f>
        <v>-</v>
      </c>
      <c r="K51" s="162" t="str" cm="1">
        <f t="array" aca="1" ref="K51" ca="1">INDIRECT("'" &amp; TEXT($A51,"#0.00") &amp; "'!D7")</f>
        <v>Ja</v>
      </c>
    </row>
    <row r="52" spans="1:11" ht="12.95">
      <c r="A52" s="50" t="s">
        <v>97</v>
      </c>
      <c r="B52" s="20" t="str" cm="1">
        <f t="array" aca="1" ref="B52" ca="1">HYPERLINK("" &amp; "#" &amp; TEXT(A52,"#0.00") &amp; "!A3",INDIRECT("'" &amp; TEXT($A52,"#0.00") &amp; "'!A1"))</f>
        <v>Produktion von Strom aus erneuerbaren Energieträgern</v>
      </c>
      <c r="C52" s="18" cm="1">
        <f t="array" aca="1" ref="C52" ca="1">INDIRECT("'" &amp; TEXT($A52,"#0.00") &amp; "'!D4")</f>
        <v>2010</v>
      </c>
      <c r="D52" s="18" t="str" cm="1">
        <f t="array" aca="1" ref="D52" ca="1">IF(INDIRECT("'" &amp; TEXT($A52,"#0.00") &amp; "'!B6")="#","",INDIRECT("'" &amp; TEXT($A52,"#0.00") &amp; "'!B6"))</f>
        <v>MWh</v>
      </c>
      <c r="E52" s="18" t="str" cm="1">
        <f t="array" aca="1" ref="E52" ca="1">INDIRECT("'" &amp; TEXT($A52,"#0.00") &amp; "'!B5")</f>
        <v>AWEL</v>
      </c>
      <c r="F52" s="18" cm="1">
        <f t="array" aca="1" ref="F52" ca="1">_xlfn.XLOOKUP(INDEX(INDIRECT("Daten_" &amp; A52 &amp; "[ZH]"),MATCH(0,INDIRECT("Daten_" &amp; A52 &amp; "[ZH]"),-1)),INDIRECT("Daten_" &amp; A52 &amp; "[ZH]"),INDIRECT("Daten_" &amp; A52 &amp; "[Jahr]"))</f>
        <v>2020</v>
      </c>
      <c r="G52" s="98" t="str" cm="1">
        <f t="array" aca="1" ref="G52" ca="1">TEXT(_xlfn.XLOOKUP(Betrachtungsjahr,INDIRECT("Daten_" &amp; A52 &amp; "[Jahr]"),INDIRECT("Daten_" &amp; A52 &amp; "[ZH]")),"# ##0") &amp; " " &amp;D52</f>
        <v xml:space="preserve"> 0 MWh</v>
      </c>
      <c r="H52" s="99" t="e" cm="1">
        <f t="array" aca="1" ref="H52" ca="1">G52/_xlfn.XLOOKUP(Betrachtungsjahr-1,INDIRECT("Daten_" &amp; A52 &amp; "[Jahr]"),INDIRECT("Daten_" &amp; A52 &amp; "[ZH]"))-1</f>
        <v>#VALUE!</v>
      </c>
      <c r="I52" s="99" cm="1">
        <f t="array" aca="1" ref="I52" ca="1">_xlfn.XLOOKUP(Betrachtungsjahr,INDIRECT("Daten_" &amp; A52 &amp; "[Jahr]"),INDIRECT("Daten_" &amp; A52 &amp; "[ZH]"))/_xlfn.XLOOKUP(Basisjahr,INDIRECT("Daten_" &amp; A52 &amp; "[Jahr]"),INDIRECT("Daten_" &amp; A52 &amp; "[ZH]"))-1</f>
        <v>-1</v>
      </c>
      <c r="J52" s="18" t="str" cm="1">
        <f t="array" aca="1" ref="J52" ca="1">IF(ISTEXT(_xlfn.XLOOKUP(Betrachtungsjahr,INDIRECT("Daten_" &amp; A52 &amp; "[Jahr]"),INDIRECT("Daten_" &amp; A52 &amp; "[Beurteilung/Handlungsbedarf]"))),_xlfn.XLOOKUP(Betrachtungsjahr,INDIRECT("Daten_" &amp; A52 &amp; "[Jahr]"),INDIRECT("Daten_" &amp; A52 &amp; "[Beurteilung/Handlungsbedarf]")),"-")</f>
        <v>-</v>
      </c>
      <c r="K52" s="162" t="str" cm="1">
        <f t="array" aca="1" ref="K52" ca="1">INDIRECT("'" &amp; TEXT($A52,"#0.00") &amp; "'!D7")</f>
        <v>Ja</v>
      </c>
    </row>
    <row r="53" spans="1:11" ht="12.95">
      <c r="A53" s="50" t="s">
        <v>98</v>
      </c>
      <c r="B53" s="20" t="str" cm="1">
        <f t="array" aca="1" ref="B53" ca="1">HYPERLINK("" &amp; "#" &amp; TEXT(A53,"#0.00") &amp; "!A3",INDIRECT("'" &amp; TEXT($A53,"#0.00") &amp; "'!A1"))</f>
        <v>Anteil erneuerbar erzeugter Strom an Gesamtverbrauch Strom</v>
      </c>
      <c r="C53" s="18" cm="1">
        <f t="array" aca="1" ref="C53" ca="1">INDIRECT("'" &amp; TEXT($A53,"#0.00") &amp; "'!D4")</f>
        <v>2010</v>
      </c>
      <c r="D53" s="18" t="str" cm="1">
        <f t="array" aca="1" ref="D53" ca="1">IF(INDIRECT("'" &amp; TEXT($A53,"#0.00") &amp; "'!B6")="#","",INDIRECT("'" &amp; TEXT($A53,"#0.00") &amp; "'!B6"))</f>
        <v>%</v>
      </c>
      <c r="E53" s="18" t="str" cm="1">
        <f t="array" aca="1" ref="E53" ca="1">INDIRECT("'" &amp; TEXT($A53,"#0.00") &amp; "'!B5")</f>
        <v>AWEL</v>
      </c>
      <c r="F53" s="18" t="e" cm="1">
        <f t="array" aca="1" ref="F53" ca="1">_xlfn.XLOOKUP(INDEX(INDIRECT("Daten_" &amp; A53 &amp; "[ZH]"),MATCH(0,INDIRECT("Daten_" &amp; A53 &amp; "[ZH]"),-1)),INDIRECT("Daten_" &amp; A53 &amp; "[ZH]"),INDIRECT("Daten_" &amp; A53 &amp; "[Jahr]"))</f>
        <v>#REF!</v>
      </c>
      <c r="G53" s="98" t="e" cm="1">
        <f t="array" aca="1" ref="G53" ca="1">TEXT(_xlfn.XLOOKUP(Betrachtungsjahr,INDIRECT("Daten_" &amp; A53 &amp; "[Jahr]"),INDIRECT("Daten_" &amp; A53 &amp; "[ZH]")),"# ##0") &amp; " " &amp;D53</f>
        <v>#REF!</v>
      </c>
      <c r="H53" s="99" t="e" cm="1">
        <f t="array" aca="1" ref="H53" ca="1">G53/_xlfn.XLOOKUP(Betrachtungsjahr-1,INDIRECT("Daten_" &amp; A53 &amp; "[Jahr]"),INDIRECT("Daten_" &amp; A53 &amp; "[ZH]"))-1</f>
        <v>#REF!</v>
      </c>
      <c r="I53" s="99" t="e" cm="1">
        <f t="array" aca="1" ref="I53" ca="1">_xlfn.XLOOKUP(Betrachtungsjahr,INDIRECT("Daten_" &amp; A53 &amp; "[Jahr]"),INDIRECT("Daten_" &amp; A53 &amp; "[ZH]"))/_xlfn.XLOOKUP(Basisjahr,INDIRECT("Daten_" &amp; A53 &amp; "[Jahr]"),INDIRECT("Daten_" &amp; A53 &amp; "[ZH]"))-1</f>
        <v>#REF!</v>
      </c>
      <c r="J53" s="18" t="str" cm="1">
        <f t="array" aca="1" ref="J53" ca="1">IF(ISTEXT(_xlfn.XLOOKUP(Betrachtungsjahr,INDIRECT("Daten_" &amp; A53 &amp; "[Jahr]"),INDIRECT("Daten_" &amp; A53 &amp; "[Beurteilung/Handlungsbedarf]"))),_xlfn.XLOOKUP(Betrachtungsjahr,INDIRECT("Daten_" &amp; A53 &amp; "[Jahr]"),INDIRECT("Daten_" &amp; A53 &amp; "[Beurteilung/Handlungsbedarf]")),"-")</f>
        <v>-</v>
      </c>
      <c r="K53" s="162" t="str" cm="1">
        <f t="array" aca="1" ref="K53" ca="1">INDIRECT("'" &amp; TEXT($A53,"#0.00") &amp; "'!D7")</f>
        <v>Ja</v>
      </c>
    </row>
    <row r="54" spans="1:11" ht="12.95">
      <c r="A54" s="50" t="s">
        <v>99</v>
      </c>
      <c r="B54" s="20" t="str" cm="1">
        <f t="array" aca="1" ref="B54" ca="1">HYPERLINK("" &amp; "#" &amp; TEXT(A54,"#0.00") &amp; "!A3",INDIRECT("'" &amp; TEXT($A54,"#0.00") &amp; "'!A1"))</f>
        <v>Stromverbrauch im Kanton Zürich</v>
      </c>
      <c r="C54" s="18" cm="1">
        <f t="array" aca="1" ref="C54" ca="1">INDIRECT("'" &amp; TEXT($A54,"#0.00") &amp; "'!D4")</f>
        <v>2010</v>
      </c>
      <c r="D54" s="18" t="str" cm="1">
        <f t="array" aca="1" ref="D54" ca="1">IF(INDIRECT("'" &amp; TEXT($A54,"#0.00") &amp; "'!B6")="#","",INDIRECT("'" &amp; TEXT($A54,"#0.00") &amp; "'!B6"))</f>
        <v>GWh</v>
      </c>
      <c r="E54" s="18" t="str" cm="1">
        <f t="array" aca="1" ref="E54" ca="1">INDIRECT("'" &amp; TEXT($A54,"#0.00") &amp; "'!B5")</f>
        <v>AWEL</v>
      </c>
      <c r="F54" s="18" cm="1">
        <f t="array" aca="1" ref="F54" ca="1">_xlfn.XLOOKUP(INDEX(INDIRECT("Daten_" &amp; A54 &amp; "[ZH]"),MATCH(0,INDIRECT("Daten_" &amp; A54 &amp; "[ZH]"),-1)),INDIRECT("Daten_" &amp; A54 &amp; "[ZH]"),INDIRECT("Daten_" &amp; A54 &amp; "[Jahr]"))</f>
        <v>2020</v>
      </c>
      <c r="G54" s="98" t="str" cm="1">
        <f t="array" aca="1" ref="G54" ca="1">TEXT(_xlfn.XLOOKUP(Betrachtungsjahr,INDIRECT("Daten_" &amp; A54 &amp; "[Jahr]"),INDIRECT("Daten_" &amp; A54 &amp; "[ZH]")),"# ##0") &amp; " " &amp;D54</f>
        <v xml:space="preserve"> 0 GWh</v>
      </c>
      <c r="H54" s="99" t="e" cm="1">
        <f t="array" aca="1" ref="H54" ca="1">G54/_xlfn.XLOOKUP(Betrachtungsjahr-1,INDIRECT("Daten_" &amp; A54 &amp; "[Jahr]"),INDIRECT("Daten_" &amp; A54 &amp; "[ZH]"))-1</f>
        <v>#VALUE!</v>
      </c>
      <c r="I54" s="99" cm="1">
        <f t="array" aca="1" ref="I54" ca="1">_xlfn.XLOOKUP(Betrachtungsjahr,INDIRECT("Daten_" &amp; A54 &amp; "[Jahr]"),INDIRECT("Daten_" &amp; A54 &amp; "[ZH]"))/_xlfn.XLOOKUP(Basisjahr,INDIRECT("Daten_" &amp; A54 &amp; "[Jahr]"),INDIRECT("Daten_" &amp; A54 &amp; "[ZH]"))-1</f>
        <v>-1</v>
      </c>
      <c r="J54" s="18" t="str" cm="1">
        <f t="array" aca="1" ref="J54" ca="1">IF(ISTEXT(_xlfn.XLOOKUP(Betrachtungsjahr,INDIRECT("Daten_" &amp; A54 &amp; "[Jahr]"),INDIRECT("Daten_" &amp; A54 &amp; "[Beurteilung/Handlungsbedarf]"))),_xlfn.XLOOKUP(Betrachtungsjahr,INDIRECT("Daten_" &amp; A54 &amp; "[Jahr]"),INDIRECT("Daten_" &amp; A54 &amp; "[Beurteilung/Handlungsbedarf]")),"-")</f>
        <v>-</v>
      </c>
      <c r="K54" s="162" t="str" cm="1">
        <f t="array" aca="1" ref="K54" ca="1">INDIRECT("'" &amp; TEXT($A54,"#0.00") &amp; "'!D7")</f>
        <v>Ja</v>
      </c>
    </row>
    <row r="55" spans="1:11">
      <c r="A55" s="14"/>
      <c r="B55" s="10"/>
      <c r="C55" s="7"/>
      <c r="D55" s="15"/>
      <c r="E55" s="8"/>
    </row>
    <row r="56" spans="1:11" ht="23.25" customHeight="1">
      <c r="A56" s="180" t="s">
        <v>100</v>
      </c>
      <c r="B56" s="181"/>
      <c r="C56" s="181"/>
      <c r="D56" s="181"/>
      <c r="E56" s="181"/>
      <c r="F56" s="181"/>
      <c r="G56" s="181"/>
      <c r="H56" s="181"/>
      <c r="I56" s="51"/>
      <c r="J56" s="51"/>
    </row>
    <row r="57" spans="1:11" s="19" customFormat="1" ht="36" customHeight="1" thickTop="1">
      <c r="A57" s="178" t="str">
        <f>$A$11</f>
        <v>Indikatoren/Stellgrössen</v>
      </c>
      <c r="B57" s="179"/>
      <c r="C57" s="72" t="str">
        <f>C$5</f>
        <v>Verfügbar ab Jahr</v>
      </c>
      <c r="D57" s="72" t="str">
        <f t="shared" ref="D57:J57" si="6">D$5</f>
        <v>Einheit</v>
      </c>
      <c r="E57" s="72" t="str">
        <f t="shared" si="6"/>
        <v>Zuständig</v>
      </c>
      <c r="F57" s="72" t="str">
        <f t="shared" si="6"/>
        <v>Letztes erhobenes Jahr</v>
      </c>
      <c r="G57" s="72" t="str">
        <f t="shared" si="6"/>
        <v>Wert 2021</v>
      </c>
      <c r="H57" s="72" t="str">
        <f t="shared" si="6"/>
        <v>Entwicklung zu Vorjahr 2020</v>
      </c>
      <c r="I57" s="72" t="str">
        <f t="shared" si="6"/>
        <v>Entwicklung zu Basisjahr 2015</v>
      </c>
      <c r="J57" s="72" t="str">
        <f t="shared" si="6"/>
        <v>Beurteilung/Handlungsbedarf</v>
      </c>
    </row>
    <row r="58" spans="1:11" ht="12.95">
      <c r="A58" s="50" t="s">
        <v>101</v>
      </c>
      <c r="B58" s="20" t="str" cm="1">
        <f t="array" aca="1" ref="B58" ca="1">HYPERLINK("" &amp; "#" &amp; TEXT(A58,"#0.00") &amp; "!A3",INDIRECT("'" &amp; TEXT($A58,"#0.00") &amp; "'!A1"))</f>
        <v>Verbrauchsmengen Fleisch</v>
      </c>
      <c r="C58" s="18" cm="1">
        <f t="array" aca="1" ref="C58" ca="1">INDIRECT("'" &amp; TEXT($A58,"#0.00") &amp; "'!D4")</f>
        <v>2007</v>
      </c>
      <c r="D58" s="18" t="str" cm="1">
        <f t="array" aca="1" ref="D58" ca="1">IF(INDIRECT("'" &amp; TEXT($A58,"#0.00") &amp; "'!B6")="#","",INDIRECT("'" &amp; TEXT($A58,"#0.00") &amp; "'!B6"))</f>
        <v>kg pro jahr</v>
      </c>
      <c r="E58" s="18" cm="1">
        <f t="array" aca="1" ref="E58" ca="1">INDIRECT("'" &amp; TEXT($A58,"#0.00") &amp; "'!B5")</f>
        <v>0</v>
      </c>
      <c r="F58" s="18" t="e" cm="1">
        <f t="array" aca="1" ref="F58" ca="1">_xlfn.XLOOKUP(INDEX(INDIRECT("Daten_" &amp; A58 &amp; "[ZH]"),MATCH(0,INDIRECT("Daten_" &amp; A58 &amp; "[ZH]"),-1)),INDIRECT("Daten_" &amp; A58 &amp; "[ZH]"),INDIRECT("Daten_" &amp; A58 &amp; "[Jahr]"))</f>
        <v>#N/A</v>
      </c>
      <c r="G58" s="98" t="str" cm="1">
        <f t="array" aca="1" ref="G58" ca="1">TEXT(_xlfn.XLOOKUP(Betrachtungsjahr,INDIRECT("Daten_" &amp; A58 &amp; "[Jahr]"),INDIRECT("Daten_" &amp; A58 &amp; "[ZH]")),"# ##0") &amp; " " &amp;D58</f>
        <v xml:space="preserve"> 0 kg pro jahr</v>
      </c>
      <c r="H58" s="99" t="e" cm="1">
        <f t="array" aca="1" ref="H58" ca="1">G58/_xlfn.XLOOKUP(Betrachtungsjahr-1,INDIRECT("Daten_" &amp; A58 &amp; "[Jahr]"),INDIRECT("Daten_" &amp; A58 &amp; "[ZH]"))-1</f>
        <v>#VALUE!</v>
      </c>
      <c r="I58" s="99" t="e" cm="1">
        <f t="array" aca="1" ref="I58" ca="1">_xlfn.XLOOKUP(Betrachtungsjahr,INDIRECT("Daten_" &amp; A58 &amp; "[Jahr]"),INDIRECT("Daten_" &amp; A58 &amp; "[ZH]"))/_xlfn.XLOOKUP(Basisjahr,INDIRECT("Daten_" &amp; A58 &amp; "[Jahr]"),INDIRECT("Daten_" &amp; A58 &amp; "[ZH]"))-1</f>
        <v>#DIV/0!</v>
      </c>
      <c r="J58" s="18" t="str" cm="1">
        <f t="array" aca="1" ref="J58" ca="1">IF(ISTEXT(_xlfn.XLOOKUP(Betrachtungsjahr,INDIRECT("Daten_" &amp; A58 &amp; "[Jahr]"),INDIRECT("Daten_" &amp; A58 &amp; "[Beurteilung/Handlungsbedarf]"))),_xlfn.XLOOKUP(Betrachtungsjahr,INDIRECT("Daten_" &amp; A58 &amp; "[Jahr]"),INDIRECT("Daten_" &amp; A58 &amp; "[Beurteilung/Handlungsbedarf]")),"-")</f>
        <v>-</v>
      </c>
      <c r="K58" s="162" t="str" cm="1">
        <f t="array" aca="1" ref="K58" ca="1">INDIRECT("'" &amp; TEXT($A58,"#0.00") &amp; "'!D7")</f>
        <v>Ja</v>
      </c>
    </row>
    <row r="59" spans="1:11" ht="12.95">
      <c r="A59" s="50" t="s">
        <v>102</v>
      </c>
      <c r="B59" s="20" t="str" cm="1">
        <f t="array" aca="1" ref="B59" ca="1">HYPERLINK("" &amp; "#" &amp; TEXT(A59,"#0.00") &amp; "!A3",INDIRECT("'" &amp; TEXT($A59,"#0.00") &amp; "'!A1"))</f>
        <v>Anteil erneuerbares Kerosin an totalem Kerosin Flughafen Zürich</v>
      </c>
      <c r="C59" s="18" cm="1">
        <f t="array" aca="1" ref="C59" ca="1">INDIRECT("'" &amp; TEXT($A59,"#0.00") &amp; "'!D4")</f>
        <v>2008</v>
      </c>
      <c r="D59" s="18" cm="1">
        <f t="array" aca="1" ref="D59" ca="1">IF(INDIRECT("'" &amp; TEXT($A59,"#0.00") &amp; "'!B6")="#","",INDIRECT("'" &amp; TEXT($A59,"#0.00") &amp; "'!B6"))</f>
        <v>0</v>
      </c>
      <c r="E59" s="18" cm="1">
        <f t="array" aca="1" ref="E59" ca="1">INDIRECT("'" &amp; TEXT($A59,"#0.00") &amp; "'!B5")</f>
        <v>0</v>
      </c>
      <c r="F59" s="18" t="e" cm="1">
        <f t="array" aca="1" ref="F59" ca="1">_xlfn.XLOOKUP(INDEX(INDIRECT("Daten_" &amp; A59 &amp; "[ZH]"),MATCH(0,INDIRECT("Daten_" &amp; A59 &amp; "[ZH]"),-1)),INDIRECT("Daten_" &amp; A59 &amp; "[ZH]"),INDIRECT("Daten_" &amp; A59 &amp; "[Jahr]"))</f>
        <v>#N/A</v>
      </c>
      <c r="G59" s="98" t="str" cm="1">
        <f t="array" aca="1" ref="G59" ca="1">TEXT(_xlfn.XLOOKUP(Betrachtungsjahr,INDIRECT("Daten_" &amp; A59 &amp; "[Jahr]"),INDIRECT("Daten_" &amp; A59 &amp; "[ZH]")),"# ##0") &amp; " " &amp;D59</f>
        <v xml:space="preserve"> 0 0</v>
      </c>
      <c r="H59" s="99" t="e" cm="1">
        <f t="array" aca="1" ref="H59" ca="1">_xlfn.XLOOKUP(Betrachtungsjahr,INDIRECT("Daten_" &amp; A59 &amp; "[Jahr]"),INDIRECT("Daten_" &amp; A59 &amp; "[ZH]"))/_xlfn.XLOOKUP(Betrachtungsjahr-1,INDIRECT("Daten_" &amp; A59 &amp; "[Jahr]"),INDIRECT("Daten_" &amp; A59 &amp; "[ZH]"))-1</f>
        <v>#DIV/0!</v>
      </c>
      <c r="I59" s="99" t="e" cm="1">
        <f t="array" aca="1" ref="I59" ca="1">_xlfn.XLOOKUP(Betrachtungsjahr,INDIRECT("Daten_" &amp; A59 &amp; "[Jahr]"),INDIRECT("Daten_" &amp; A59 &amp; "[ZH]"))/_xlfn.XLOOKUP(Basisjahr,INDIRECT("Daten_" &amp; A59 &amp; "[Jahr]"),INDIRECT("Daten_" &amp; A59 &amp; "[ZH]"))-1</f>
        <v>#DIV/0!</v>
      </c>
      <c r="J59" s="18" t="str" cm="1">
        <f t="array" aca="1" ref="J59" ca="1">IF(ISTEXT(_xlfn.XLOOKUP(Betrachtungsjahr,INDIRECT("Daten_" &amp; A59 &amp; "[Jahr]"),INDIRECT("Daten_" &amp; A59 &amp; "[Beurteilung/Handlungsbedarf]"))),_xlfn.XLOOKUP(Betrachtungsjahr,INDIRECT("Daten_" &amp; A59 &amp; "[Jahr]"),INDIRECT("Daten_" &amp; A59 &amp; "[Beurteilung/Handlungsbedarf]")),"-")</f>
        <v>-</v>
      </c>
      <c r="K59" s="162" cm="1">
        <f t="array" aca="1" ref="K59" ca="1">INDIRECT("'" &amp; TEXT($A59,"#0.00") &amp; "'!D7")</f>
        <v>0</v>
      </c>
    </row>
    <row r="60" spans="1:11" ht="12.95">
      <c r="A60" s="50" t="s">
        <v>103</v>
      </c>
      <c r="B60" s="20" t="str" cm="1">
        <f t="array" aca="1" ref="B60" ca="1">HYPERLINK("" &amp; "#" &amp; TEXT(A60,"#0.00") &amp; "!A3",INDIRECT("'" &amp; TEXT($A60,"#0.00") &amp; "'!A1"))</f>
        <v>Titel Massnahme</v>
      </c>
      <c r="C60" s="18" cm="1">
        <f t="array" aca="1" ref="C60" ca="1">INDIRECT("'" &amp; TEXT($A60,"#0.00") &amp; "'!D4")</f>
        <v>2008</v>
      </c>
      <c r="D60" s="18" cm="1">
        <f t="array" aca="1" ref="D60" ca="1">IF(INDIRECT("'" &amp; TEXT($A60,"#0.00") &amp; "'!B6")="#","",INDIRECT("'" &amp; TEXT($A60,"#0.00") &amp; "'!B6"))</f>
        <v>0</v>
      </c>
      <c r="E60" s="18" cm="1">
        <f t="array" aca="1" ref="E60" ca="1">INDIRECT("'" &amp; TEXT($A60,"#0.00") &amp; "'!B5")</f>
        <v>0</v>
      </c>
      <c r="F60" s="18" t="e" cm="1">
        <f t="array" aca="1" ref="F60" ca="1">_xlfn.XLOOKUP(INDEX(INDIRECT("Daten_" &amp; A60 &amp; "[ZH]"),MATCH(0,INDIRECT("Daten_" &amp; A60 &amp; "[ZH]"),-1)),INDIRECT("Daten_" &amp; A60 &amp; "[ZH]"),INDIRECT("Daten_" &amp; A60 &amp; "[Jahr]"))</f>
        <v>#N/A</v>
      </c>
      <c r="G60" s="98" t="str" cm="1">
        <f t="array" aca="1" ref="G60" ca="1">TEXT(_xlfn.XLOOKUP(Betrachtungsjahr,INDIRECT("Daten_" &amp; A60 &amp; "[Jahr]"),INDIRECT("Daten_" &amp; A60 &amp; "[ZH]")),"# ##0") &amp; " " &amp;D60</f>
        <v xml:space="preserve"> 0 0</v>
      </c>
      <c r="H60" s="99" t="e" cm="1">
        <f t="array" aca="1" ref="H60" ca="1">_xlfn.XLOOKUP(Betrachtungsjahr,INDIRECT("Daten_" &amp; A60 &amp; "[Jahr]"),INDIRECT("Daten_" &amp; A60 &amp; "[ZH]"))/_xlfn.XLOOKUP(Betrachtungsjahr-1,INDIRECT("Daten_" &amp; A60 &amp; "[Jahr]"),INDIRECT("Daten_" &amp; A60 &amp; "[ZH]"))-1</f>
        <v>#DIV/0!</v>
      </c>
      <c r="I60" s="99" t="e" cm="1">
        <f t="array" aca="1" ref="I60" ca="1">_xlfn.XLOOKUP(Betrachtungsjahr,INDIRECT("Daten_" &amp; A60 &amp; "[Jahr]"),INDIRECT("Daten_" &amp; A60 &amp; "[ZH]"))/_xlfn.XLOOKUP(Basisjahr,INDIRECT("Daten_" &amp; A60 &amp; "[Jahr]"),INDIRECT("Daten_" &amp; A60 &amp; "[ZH]"))-1</f>
        <v>#DIV/0!</v>
      </c>
      <c r="J60" s="18" t="str" cm="1">
        <f t="array" aca="1" ref="J60" ca="1">IF(ISTEXT(_xlfn.XLOOKUP(Betrachtungsjahr,INDIRECT("Daten_" &amp; A60 &amp; "[Jahr]"),INDIRECT("Daten_" &amp; A60 &amp; "[Beurteilung/Handlungsbedarf]"))),_xlfn.XLOOKUP(Betrachtungsjahr,INDIRECT("Daten_" &amp; A60 &amp; "[Jahr]"),INDIRECT("Daten_" &amp; A60 &amp; "[Beurteilung/Handlungsbedarf]")),"-")</f>
        <v>-</v>
      </c>
      <c r="K60" s="162" cm="1">
        <f t="array" aca="1" ref="K60" ca="1">INDIRECT("'" &amp; TEXT($A60,"#0.00") &amp; "'!D7")</f>
        <v>0</v>
      </c>
    </row>
    <row r="61" spans="1:11" ht="12.95">
      <c r="A61" s="50" t="s">
        <v>104</v>
      </c>
      <c r="B61" s="20" t="str" cm="1">
        <f t="array" aca="1" ref="B61" ca="1">HYPERLINK("" &amp; "#" &amp; TEXT(A61,"#0.00") &amp; "!A3",INDIRECT("'" &amp; TEXT($A61,"#0.00") &amp; "'!A1"))</f>
        <v>Treibhausgas-Fussabdruck Schweiz</v>
      </c>
      <c r="C61" s="18" cm="1">
        <f t="array" aca="1" ref="C61" ca="1">INDIRECT("'" &amp; TEXT($A61,"#0.00") &amp; "'!D4")</f>
        <v>2000</v>
      </c>
      <c r="D61" s="18" t="str" cm="1">
        <f t="array" aca="1" ref="D61" ca="1">IF(INDIRECT("'" &amp; TEXT($A61,"#0.00") &amp; "'!B6")="#","",INDIRECT("'" &amp; TEXT($A61,"#0.00") &amp; "'!B6"))</f>
        <v>t/Person</v>
      </c>
      <c r="E61" s="18" t="str" cm="1">
        <f t="array" aca="1" ref="E61" ca="1">INDIRECT("'" &amp; TEXT($A61,"#0.00") &amp; "'!B5")</f>
        <v>AWEL</v>
      </c>
      <c r="F61" s="18" t="e" cm="1">
        <f t="array" aca="1" ref="F61" ca="1">_xlfn.XLOOKUP(INDEX(INDIRECT("Daten_" &amp; A61 &amp; "[ZH]"),MATCH(0,INDIRECT("Daten_" &amp; A61 &amp; "[ZH]"),-1)),INDIRECT("Daten_" &amp; A61 &amp; "[ZH]"),INDIRECT("Daten_" &amp; A61 &amp; "[Jahr]"))</f>
        <v>#REF!</v>
      </c>
      <c r="G61" s="98" t="e" cm="1">
        <f t="array" aca="1" ref="G61" ca="1">TEXT(_xlfn.XLOOKUP(Betrachtungsjahr,INDIRECT("Daten_" &amp; A61 &amp; "[Jahr]"),INDIRECT("Daten_" &amp; A61 &amp; "[ZH]")),"# ##0") &amp; " " &amp;D61</f>
        <v>#REF!</v>
      </c>
      <c r="H61" s="99" t="e" cm="1">
        <f t="array" aca="1" ref="H61" ca="1">_xlfn.XLOOKUP(Betrachtungsjahr,INDIRECT("Daten_" &amp; A61 &amp; "[Jahr]"),INDIRECT("Daten_" &amp; A61 &amp; "[ZH]"))/_xlfn.XLOOKUP(Betrachtungsjahr-1,INDIRECT("Daten_" &amp; A61 &amp; "[Jahr]"),INDIRECT("Daten_" &amp; A61 &amp; "[ZH]"))-1</f>
        <v>#REF!</v>
      </c>
      <c r="I61" s="99" t="e" cm="1">
        <f t="array" aca="1" ref="I61" ca="1">_xlfn.XLOOKUP(Betrachtungsjahr,INDIRECT("Daten_" &amp; A61 &amp; "[Jahr]"),INDIRECT("Daten_" &amp; A61 &amp; "[ZH]"))/_xlfn.XLOOKUP(Basisjahr,INDIRECT("Daten_" &amp; A61 &amp; "[Jahr]"),INDIRECT("Daten_" &amp; A61 &amp; "[ZH]"))-1</f>
        <v>#REF!</v>
      </c>
      <c r="J61" s="18" t="str" cm="1">
        <f t="array" aca="1" ref="J61" ca="1">IF(ISTEXT(_xlfn.XLOOKUP(Betrachtungsjahr,INDIRECT("Daten_" &amp; A61 &amp; "[Jahr]"),INDIRECT("Daten_" &amp; A61 &amp; "[Beurteilung/Handlungsbedarf]"))),_xlfn.XLOOKUP(Betrachtungsjahr,INDIRECT("Daten_" &amp; A61 &amp; "[Jahr]"),INDIRECT("Daten_" &amp; A61 &amp; "[Beurteilung/Handlungsbedarf]")),"-")</f>
        <v>-</v>
      </c>
      <c r="K61" s="162" cm="1">
        <f t="array" aca="1" ref="K61" ca="1">INDIRECT("'" &amp; TEXT($A61,"#0.00") &amp; "'!D7")</f>
        <v>0</v>
      </c>
    </row>
    <row r="62" spans="1:11" ht="12.95">
      <c r="A62" s="50" t="s">
        <v>105</v>
      </c>
      <c r="B62" s="20" t="str" cm="1">
        <f t="array" aca="1" ref="B62" ca="1">HYPERLINK("" &amp; "#" &amp; TEXT(A62,"#0.00") &amp; "!A3",INDIRECT("'" &amp; TEXT($A62,"#0.00") &amp; "'!A1"))</f>
        <v>Titel Massnahme</v>
      </c>
      <c r="C62" s="18" cm="1">
        <f t="array" aca="1" ref="C62" ca="1">INDIRECT("'" &amp; TEXT($A62,"#0.00") &amp; "'!D4")</f>
        <v>2008</v>
      </c>
      <c r="D62" s="18" cm="1">
        <f t="array" aca="1" ref="D62" ca="1">IF(INDIRECT("'" &amp; TEXT($A62,"#0.00") &amp; "'!B6")="#","",INDIRECT("'" &amp; TEXT($A62,"#0.00") &amp; "'!B6"))</f>
        <v>0</v>
      </c>
      <c r="E62" s="18" cm="1">
        <f t="array" aca="1" ref="E62" ca="1">INDIRECT("'" &amp; TEXT($A62,"#0.00") &amp; "'!B5")</f>
        <v>0</v>
      </c>
      <c r="F62" s="18" t="e" cm="1">
        <f t="array" aca="1" ref="F62" ca="1">_xlfn.XLOOKUP(INDEX(INDIRECT("Daten_" &amp; A62 &amp; "[ZH]"),MATCH(0,INDIRECT("Daten_" &amp; A62 &amp; "[ZH]"),-1)),INDIRECT("Daten_" &amp; A62 &amp; "[ZH]"),INDIRECT("Daten_" &amp; A62 &amp; "[Jahr]"))</f>
        <v>#N/A</v>
      </c>
      <c r="G62" s="98" t="str" cm="1">
        <f t="array" aca="1" ref="G62" ca="1">TEXT(_xlfn.XLOOKUP(Betrachtungsjahr,INDIRECT("Daten_" &amp; A62 &amp; "[Jahr]"),INDIRECT("Daten_" &amp; A62 &amp; "[ZH]")),"# ##0") &amp; " " &amp;D62</f>
        <v xml:space="preserve"> 0 0</v>
      </c>
      <c r="H62" s="99" t="e" cm="1">
        <f t="array" aca="1" ref="H62" ca="1">_xlfn.XLOOKUP(Betrachtungsjahr,INDIRECT("Daten_" &amp; A62 &amp; "[Jahr]"),INDIRECT("Daten_" &amp; A62 &amp; "[ZH]"))/_xlfn.XLOOKUP(Betrachtungsjahr-1,INDIRECT("Daten_" &amp; A62 &amp; "[Jahr]"),INDIRECT("Daten_" &amp; A62 &amp; "[ZH]"))-1</f>
        <v>#DIV/0!</v>
      </c>
      <c r="I62" s="99" t="e" cm="1">
        <f t="array" aca="1" ref="I62" ca="1">_xlfn.XLOOKUP(Betrachtungsjahr,INDIRECT("Daten_" &amp; A62 &amp; "[Jahr]"),INDIRECT("Daten_" &amp; A62 &amp; "[ZH]"))/_xlfn.XLOOKUP(Basisjahr,INDIRECT("Daten_" &amp; A62 &amp; "[Jahr]"),INDIRECT("Daten_" &amp; A62 &amp; "[ZH]"))-1</f>
        <v>#DIV/0!</v>
      </c>
      <c r="J62" s="18" t="str" cm="1">
        <f t="array" aca="1" ref="J62" ca="1">IF(ISTEXT(_xlfn.XLOOKUP(Betrachtungsjahr,INDIRECT("Daten_" &amp; A62 &amp; "[Jahr]"),INDIRECT("Daten_" &amp; A62 &amp; "[Beurteilung/Handlungsbedarf]"))),_xlfn.XLOOKUP(Betrachtungsjahr,INDIRECT("Daten_" &amp; A62 &amp; "[Jahr]"),INDIRECT("Daten_" &amp; A62 &amp; "[Beurteilung/Handlungsbedarf]")),"-")</f>
        <v>-</v>
      </c>
      <c r="K62" s="162" cm="1">
        <f t="array" aca="1" ref="K62" ca="1">INDIRECT("'" &amp; TEXT($A62,"#0.00") &amp; "'!D7")</f>
        <v>0</v>
      </c>
    </row>
    <row r="63" spans="1:11" ht="12.95">
      <c r="A63" s="50" t="s">
        <v>106</v>
      </c>
      <c r="B63" s="20" cm="1">
        <f t="array" aca="1" ref="B63" ca="1">HYPERLINK("" &amp; "#" &amp; TEXT(A63,"#0.00") &amp; "!A3",INDIRECT("'" &amp; TEXT($A63,"#0.00") &amp; "'!A1"))</f>
        <v>0</v>
      </c>
      <c r="C63" s="18" cm="1">
        <f t="array" aca="1" ref="C63" ca="1">INDIRECT("'" &amp; TEXT($A63,"#0.00") &amp; "'!D4")</f>
        <v>0</v>
      </c>
      <c r="D63" s="18" cm="1">
        <f t="array" aca="1" ref="D63" ca="1">IF(INDIRECT("'" &amp; TEXT($A63,"#0.00") &amp; "'!B6")="#","",INDIRECT("'" &amp; TEXT($A63,"#0.00") &amp; "'!B6"))</f>
        <v>0</v>
      </c>
      <c r="E63" s="18" cm="1">
        <f t="array" aca="1" ref="E63" ca="1">INDIRECT("'" &amp; TEXT($A63,"#0.00") &amp; "'!B5")</f>
        <v>0</v>
      </c>
      <c r="F63" s="18" t="e" cm="1">
        <f t="array" aca="1" ref="F63" ca="1">_xlfn.XLOOKUP(INDEX(INDIRECT("Daten_" &amp; A63 &amp; "[ZH]"),MATCH(0,INDIRECT("Daten_" &amp; A63 &amp; "[ZH]"),-1)),INDIRECT("Daten_" &amp; A63 &amp; "[ZH]"),INDIRECT("Daten_" &amp; A63 &amp; "[Jahr]"))</f>
        <v>#N/A</v>
      </c>
      <c r="G63" s="98" t="str" cm="1">
        <f t="array" aca="1" ref="G63" ca="1">TEXT(_xlfn.XLOOKUP(Betrachtungsjahr,INDIRECT("Daten_" &amp; A63 &amp; "[Jahr]"),INDIRECT("Daten_" &amp; A63 &amp; "[ZH]")),"# ##0") &amp; " " &amp;D63</f>
        <v xml:space="preserve"> 0 0</v>
      </c>
      <c r="H63" s="99" t="e" cm="1">
        <f t="array" aca="1" ref="H63" ca="1">_xlfn.XLOOKUP(Betrachtungsjahr,INDIRECT("Daten_" &amp; A63 &amp; "[Jahr]"),INDIRECT("Daten_" &amp; A63 &amp; "[ZH]"))/_xlfn.XLOOKUP(Betrachtungsjahr-1,INDIRECT("Daten_" &amp; A63 &amp; "[Jahr]"),INDIRECT("Daten_" &amp; A63 &amp; "[ZH]"))-1</f>
        <v>#DIV/0!</v>
      </c>
      <c r="I63" s="99" t="e" cm="1">
        <f t="array" aca="1" ref="I63" ca="1">_xlfn.XLOOKUP(Betrachtungsjahr,INDIRECT("Daten_" &amp; A63 &amp; "[Jahr]"),INDIRECT("Daten_" &amp; A63 &amp; "[ZH]"))/_xlfn.XLOOKUP(Basisjahr,INDIRECT("Daten_" &amp; A63 &amp; "[Jahr]"),INDIRECT("Daten_" &amp; A63 &amp; "[ZH]"))-1</f>
        <v>#DIV/0!</v>
      </c>
      <c r="J63" s="18" t="str" cm="1">
        <f t="array" aca="1" ref="J63" ca="1">IF(ISTEXT(_xlfn.XLOOKUP(Betrachtungsjahr,INDIRECT("Daten_" &amp; A63 &amp; "[Jahr]"),INDIRECT("Daten_" &amp; A63 &amp; "[Beurteilung/Handlungsbedarf]"))),_xlfn.XLOOKUP(Betrachtungsjahr,INDIRECT("Daten_" &amp; A63 &amp; "[Jahr]"),INDIRECT("Daten_" &amp; A63 &amp; "[Beurteilung/Handlungsbedarf]")),"-")</f>
        <v>-</v>
      </c>
      <c r="K63" s="162" cm="1">
        <f t="array" aca="1" ref="K63" ca="1">INDIRECT("'" &amp; TEXT($A63,"#0.00") &amp; "'!D7")</f>
        <v>0</v>
      </c>
    </row>
    <row r="64" spans="1:11">
      <c r="B64" s="21"/>
    </row>
    <row r="65" spans="1:11" ht="15.4" thickBot="1">
      <c r="A65" s="180" t="s">
        <v>107</v>
      </c>
      <c r="B65" s="181"/>
      <c r="C65" s="181"/>
      <c r="D65" s="181"/>
      <c r="E65" s="181"/>
      <c r="F65" s="181"/>
      <c r="G65" s="181"/>
      <c r="H65" s="181"/>
      <c r="I65" s="51"/>
      <c r="J65" s="51"/>
    </row>
    <row r="66" spans="1:11" ht="36" customHeight="1" thickTop="1">
      <c r="A66" s="178" t="str">
        <f>$A$11</f>
        <v>Indikatoren/Stellgrössen</v>
      </c>
      <c r="B66" s="179"/>
      <c r="C66" s="72" t="str">
        <f>C$5</f>
        <v>Verfügbar ab Jahr</v>
      </c>
      <c r="D66" s="72" t="str">
        <f t="shared" ref="D66:J66" si="7">D$5</f>
        <v>Einheit</v>
      </c>
      <c r="E66" s="72" t="str">
        <f t="shared" si="7"/>
        <v>Zuständig</v>
      </c>
      <c r="F66" s="72" t="str">
        <f t="shared" si="7"/>
        <v>Letztes erhobenes Jahr</v>
      </c>
      <c r="G66" s="72" t="str">
        <f t="shared" si="7"/>
        <v>Wert 2021</v>
      </c>
      <c r="H66" s="72" t="str">
        <f t="shared" si="7"/>
        <v>Entwicklung zu Vorjahr 2020</v>
      </c>
      <c r="I66" s="72" t="str">
        <f t="shared" si="7"/>
        <v>Entwicklung zu Basisjahr 2015</v>
      </c>
      <c r="J66" s="72" t="str">
        <f t="shared" si="7"/>
        <v>Beurteilung/Handlungsbedarf</v>
      </c>
    </row>
    <row r="67" spans="1:11" ht="12.95">
      <c r="A67" s="50" t="s">
        <v>108</v>
      </c>
      <c r="B67" s="20" t="str" cm="1">
        <f t="array" aca="1" ref="B67" ca="1">HYPERLINK("" &amp; "#" &amp; TEXT(A67,"#0.00") &amp; "!A3",INDIRECT("'" &amp; TEXT($A67,"#0.00") &amp; "'!A1"))</f>
        <v>Titel Massnahme</v>
      </c>
      <c r="C67" s="18" cm="1">
        <f t="array" aca="1" ref="C67" ca="1">INDIRECT("'" &amp; TEXT($A67,"#0.00") &amp; "'!D4")</f>
        <v>2008</v>
      </c>
      <c r="D67" s="18" cm="1">
        <f t="array" aca="1" ref="D67" ca="1">IF(INDIRECT("'" &amp; TEXT($A67,"#0.00") &amp; "'!B6")="#","",INDIRECT("'" &amp; TEXT($A67,"#0.00") &amp; "'!B6"))</f>
        <v>0</v>
      </c>
      <c r="E67" s="18" cm="1">
        <f t="array" aca="1" ref="E67" ca="1">INDIRECT("'" &amp; TEXT($A67,"#0.00") &amp; "'!B5")</f>
        <v>0</v>
      </c>
      <c r="F67" s="18" t="e" cm="1">
        <f t="array" aca="1" ref="F67" ca="1">_xlfn.XLOOKUP(INDEX(INDIRECT("Daten_" &amp; A67 &amp; "[ZH]"),MATCH(0,INDIRECT("Daten_" &amp; A67 &amp; "[ZH]"),-1)),INDIRECT("Daten_" &amp; A67 &amp; "[ZH]"),INDIRECT("Daten_" &amp; A67 &amp; "[Jahr]"))</f>
        <v>#N/A</v>
      </c>
      <c r="G67" s="98" t="str" cm="1">
        <f t="array" aca="1" ref="G67" ca="1">TEXT(_xlfn.XLOOKUP(Betrachtungsjahr,INDIRECT("Daten_" &amp; A67 &amp; "[Jahr]"),INDIRECT("Daten_" &amp; A67 &amp; "[ZH]")),"# ##0") &amp; " " &amp;D67</f>
        <v xml:space="preserve"> 0 0</v>
      </c>
      <c r="H67" s="99" t="e" cm="1">
        <f t="array" aca="1" ref="H67" ca="1">G67/_xlfn.XLOOKUP(Betrachtungsjahr-1,INDIRECT("Daten_" &amp; A67 &amp; "[Jahr]"),INDIRECT("Daten_" &amp; A67 &amp; "[ZH]"))-1</f>
        <v>#VALUE!</v>
      </c>
      <c r="I67" s="99" t="e" cm="1">
        <f t="array" aca="1" ref="I67" ca="1">_xlfn.XLOOKUP(Betrachtungsjahr,INDIRECT("Daten_" &amp; A67 &amp; "[Jahr]"),INDIRECT("Daten_" &amp; A67 &amp; "[ZH]"))/_xlfn.XLOOKUP(Basisjahr,INDIRECT("Daten_" &amp; A67 &amp; "[Jahr]"),INDIRECT("Daten_" &amp; A67 &amp; "[ZH]"))-1</f>
        <v>#DIV/0!</v>
      </c>
      <c r="J67" s="18" t="str" cm="1">
        <f t="array" aca="1" ref="J67" ca="1">IF(ISTEXT(_xlfn.XLOOKUP(Betrachtungsjahr,INDIRECT("Daten_" &amp; A67 &amp; "[Jahr]"),INDIRECT("Daten_" &amp; A67 &amp; "[Beurteilung/Handlungsbedarf]"))),_xlfn.XLOOKUP(Betrachtungsjahr,INDIRECT("Daten_" &amp; A67 &amp; "[Jahr]"),INDIRECT("Daten_" &amp; A67 &amp; "[Beurteilung/Handlungsbedarf]")),"-")</f>
        <v>-</v>
      </c>
      <c r="K67" s="162" cm="1">
        <f t="array" aca="1" ref="K67" ca="1">INDIRECT("'" &amp; TEXT($A67,"#0.00") &amp; "'!D7")</f>
        <v>0</v>
      </c>
    </row>
    <row r="68" spans="1:11" ht="12.95">
      <c r="A68" s="50" t="s">
        <v>109</v>
      </c>
      <c r="B68" s="20" t="str" cm="1">
        <f t="array" aca="1" ref="B68" ca="1">HYPERLINK("" &amp; "#" &amp; TEXT(A68,"#0.00") &amp; "!A3",INDIRECT("'" &amp; TEXT($A68,"#0.00") &amp; "'!A1"))</f>
        <v>Titel Massnahme</v>
      </c>
      <c r="C68" s="18" cm="1">
        <f t="array" aca="1" ref="C68" ca="1">INDIRECT("'" &amp; TEXT($A68,"#0.00") &amp; "'!D4")</f>
        <v>2008</v>
      </c>
      <c r="D68" s="18" cm="1">
        <f t="array" aca="1" ref="D68" ca="1">IF(INDIRECT("'" &amp; TEXT($A68,"#0.00") &amp; "'!B6")="#","",INDIRECT("'" &amp; TEXT($A68,"#0.00") &amp; "'!B6"))</f>
        <v>0</v>
      </c>
      <c r="E68" s="18" cm="1">
        <f t="array" aca="1" ref="E68" ca="1">INDIRECT("'" &amp; TEXT($A68,"#0.00") &amp; "'!B5")</f>
        <v>0</v>
      </c>
      <c r="F68" s="18" t="e" cm="1">
        <f t="array" aca="1" ref="F68" ca="1">_xlfn.XLOOKUP(INDEX(INDIRECT("Daten_" &amp; A68 &amp; "[ZH]"),MATCH(0,INDIRECT("Daten_" &amp; A68 &amp; "[ZH]"),-1)),INDIRECT("Daten_" &amp; A68 &amp; "[ZH]"),INDIRECT("Daten_" &amp; A68 &amp; "[Jahr]"))</f>
        <v>#N/A</v>
      </c>
      <c r="G68" s="98" t="str" cm="1">
        <f t="array" aca="1" ref="G68" ca="1">TEXT(_xlfn.XLOOKUP(Betrachtungsjahr,INDIRECT("Daten_" &amp; A68 &amp; "[Jahr]"),INDIRECT("Daten_" &amp; A68 &amp; "[ZH]")),"# ##0") &amp; " " &amp;D68</f>
        <v xml:space="preserve"> 0 0</v>
      </c>
      <c r="H68" s="99" t="e" cm="1">
        <f t="array" aca="1" ref="H68" ca="1">G68/_xlfn.XLOOKUP(Betrachtungsjahr-1,INDIRECT("Daten_" &amp; A68 &amp; "[Jahr]"),INDIRECT("Daten_" &amp; A68 &amp; "[ZH]"))-1</f>
        <v>#VALUE!</v>
      </c>
      <c r="I68" s="99" t="e" cm="1">
        <f t="array" aca="1" ref="I68" ca="1">_xlfn.XLOOKUP(Betrachtungsjahr,INDIRECT("Daten_" &amp; A68 &amp; "[Jahr]"),INDIRECT("Daten_" &amp; A68 &amp; "[ZH]"))/_xlfn.XLOOKUP(Basisjahr,INDIRECT("Daten_" &amp; A68 &amp; "[Jahr]"),INDIRECT("Daten_" &amp; A68 &amp; "[ZH]"))-1</f>
        <v>#DIV/0!</v>
      </c>
      <c r="J68" s="18" t="str" cm="1">
        <f t="array" aca="1" ref="J68" ca="1">IF(ISTEXT(_xlfn.XLOOKUP(Betrachtungsjahr,INDIRECT("Daten_" &amp; A68 &amp; "[Jahr]"),INDIRECT("Daten_" &amp; A68 &amp; "[Beurteilung/Handlungsbedarf]"))),_xlfn.XLOOKUP(Betrachtungsjahr,INDIRECT("Daten_" &amp; A68 &amp; "[Jahr]"),INDIRECT("Daten_" &amp; A68 &amp; "[Beurteilung/Handlungsbedarf]")),"-")</f>
        <v>-</v>
      </c>
      <c r="K68" s="162" cm="1">
        <f t="array" aca="1" ref="K68" ca="1">INDIRECT("'" &amp; TEXT($A68,"#0.00") &amp; "'!D7")</f>
        <v>0</v>
      </c>
    </row>
    <row r="69" spans="1:11" ht="12.95">
      <c r="A69" s="50" t="s">
        <v>110</v>
      </c>
      <c r="B69" s="20" t="str" cm="1">
        <f t="array" aca="1" ref="B69" ca="1">HYPERLINK("" &amp; "#" &amp; TEXT(A69,"#0.00") &amp; "!A3",INDIRECT("'" &amp; TEXT($A69,"#0.00") &amp; "'!A1"))</f>
        <v>Holzverbrauch Gebäude Kanton Zürich</v>
      </c>
      <c r="C69" s="18" cm="1">
        <f t="array" aca="1" ref="C69" ca="1">INDIRECT("'" &amp; TEXT($A69,"#0.00") &amp; "'!D4")</f>
        <v>2023</v>
      </c>
      <c r="D69" s="18" t="str" cm="1">
        <f t="array" aca="1" ref="D69" ca="1">IF(INDIRECT("'" &amp; TEXT($A69,"#0.00") &amp; "'!B6")="#","",INDIRECT("'" &amp; TEXT($A69,"#0.00") &amp; "'!B6"))</f>
        <v>m3</v>
      </c>
      <c r="E69" s="18" t="str" cm="1">
        <f t="array" aca="1" ref="E69" ca="1">INDIRECT("'" &amp; TEXT($A69,"#0.00") &amp; "'!B5")</f>
        <v>AWEL</v>
      </c>
      <c r="F69" s="18" t="e" cm="1">
        <f t="array" aca="1" ref="F69" ca="1">_xlfn.XLOOKUP(INDEX(INDIRECT("Daten_" &amp; A69 &amp; "[ZH]"),MATCH(0,INDIRECT("Daten_" &amp; A69 &amp; "[ZH]"),-1)),INDIRECT("Daten_" &amp; A69 &amp; "[ZH]"),INDIRECT("Daten_" &amp; A69 &amp; "[Jahr]"))</f>
        <v>#N/A</v>
      </c>
      <c r="G69" s="98" t="str" cm="1">
        <f t="array" aca="1" ref="G69" ca="1">TEXT(_xlfn.XLOOKUP(Betrachtungsjahr,INDIRECT("Daten_" &amp; A69 &amp; "[Jahr]"),INDIRECT("Daten_" &amp; A69 &amp; "[ZH]")),"# ##0") &amp; " " &amp;D69</f>
        <v xml:space="preserve"> 0 m3</v>
      </c>
      <c r="H69" s="99" t="e" cm="1">
        <f t="array" aca="1" ref="H69" ca="1">G69/_xlfn.XLOOKUP(Betrachtungsjahr-1,INDIRECT("Daten_" &amp; A69 &amp; "[Jahr]"),INDIRECT("Daten_" &amp; A69 &amp; "[ZH]"))-1</f>
        <v>#VALUE!</v>
      </c>
      <c r="I69" s="99" t="e" cm="1">
        <f t="array" aca="1" ref="I69" ca="1">_xlfn.XLOOKUP(Betrachtungsjahr,INDIRECT("Daten_" &amp; A69 &amp; "[Jahr]"),INDIRECT("Daten_" &amp; A69 &amp; "[ZH]"))/_xlfn.XLOOKUP(Basisjahr,INDIRECT("Daten_" &amp; A69 &amp; "[Jahr]"),INDIRECT("Daten_" &amp; A69 &amp; "[ZH]"))-1</f>
        <v>#DIV/0!</v>
      </c>
      <c r="J69" s="18" t="str" cm="1">
        <f t="array" aca="1" ref="J69" ca="1">IF(ISTEXT(_xlfn.XLOOKUP(Betrachtungsjahr,INDIRECT("Daten_" &amp; A69 &amp; "[Jahr]"),INDIRECT("Daten_" &amp; A69 &amp; "[Beurteilung/Handlungsbedarf]"))),_xlfn.XLOOKUP(Betrachtungsjahr,INDIRECT("Daten_" &amp; A69 &amp; "[Jahr]"),INDIRECT("Daten_" &amp; A69 &amp; "[Beurteilung/Handlungsbedarf]")),"-")</f>
        <v>-</v>
      </c>
      <c r="K69" s="162" t="str" cm="1">
        <f t="array" aca="1" ref="K69" ca="1">INDIRECT("'" &amp; TEXT($A69,"#0.00") &amp; "'!D7")</f>
        <v>Ja</v>
      </c>
    </row>
    <row r="70" spans="1:11" ht="12.95">
      <c r="A70" s="50" t="s">
        <v>111</v>
      </c>
      <c r="B70" s="20" t="str" cm="1">
        <f t="array" aca="1" ref="B70" ca="1">HYPERLINK("" &amp; "#" &amp; TEXT(A70,"#0.00") &amp; "!A3",INDIRECT("'" &amp; TEXT($A70,"#0.00") &amp; "'!A1"))</f>
        <v>Titel Massnahme</v>
      </c>
      <c r="C70" s="18" cm="1">
        <f t="array" aca="1" ref="C70" ca="1">INDIRECT("'" &amp; TEXT($A70,"#0.00") &amp; "'!D4")</f>
        <v>2008</v>
      </c>
      <c r="D70" s="18" cm="1">
        <f t="array" aca="1" ref="D70" ca="1">IF(INDIRECT("'" &amp; TEXT($A70,"#0.00") &amp; "'!B6")="#","",INDIRECT("'" &amp; TEXT($A70,"#0.00") &amp; "'!B6"))</f>
        <v>0</v>
      </c>
      <c r="E70" s="18" cm="1">
        <f t="array" aca="1" ref="E70" ca="1">INDIRECT("'" &amp; TEXT($A70,"#0.00") &amp; "'!B5")</f>
        <v>0</v>
      </c>
      <c r="F70" s="18" t="e" cm="1">
        <f t="array" aca="1" ref="F70" ca="1">_xlfn.XLOOKUP(INDEX(INDIRECT("Daten_" &amp; A70 &amp; "[ZH]"),MATCH(0,INDIRECT("Daten_" &amp; A70 &amp; "[ZH]"),-1)),INDIRECT("Daten_" &amp; A70 &amp; "[ZH]"),INDIRECT("Daten_" &amp; A70 &amp; "[Jahr]"))</f>
        <v>#N/A</v>
      </c>
      <c r="G70" s="98" t="str" cm="1">
        <f t="array" aca="1" ref="G70" ca="1">TEXT(_xlfn.XLOOKUP(Betrachtungsjahr,INDIRECT("Daten_" &amp; A70 &amp; "[Jahr]"),INDIRECT("Daten_" &amp; A70 &amp; "[ZH]")),"# ##0") &amp; " " &amp;D70</f>
        <v xml:space="preserve"> 0 0</v>
      </c>
      <c r="H70" s="99" t="e" cm="1">
        <f t="array" aca="1" ref="H70" ca="1">G70/_xlfn.XLOOKUP(Betrachtungsjahr-1,INDIRECT("Daten_" &amp; A70 &amp; "[Jahr]"),INDIRECT("Daten_" &amp; A70 &amp; "[ZH]"))-1</f>
        <v>#VALUE!</v>
      </c>
      <c r="I70" s="99" t="e" cm="1">
        <f t="array" aca="1" ref="I70" ca="1">_xlfn.XLOOKUP(Betrachtungsjahr,INDIRECT("Daten_" &amp; A70 &amp; "[Jahr]"),INDIRECT("Daten_" &amp; A70 &amp; "[ZH]"))/_xlfn.XLOOKUP(Basisjahr,INDIRECT("Daten_" &amp; A70 &amp; "[Jahr]"),INDIRECT("Daten_" &amp; A70 &amp; "[ZH]"))-1</f>
        <v>#DIV/0!</v>
      </c>
      <c r="J70" s="18" t="str" cm="1">
        <f t="array" aca="1" ref="J70" ca="1">IF(ISTEXT(_xlfn.XLOOKUP(Betrachtungsjahr,INDIRECT("Daten_" &amp; A70 &amp; "[Jahr]"),INDIRECT("Daten_" &amp; A70 &amp; "[Beurteilung/Handlungsbedarf]"))),_xlfn.XLOOKUP(Betrachtungsjahr,INDIRECT("Daten_" &amp; A70 &amp; "[Jahr]"),INDIRECT("Daten_" &amp; A70 &amp; "[Beurteilung/Handlungsbedarf]")),"-")</f>
        <v>-</v>
      </c>
      <c r="K70" s="162" cm="1">
        <f t="array" aca="1" ref="K70" ca="1">INDIRECT("'" &amp; TEXT($A70,"#0.00") &amp; "'!D7")</f>
        <v>0</v>
      </c>
    </row>
    <row r="72" spans="1:11" ht="15.4" thickBot="1">
      <c r="A72" s="180" t="s">
        <v>112</v>
      </c>
      <c r="B72" s="181"/>
      <c r="C72" s="181"/>
      <c r="D72" s="181"/>
      <c r="E72" s="181"/>
      <c r="F72" s="181"/>
      <c r="G72" s="181"/>
      <c r="H72" s="181"/>
      <c r="I72" s="51"/>
      <c r="J72" s="51"/>
    </row>
    <row r="73" spans="1:11" ht="36" customHeight="1" thickTop="1">
      <c r="A73" s="178" t="str">
        <f>$A$11</f>
        <v>Indikatoren/Stellgrössen</v>
      </c>
      <c r="B73" s="179"/>
      <c r="C73" s="72" t="str">
        <f>C$5</f>
        <v>Verfügbar ab Jahr</v>
      </c>
      <c r="D73" s="72" t="str">
        <f t="shared" ref="D73:J73" si="8">D$5</f>
        <v>Einheit</v>
      </c>
      <c r="E73" s="72" t="str">
        <f t="shared" si="8"/>
        <v>Zuständig</v>
      </c>
      <c r="F73" s="72" t="str">
        <f t="shared" si="8"/>
        <v>Letztes erhobenes Jahr</v>
      </c>
      <c r="G73" s="72" t="str">
        <f t="shared" si="8"/>
        <v>Wert 2021</v>
      </c>
      <c r="H73" s="72" t="str">
        <f t="shared" si="8"/>
        <v>Entwicklung zu Vorjahr 2020</v>
      </c>
      <c r="I73" s="72" t="str">
        <f t="shared" si="8"/>
        <v>Entwicklung zu Basisjahr 2015</v>
      </c>
      <c r="J73" s="72" t="str">
        <f t="shared" si="8"/>
        <v>Beurteilung/Handlungsbedarf</v>
      </c>
    </row>
    <row r="74" spans="1:11" ht="12.95">
      <c r="A74" s="50" t="s">
        <v>113</v>
      </c>
      <c r="B74" s="20" t="str" cm="1">
        <f t="array" aca="1" ref="B74" ca="1">HYPERLINK("" &amp; "#" &amp; TEXT(A74,"#0.00") &amp; "!A3",INDIRECT("'" &amp; TEXT($A74,"#0.00") &amp; "'!A1"))</f>
        <v xml:space="preserve">CO2-Emissionen kantonale Gebäude </v>
      </c>
      <c r="C74" s="18" cm="1">
        <f t="array" aca="1" ref="C74" ca="1">INDIRECT("'" &amp; TEXT($A74,"#0.00") &amp; "'!D4")</f>
        <v>2011</v>
      </c>
      <c r="D74" s="18" t="str" cm="1">
        <f t="array" aca="1" ref="D74" ca="1">IF(INDIRECT("'" &amp; TEXT($A74,"#0.00") &amp; "'!B6")="#","",INDIRECT("'" &amp; TEXT($A74,"#0.00") &amp; "'!B6"))</f>
        <v>kg/m2</v>
      </c>
      <c r="E74" s="18" t="str" cm="1">
        <f t="array" aca="1" ref="E74" ca="1">INDIRECT("'" &amp; TEXT($A74,"#0.00") &amp; "'!B5")</f>
        <v>AWEL</v>
      </c>
      <c r="F74" s="18" t="e" cm="1">
        <f t="array" aca="1" ref="F74" ca="1">_xlfn.XLOOKUP(INDEX(INDIRECT("Daten_" &amp; A74 &amp; "[ZH]"),MATCH(0,INDIRECT("Daten_" &amp; A74 &amp; "[ZH]"),-1)),INDIRECT("Daten_" &amp; A74 &amp; "[ZH]"),INDIRECT("Daten_" &amp; A74 &amp; "[Jahr]"))</f>
        <v>#N/A</v>
      </c>
      <c r="G74" s="98" t="str" cm="1">
        <f t="array" aca="1" ref="G74" ca="1">TEXT(_xlfn.XLOOKUP(Betrachtungsjahr,INDIRECT("Daten_" &amp; A74 &amp; "[Jahr]"),INDIRECT("Daten_" &amp; A74 &amp; "[ZH]")),"# ##0") &amp; " " &amp;D74</f>
        <v xml:space="preserve"> 0 kg/m2</v>
      </c>
      <c r="H74" s="99" t="e" cm="1">
        <f t="array" aca="1" ref="H74" ca="1">G74/_xlfn.XLOOKUP(Betrachtungsjahr-1,INDIRECT("Daten_" &amp; A74 &amp; "[Jahr]"),INDIRECT("Daten_" &amp; A74 &amp; "[ZH]"))-1</f>
        <v>#VALUE!</v>
      </c>
      <c r="I74" s="99" t="e" cm="1">
        <f t="array" aca="1" ref="I74" ca="1">_xlfn.XLOOKUP(Betrachtungsjahr,INDIRECT("Daten_" &amp; A74 &amp; "[Jahr]"),INDIRECT("Daten_" &amp; A74 &amp; "[ZH]"))/_xlfn.XLOOKUP(Basisjahr,INDIRECT("Daten_" &amp; A74 &amp; "[Jahr]"),INDIRECT("Daten_" &amp; A74 &amp; "[ZH]"))-1</f>
        <v>#DIV/0!</v>
      </c>
      <c r="J74" s="18" t="str" cm="1">
        <f t="array" aca="1" ref="J74" ca="1">IF(ISTEXT(_xlfn.XLOOKUP(Betrachtungsjahr,INDIRECT("Daten_" &amp; A74 &amp; "[Jahr]"),INDIRECT("Daten_" &amp; A74 &amp; "[Beurteilung/Handlungsbedarf]"))),_xlfn.XLOOKUP(Betrachtungsjahr,INDIRECT("Daten_" &amp; A74 &amp; "[Jahr]"),INDIRECT("Daten_" &amp; A74 &amp; "[Beurteilung/Handlungsbedarf]")),"-")</f>
        <v>-</v>
      </c>
      <c r="K74" s="162" t="str" cm="1">
        <f t="array" aca="1" ref="K74" ca="1">INDIRECT("'" &amp; TEXT($A74,"#0.00") &amp; "'!D7")</f>
        <v>Ja</v>
      </c>
    </row>
    <row r="75" spans="1:11" ht="12.95">
      <c r="A75" s="50" t="s">
        <v>114</v>
      </c>
      <c r="B75" s="20" t="str" cm="1">
        <f t="array" aca="1" ref="B75" ca="1">HYPERLINK("" &amp; "#" &amp; TEXT(A75,"#0.00") &amp; "!A3",INDIRECT("'" &amp; TEXT($A75,"#0.00") &amp; "'!A1"))</f>
        <v xml:space="preserve">Treibhausgasemissionen Fahrzeugflotte </v>
      </c>
      <c r="C75" s="18" cm="1">
        <f t="array" aca="1" ref="C75" ca="1">INDIRECT("'" &amp; TEXT($A75,"#0.00") &amp; "'!D4")</f>
        <v>2008</v>
      </c>
      <c r="D75" s="18" t="str" cm="1">
        <f t="array" aca="1" ref="D75" ca="1">IF(INDIRECT("'" &amp; TEXT($A75,"#0.00") &amp; "'!B6")="#","",INDIRECT("'" &amp; TEXT($A75,"#0.00") &amp; "'!B6"))</f>
        <v xml:space="preserve">g CO₂eq/km </v>
      </c>
      <c r="E75" s="18" t="str" cm="1">
        <f t="array" aca="1" ref="E75" ca="1">INDIRECT("'" &amp; TEXT($A75,"#0.00") &amp; "'!B5")</f>
        <v>AWEL</v>
      </c>
      <c r="F75" s="18" t="e" cm="1">
        <f t="array" aca="1" ref="F75" ca="1">_xlfn.XLOOKUP(INDEX(INDIRECT("Daten_" &amp; A75 &amp; "[ZH]"),MATCH(0,INDIRECT("Daten_" &amp; A75 &amp; "[ZH]"),-1)),INDIRECT("Daten_" &amp; A75 &amp; "[ZH]"),INDIRECT("Daten_" &amp; A75 &amp; "[Jahr]"))</f>
        <v>#N/A</v>
      </c>
      <c r="G75" s="98" t="str" cm="1">
        <f t="array" aca="1" ref="G75" ca="1">TEXT(_xlfn.XLOOKUP(Betrachtungsjahr,INDIRECT("Daten_" &amp; A75 &amp; "[Jahr]"),INDIRECT("Daten_" &amp; A75 &amp; "[ZH]")),"# ##0") &amp; " " &amp;D75</f>
        <v xml:space="preserve"> 0 g CO₂eq/km </v>
      </c>
      <c r="H75" s="99" t="e" cm="1">
        <f t="array" aca="1" ref="H75" ca="1">G75/_xlfn.XLOOKUP(Betrachtungsjahr-1,INDIRECT("Daten_" &amp; A75 &amp; "[Jahr]"),INDIRECT("Daten_" &amp; A75 &amp; "[ZH]"))-1</f>
        <v>#VALUE!</v>
      </c>
      <c r="I75" s="99" t="e" cm="1">
        <f t="array" aca="1" ref="I75" ca="1">_xlfn.XLOOKUP(Betrachtungsjahr,INDIRECT("Daten_" &amp; A75 &amp; "[Jahr]"),INDIRECT("Daten_" &amp; A75 &amp; "[ZH]"))/_xlfn.XLOOKUP(Basisjahr,INDIRECT("Daten_" &amp; A75 &amp; "[Jahr]"),INDIRECT("Daten_" &amp; A75 &amp; "[ZH]"))-1</f>
        <v>#DIV/0!</v>
      </c>
      <c r="J75" s="18" t="str" cm="1">
        <f t="array" aca="1" ref="J75" ca="1">IF(ISTEXT(_xlfn.XLOOKUP(Betrachtungsjahr,INDIRECT("Daten_" &amp; A75 &amp; "[Jahr]"),INDIRECT("Daten_" &amp; A75 &amp; "[Beurteilung/Handlungsbedarf]"))),_xlfn.XLOOKUP(Betrachtungsjahr,INDIRECT("Daten_" &amp; A75 &amp; "[Jahr]"),INDIRECT("Daten_" &amp; A75 &amp; "[Beurteilung/Handlungsbedarf]")),"-")</f>
        <v>-</v>
      </c>
      <c r="K75" s="162" cm="1">
        <f t="array" aca="1" ref="K75" ca="1">INDIRECT("'" &amp; TEXT($A75,"#0.00") &amp; "'!D7")</f>
        <v>0</v>
      </c>
    </row>
    <row r="76" spans="1:11" ht="12.95">
      <c r="A76" s="50" t="s">
        <v>115</v>
      </c>
      <c r="B76" s="20" t="str" cm="1">
        <f t="array" aca="1" ref="B76" ca="1">HYPERLINK("" &amp; "#" &amp; TEXT(A76,"#0.00") &amp; "!A3",INDIRECT("'" &amp; TEXT($A76,"#0.00") &amp; "'!A1"))</f>
        <v>Alternative Antriebe bei Personenwagen der kantonalen Flotte</v>
      </c>
      <c r="C76" s="18" cm="1">
        <f t="array" aca="1" ref="C76" ca="1">INDIRECT("'" &amp; TEXT($A76,"#0.00") &amp; "'!D4")</f>
        <v>2008</v>
      </c>
      <c r="D76" s="18" t="str" cm="1">
        <f t="array" aca="1" ref="D76" ca="1">IF(INDIRECT("'" &amp; TEXT($A76,"#0.00") &amp; "'!B6")="#","",INDIRECT("'" &amp; TEXT($A76,"#0.00") &amp; "'!B6"))</f>
        <v>%</v>
      </c>
      <c r="E76" s="18" t="str" cm="1">
        <f t="array" aca="1" ref="E76" ca="1">INDIRECT("'" &amp; TEXT($A76,"#0.00") &amp; "'!B5")</f>
        <v>AWEL</v>
      </c>
      <c r="F76" s="18" t="e" cm="1">
        <f t="array" aca="1" ref="F76" ca="1">_xlfn.XLOOKUP(INDEX(INDIRECT("Daten_" &amp; A76 &amp; "[ZH]"),MATCH(0,INDIRECT("Daten_" &amp; A76 &amp; "[ZH]"),-1)),INDIRECT("Daten_" &amp; A76 &amp; "[ZH]"),INDIRECT("Daten_" &amp; A76 &amp; "[Jahr]"))</f>
        <v>#N/A</v>
      </c>
      <c r="G76" s="98" t="str" cm="1">
        <f t="array" aca="1" ref="G76" ca="1">TEXT(_xlfn.XLOOKUP(Betrachtungsjahr,INDIRECT("Daten_" &amp; A76 &amp; "[Jahr]"),INDIRECT("Daten_" &amp; A76 &amp; "[ZH]")),"# ##0") &amp; " " &amp;D76</f>
        <v xml:space="preserve"> 0 %</v>
      </c>
      <c r="H76" s="99" t="e" cm="1">
        <f t="array" aca="1" ref="H76" ca="1">G76/_xlfn.XLOOKUP(Betrachtungsjahr-1,INDIRECT("Daten_" &amp; A76 &amp; "[Jahr]"),INDIRECT("Daten_" &amp; A76 &amp; "[ZH]"))-1</f>
        <v>#DIV/0!</v>
      </c>
      <c r="I76" s="99" t="e" cm="1">
        <f t="array" aca="1" ref="I76" ca="1">_xlfn.XLOOKUP(Betrachtungsjahr,INDIRECT("Daten_" &amp; A76 &amp; "[Jahr]"),INDIRECT("Daten_" &amp; A76 &amp; "[ZH]"))/_xlfn.XLOOKUP(Basisjahr,INDIRECT("Daten_" &amp; A76 &amp; "[Jahr]"),INDIRECT("Daten_" &amp; A76 &amp; "[ZH]"))-1</f>
        <v>#DIV/0!</v>
      </c>
      <c r="J76" s="18" t="str" cm="1">
        <f t="array" aca="1" ref="J76" ca="1">IF(ISTEXT(_xlfn.XLOOKUP(Betrachtungsjahr,INDIRECT("Daten_" &amp; A76 &amp; "[Jahr]"),INDIRECT("Daten_" &amp; A76 &amp; "[Beurteilung/Handlungsbedarf]"))),_xlfn.XLOOKUP(Betrachtungsjahr,INDIRECT("Daten_" &amp; A76 &amp; "[Jahr]"),INDIRECT("Daten_" &amp; A76 &amp; "[Beurteilung/Handlungsbedarf]")),"-")</f>
        <v>-</v>
      </c>
      <c r="K76" s="162" t="str" cm="1">
        <f t="array" aca="1" ref="K76" ca="1">INDIRECT("'" &amp; TEXT($A76,"#0.00") &amp; "'!D7")</f>
        <v>Ja</v>
      </c>
    </row>
    <row r="77" spans="1:11" ht="12.95">
      <c r="A77" s="50" t="s">
        <v>116</v>
      </c>
      <c r="B77" s="20" t="str" cm="1">
        <f t="array" aca="1" ref="B77" ca="1">HYPERLINK("" &amp; "#" &amp; TEXT(A77,"#0.00") &amp; "!A3",INDIRECT("'" &amp; TEXT($A77,"#0.00") &amp; "'!A1"))</f>
        <v>Alternative Antriebe bei Lieferwagen der kantonalen Flotte</v>
      </c>
      <c r="C77" s="18" cm="1">
        <f t="array" aca="1" ref="C77" ca="1">INDIRECT("'" &amp; TEXT($A77,"#0.00") &amp; "'!D4")</f>
        <v>2008</v>
      </c>
      <c r="D77" s="18" t="str" cm="1">
        <f t="array" aca="1" ref="D77" ca="1">IF(INDIRECT("'" &amp; TEXT($A77,"#0.00") &amp; "'!B6")="#","",INDIRECT("'" &amp; TEXT($A77,"#0.00") &amp; "'!B6"))</f>
        <v>%</v>
      </c>
      <c r="E77" s="18" t="str" cm="1">
        <f t="array" aca="1" ref="E77" ca="1">INDIRECT("'" &amp; TEXT($A77,"#0.00") &amp; "'!B5")</f>
        <v>AWEL</v>
      </c>
      <c r="F77" s="18" t="e" cm="1">
        <f t="array" aca="1" ref="F77" ca="1">_xlfn.XLOOKUP(INDEX(INDIRECT("Daten_" &amp; A77 &amp; "[ZH]"),MATCH(0,INDIRECT("Daten_" &amp; A77 &amp; "[ZH]"),-1)),INDIRECT("Daten_" &amp; A77 &amp; "[ZH]"),INDIRECT("Daten_" &amp; A77 &amp; "[Jahr]"))</f>
        <v>#N/A</v>
      </c>
      <c r="G77" s="98" t="str" cm="1">
        <f t="array" aca="1" ref="G77" ca="1">TEXT(_xlfn.XLOOKUP(Betrachtungsjahr,INDIRECT("Daten_" &amp; A77 &amp; "[Jahr]"),INDIRECT("Daten_" &amp; A77 &amp; "[ZH]")),"# ##0") &amp; " " &amp;D77</f>
        <v xml:space="preserve"> 0 %</v>
      </c>
      <c r="H77" s="99" t="e" cm="1">
        <f t="array" aca="1" ref="H77" ca="1">G77/_xlfn.XLOOKUP(Betrachtungsjahr-1,INDIRECT("Daten_" &amp; A77 &amp; "[Jahr]"),INDIRECT("Daten_" &amp; A77 &amp; "[ZH]"))-1</f>
        <v>#DIV/0!</v>
      </c>
      <c r="I77" s="99" t="e" cm="1">
        <f t="array" aca="1" ref="I77" ca="1">_xlfn.XLOOKUP(Betrachtungsjahr,INDIRECT("Daten_" &amp; A77 &amp; "[Jahr]"),INDIRECT("Daten_" &amp; A77 &amp; "[ZH]"))/_xlfn.XLOOKUP(Basisjahr,INDIRECT("Daten_" &amp; A77 &amp; "[Jahr]"),INDIRECT("Daten_" &amp; A77 &amp; "[ZH]"))-1</f>
        <v>#DIV/0!</v>
      </c>
      <c r="J77" s="18" t="str" cm="1">
        <f t="array" aca="1" ref="J77" ca="1">IF(ISTEXT(_xlfn.XLOOKUP(Betrachtungsjahr,INDIRECT("Daten_" &amp; A77 &amp; "[Jahr]"),INDIRECT("Daten_" &amp; A77 &amp; "[Beurteilung/Handlungsbedarf]"))),_xlfn.XLOOKUP(Betrachtungsjahr,INDIRECT("Daten_" &amp; A77 &amp; "[Jahr]"),INDIRECT("Daten_" &amp; A77 &amp; "[Beurteilung/Handlungsbedarf]")),"-")</f>
        <v>-</v>
      </c>
      <c r="K77" s="162" t="str" cm="1">
        <f t="array" aca="1" ref="K77" ca="1">INDIRECT("'" &amp; TEXT($A77,"#0.00") &amp; "'!D7")</f>
        <v>Ja</v>
      </c>
    </row>
    <row r="78" spans="1:11" ht="12.95">
      <c r="A78" s="50" t="s">
        <v>117</v>
      </c>
      <c r="B78" s="20" t="str" cm="1">
        <f t="array" aca="1" ref="B78" ca="1">HYPERLINK("" &amp; "#" &amp; TEXT(A78,"#0.00") &amp; "!A3",INDIRECT("'" &amp; TEXT($A78,"#0.00") &amp; "'!A1"))</f>
        <v xml:space="preserve">Alternative Antriebe bei schweren Nutzfahrzeugen der kantonalen Flotte			</v>
      </c>
      <c r="C78" s="18" cm="1">
        <f t="array" aca="1" ref="C78" ca="1">INDIRECT("'" &amp; TEXT($A78,"#0.00") &amp; "'!D4")</f>
        <v>2008</v>
      </c>
      <c r="D78" s="18" t="str" cm="1">
        <f t="array" aca="1" ref="D78" ca="1">IF(INDIRECT("'" &amp; TEXT($A78,"#0.00") &amp; "'!B6")="#","",INDIRECT("'" &amp; TEXT($A78,"#0.00") &amp; "'!B6"))</f>
        <v>%</v>
      </c>
      <c r="E78" s="18" t="str" cm="1">
        <f t="array" aca="1" ref="E78" ca="1">INDIRECT("'" &amp; TEXT($A78,"#0.00") &amp; "'!B5")</f>
        <v>AWEL</v>
      </c>
      <c r="F78" s="18" t="e" cm="1">
        <f t="array" aca="1" ref="F78" ca="1">_xlfn.XLOOKUP(INDEX(INDIRECT("Daten_" &amp; A78 &amp; "[ZH]"),MATCH(0,INDIRECT("Daten_" &amp; A78 &amp; "[ZH]"),-1)),INDIRECT("Daten_" &amp; A78 &amp; "[ZH]"),INDIRECT("Daten_" &amp; A78 &amp; "[Jahr]"))</f>
        <v>#N/A</v>
      </c>
      <c r="G78" s="98" t="str" cm="1">
        <f t="array" aca="1" ref="G78" ca="1">TEXT(_xlfn.XLOOKUP(Betrachtungsjahr,INDIRECT("Daten_" &amp; A78 &amp; "[Jahr]"),INDIRECT("Daten_" &amp; A78 &amp; "[ZH]")),"# ##0") &amp; " " &amp;D78</f>
        <v xml:space="preserve"> 0 %</v>
      </c>
      <c r="H78" s="99" t="e" cm="1">
        <f t="array" aca="1" ref="H78" ca="1">G78/_xlfn.XLOOKUP(Betrachtungsjahr-1,INDIRECT("Daten_" &amp; A78 &amp; "[Jahr]"),INDIRECT("Daten_" &amp; A78 &amp; "[ZH]"))-1</f>
        <v>#DIV/0!</v>
      </c>
      <c r="I78" s="99" t="e" cm="1">
        <f t="array" aca="1" ref="I78" ca="1">_xlfn.XLOOKUP(Betrachtungsjahr,INDIRECT("Daten_" &amp; A78 &amp; "[Jahr]"),INDIRECT("Daten_" &amp; A78 &amp; "[ZH]"))/_xlfn.XLOOKUP(Basisjahr,INDIRECT("Daten_" &amp; A78 &amp; "[Jahr]"),INDIRECT("Daten_" &amp; A78 &amp; "[ZH]"))-1</f>
        <v>#DIV/0!</v>
      </c>
      <c r="J78" s="18" t="str" cm="1">
        <f t="array" aca="1" ref="J78" ca="1">IF(ISTEXT(_xlfn.XLOOKUP(Betrachtungsjahr,INDIRECT("Daten_" &amp; A78 &amp; "[Jahr]"),INDIRECT("Daten_" &amp; A78 &amp; "[Beurteilung/Handlungsbedarf]"))),_xlfn.XLOOKUP(Betrachtungsjahr,INDIRECT("Daten_" &amp; A78 &amp; "[Jahr]"),INDIRECT("Daten_" &amp; A78 &amp; "[Beurteilung/Handlungsbedarf]")),"-")</f>
        <v>-</v>
      </c>
      <c r="K78" s="162" cm="1">
        <f t="array" aca="1" ref="K78" ca="1">INDIRECT("'" &amp; TEXT($A78,"#0.00") &amp; "'!D7")</f>
        <v>0</v>
      </c>
    </row>
    <row r="79" spans="1:11" ht="12.95">
      <c r="A79" s="50" t="s">
        <v>118</v>
      </c>
      <c r="B79" s="20" t="str" cm="1">
        <f t="array" aca="1" ref="B79" ca="1">HYPERLINK("" &amp; "#" &amp; TEXT(A79,"#0.00") &amp; "!A3",INDIRECT("'" &amp; TEXT($A79,"#0.00") &amp; "'!A1"))</f>
        <v>Anteil ÖV Fahrzeuge erneuerbar betrieben (Busse)</v>
      </c>
      <c r="C79" s="18" cm="1">
        <f t="array" aca="1" ref="C79" ca="1">INDIRECT("'" &amp; TEXT($A79,"#0.00") &amp; "'!D4")</f>
        <v>2008</v>
      </c>
      <c r="D79" s="18" cm="1">
        <f t="array" aca="1" ref="D79" ca="1">IF(INDIRECT("'" &amp; TEXT($A79,"#0.00") &amp; "'!B6")="#","",INDIRECT("'" &amp; TEXT($A79,"#0.00") &amp; "'!B6"))</f>
        <v>0</v>
      </c>
      <c r="E79" s="18" t="str" cm="1">
        <f t="array" aca="1" ref="E79" ca="1">INDIRECT("'" &amp; TEXT($A79,"#0.00") &amp; "'!B5")</f>
        <v>ZVV</v>
      </c>
      <c r="F79" s="18" t="e" cm="1">
        <f t="array" aca="1" ref="F79" ca="1">_xlfn.XLOOKUP(INDEX(INDIRECT("Daten_" &amp; A79 &amp; "[ZH]"),MATCH(0,INDIRECT("Daten_" &amp; A79 &amp; "[ZH]"),-1)),INDIRECT("Daten_" &amp; A79 &amp; "[ZH]"),INDIRECT("Daten_" &amp; A79 &amp; "[Jahr]"))</f>
        <v>#N/A</v>
      </c>
      <c r="G79" s="98" t="str" cm="1">
        <f t="array" aca="1" ref="G79" ca="1">TEXT(_xlfn.XLOOKUP(Betrachtungsjahr,INDIRECT("Daten_" &amp; A79 &amp; "[Jahr]"),INDIRECT("Daten_" &amp; A79 &amp; "[ZH]")),"# ##0") &amp; " " &amp;D79</f>
        <v xml:space="preserve"> 0 0</v>
      </c>
      <c r="H79" s="99" t="e" cm="1">
        <f t="array" aca="1" ref="H79" ca="1">G79/_xlfn.XLOOKUP(Betrachtungsjahr-1,INDIRECT("Daten_" &amp; A79 &amp; "[Jahr]"),INDIRECT("Daten_" &amp; A79 &amp; "[ZH]"))-1</f>
        <v>#VALUE!</v>
      </c>
      <c r="I79" s="99" t="e" cm="1">
        <f t="array" aca="1" ref="I79" ca="1">_xlfn.XLOOKUP(Betrachtungsjahr,INDIRECT("Daten_" &amp; A79 &amp; "[Jahr]"),INDIRECT("Daten_" &amp; A79 &amp; "[ZH]"))/_xlfn.XLOOKUP(Basisjahr,INDIRECT("Daten_" &amp; A79 &amp; "[Jahr]"),INDIRECT("Daten_" &amp; A79 &amp; "[ZH]"))-1</f>
        <v>#DIV/0!</v>
      </c>
      <c r="J79" s="18" t="str" cm="1">
        <f t="array" aca="1" ref="J79" ca="1">IF(ISTEXT(_xlfn.XLOOKUP(Betrachtungsjahr,INDIRECT("Daten_" &amp; A79 &amp; "[Jahr]"),INDIRECT("Daten_" &amp; A79 &amp; "[Beurteilung/Handlungsbedarf]"))),_xlfn.XLOOKUP(Betrachtungsjahr,INDIRECT("Daten_" &amp; A79 &amp; "[Jahr]"),INDIRECT("Daten_" &amp; A79 &amp; "[Beurteilung/Handlungsbedarf]")),"-")</f>
        <v>-</v>
      </c>
      <c r="K79" s="162" cm="1">
        <f t="array" aca="1" ref="K79" ca="1">INDIRECT("'" &amp; TEXT($A79,"#0.00") &amp; "'!D7")</f>
        <v>0</v>
      </c>
    </row>
    <row r="80" spans="1:11" ht="12.95">
      <c r="A80" s="50" t="s">
        <v>119</v>
      </c>
      <c r="B80" s="20" t="str" cm="1">
        <f t="array" aca="1" ref="B80" ca="1">HYPERLINK("" &amp; "#" &amp; TEXT(A80,"#0.00") &amp; "!A3",INDIRECT("'" &amp; TEXT($A80,"#0.00") &amp; "'!A1"))</f>
        <v>Titel Massnahme</v>
      </c>
      <c r="C80" s="18" cm="1">
        <f t="array" aca="1" ref="C80" ca="1">INDIRECT("'" &amp; TEXT($A80,"#0.00") &amp; "'!D4")</f>
        <v>2008</v>
      </c>
      <c r="D80" s="18" cm="1">
        <f t="array" aca="1" ref="D80" ca="1">IF(INDIRECT("'" &amp; TEXT($A80,"#0.00") &amp; "'!B6")="#","",INDIRECT("'" &amp; TEXT($A80,"#0.00") &amp; "'!B6"))</f>
        <v>0</v>
      </c>
      <c r="E80" s="18" cm="1">
        <f t="array" aca="1" ref="E80" ca="1">INDIRECT("'" &amp; TEXT($A80,"#0.00") &amp; "'!B5")</f>
        <v>0</v>
      </c>
      <c r="F80" s="18" t="e" cm="1">
        <f t="array" aca="1" ref="F80" ca="1">_xlfn.XLOOKUP(INDEX(INDIRECT("Daten_" &amp; A80 &amp; "[ZH]"),MATCH(0,INDIRECT("Daten_" &amp; A80 &amp; "[ZH]"),-1)),INDIRECT("Daten_" &amp; A80 &amp; "[ZH]"),INDIRECT("Daten_" &amp; A80 &amp; "[Jahr]"))</f>
        <v>#N/A</v>
      </c>
      <c r="G80" s="98" t="str" cm="1">
        <f t="array" aca="1" ref="G80" ca="1">TEXT(_xlfn.XLOOKUP(Betrachtungsjahr,INDIRECT("Daten_" &amp; A80 &amp; "[Jahr]"),INDIRECT("Daten_" &amp; A80 &amp; "[ZH]")),"# ##0") &amp; " " &amp;D80</f>
        <v xml:space="preserve"> 0 0</v>
      </c>
      <c r="H80" s="99" t="e" cm="1">
        <f t="array" aca="1" ref="H80" ca="1">G80/_xlfn.XLOOKUP(Betrachtungsjahr-1,INDIRECT("Daten_" &amp; A80 &amp; "[Jahr]"),INDIRECT("Daten_" &amp; A80 &amp; "[ZH]"))-1</f>
        <v>#VALUE!</v>
      </c>
      <c r="I80" s="99" t="e" cm="1">
        <f t="array" aca="1" ref="I80" ca="1">_xlfn.XLOOKUP(Betrachtungsjahr,INDIRECT("Daten_" &amp; A80 &amp; "[Jahr]"),INDIRECT("Daten_" &amp; A80 &amp; "[ZH]"))/_xlfn.XLOOKUP(Basisjahr,INDIRECT("Daten_" &amp; A80 &amp; "[Jahr]"),INDIRECT("Daten_" &amp; A80 &amp; "[ZH]"))-1</f>
        <v>#DIV/0!</v>
      </c>
      <c r="J80" s="18" t="str" cm="1">
        <f t="array" aca="1" ref="J80" ca="1">IF(ISTEXT(_xlfn.XLOOKUP(Betrachtungsjahr,INDIRECT("Daten_" &amp; A80 &amp; "[Jahr]"),INDIRECT("Daten_" &amp; A80 &amp; "[Beurteilung/Handlungsbedarf]"))),_xlfn.XLOOKUP(Betrachtungsjahr,INDIRECT("Daten_" &amp; A80 &amp; "[Jahr]"),INDIRECT("Daten_" &amp; A80 &amp; "[Beurteilung/Handlungsbedarf]")),"-")</f>
        <v>-</v>
      </c>
      <c r="K80" s="162" cm="1">
        <f t="array" aca="1" ref="K80" ca="1">INDIRECT("'" &amp; TEXT($A80,"#0.00") &amp; "'!D7")</f>
        <v>0</v>
      </c>
    </row>
    <row r="81" spans="1:11" ht="12.95">
      <c r="A81" s="50" t="s">
        <v>120</v>
      </c>
      <c r="B81" s="20" t="str" cm="1">
        <f t="array" aca="1" ref="B81" ca="1">HYPERLINK("" &amp; "#" &amp; TEXT(A81,"#0.00") &amp; "!A3",INDIRECT("'" &amp; TEXT($A81,"#0.00") &amp; "'!A1"))</f>
        <v>Titel Massnahme</v>
      </c>
      <c r="C81" s="18" cm="1">
        <f t="array" aca="1" ref="C81" ca="1">INDIRECT("'" &amp; TEXT($A81,"#0.00") &amp; "'!D4")</f>
        <v>2008</v>
      </c>
      <c r="D81" s="18" cm="1">
        <f t="array" aca="1" ref="D81" ca="1">IF(INDIRECT("'" &amp; TEXT($A81,"#0.00") &amp; "'!B6")="#","",INDIRECT("'" &amp; TEXT($A81,"#0.00") &amp; "'!B6"))</f>
        <v>0</v>
      </c>
      <c r="E81" s="18" cm="1">
        <f t="array" aca="1" ref="E81" ca="1">INDIRECT("'" &amp; TEXT($A81,"#0.00") &amp; "'!B5")</f>
        <v>0</v>
      </c>
      <c r="F81" s="18" t="e" cm="1">
        <f t="array" aca="1" ref="F81" ca="1">_xlfn.XLOOKUP(INDEX(INDIRECT("Daten_" &amp; A81 &amp; "[ZH]"),MATCH(0,INDIRECT("Daten_" &amp; A81 &amp; "[ZH]"),-1)),INDIRECT("Daten_" &amp; A81 &amp; "[ZH]"),INDIRECT("Daten_" &amp; A81 &amp; "[Jahr]"))</f>
        <v>#N/A</v>
      </c>
      <c r="G81" s="98" t="str" cm="1">
        <f t="array" aca="1" ref="G81" ca="1">TEXT(_xlfn.XLOOKUP(Betrachtungsjahr,INDIRECT("Daten_" &amp; A81 &amp; "[Jahr]"),INDIRECT("Daten_" &amp; A81 &amp; "[ZH]")),"# ##0") &amp; " " &amp;D81</f>
        <v xml:space="preserve"> 0 0</v>
      </c>
      <c r="H81" s="99" t="e" cm="1">
        <f t="array" aca="1" ref="H81" ca="1">G81/_xlfn.XLOOKUP(Betrachtungsjahr-1,INDIRECT("Daten_" &amp; A81 &amp; "[Jahr]"),INDIRECT("Daten_" &amp; A81 &amp; "[ZH]"))-1</f>
        <v>#VALUE!</v>
      </c>
      <c r="I81" s="99" t="e" cm="1">
        <f t="array" aca="1" ref="I81" ca="1">_xlfn.XLOOKUP(Betrachtungsjahr,INDIRECT("Daten_" &amp; A81 &amp; "[Jahr]"),INDIRECT("Daten_" &amp; A81 &amp; "[ZH]"))/_xlfn.XLOOKUP(Basisjahr,INDIRECT("Daten_" &amp; A81 &amp; "[Jahr]"),INDIRECT("Daten_" &amp; A81 &amp; "[ZH]"))-1</f>
        <v>#DIV/0!</v>
      </c>
      <c r="J81" s="18" t="str" cm="1">
        <f t="array" aca="1" ref="J81" ca="1">IF(ISTEXT(_xlfn.XLOOKUP(Betrachtungsjahr,INDIRECT("Daten_" &amp; A81 &amp; "[Jahr]"),INDIRECT("Daten_" &amp; A81 &amp; "[Beurteilung/Handlungsbedarf]"))),_xlfn.XLOOKUP(Betrachtungsjahr,INDIRECT("Daten_" &amp; A81 &amp; "[Jahr]"),INDIRECT("Daten_" &amp; A81 &amp; "[Beurteilung/Handlungsbedarf]")),"-")</f>
        <v>-</v>
      </c>
      <c r="K81" s="162" cm="1">
        <f t="array" aca="1" ref="K81" ca="1">INDIRECT("'" &amp; TEXT($A81,"#0.00") &amp; "'!D7")</f>
        <v>0</v>
      </c>
    </row>
  </sheetData>
  <customSheetViews>
    <customSheetView guid="{EFCCBDBE-703D-49A8-BFD5-C70DFC4C6246}" scale="85" showPageBreaks="1" fitToPage="1" printArea="1" view="pageBreakPreview">
      <selection activeCell="A2" sqref="A2:B2"/>
      <rowBreaks count="5" manualBreakCount="5">
        <brk id="26" max="9" man="1"/>
        <brk id="39" max="9" man="1"/>
        <brk id="62" max="9" man="1"/>
        <brk id="78" max="9" man="1"/>
        <brk id="91" max="9" man="1"/>
      </rowBreaks>
      <pageMargins left="0" right="0" top="0" bottom="0" header="0" footer="0"/>
      <pageSetup paperSize="9" scale="63" fitToHeight="0" orientation="landscape" r:id="rId1"/>
      <headerFooter>
        <oddHeader>&amp;R&amp;G</oddHeader>
        <oddFooter>&amp;C&amp;"Arial,Standard"Energiestadt Frauenfeld: Energiepolitisches Programm  2016-2019&amp;R&amp;"Arial,Standard"&amp;P/&amp;N</oddFooter>
      </headerFooter>
    </customSheetView>
    <customSheetView guid="{F0C3F358-38F8-4A2B-A44F-0486E20EA4EB}" scale="90" showPageBreaks="1" fitToPage="1" printArea="1" view="pageBreakPreview">
      <selection activeCell="B28" sqref="B28"/>
      <rowBreaks count="6" manualBreakCount="6">
        <brk id="22" max="10" man="1"/>
        <brk id="36" max="9" man="1"/>
        <brk id="58" max="9" man="1"/>
        <brk id="62" max="9" man="1"/>
        <brk id="79" max="9" man="1"/>
        <brk id="88" max="9" man="1"/>
      </rowBreaks>
      <pageMargins left="0" right="0" top="0" bottom="0" header="0" footer="0"/>
      <pageSetup paperSize="9" scale="63" fitToHeight="0" orientation="landscape" r:id="rId2"/>
      <headerFooter>
        <oddHeader>&amp;R&amp;G</oddHeader>
        <oddFooter>Seite &amp;P von &amp;N</oddFooter>
      </headerFooter>
    </customSheetView>
    <customSheetView guid="{9D53A792-EE49-4CB1-A328-80A3B1745755}" scale="90" showPageBreaks="1" fitToPage="1" printArea="1" view="pageBreakPreview">
      <selection activeCell="N72" sqref="N72"/>
      <rowBreaks count="6" manualBreakCount="6">
        <brk id="22" max="10" man="1"/>
        <brk id="36" max="9" man="1"/>
        <brk id="51" max="9" man="1"/>
        <brk id="62" max="9" man="1"/>
        <brk id="78" max="9" man="1"/>
        <brk id="87" max="9" man="1"/>
      </rowBreaks>
      <pageMargins left="0" right="0" top="0" bottom="0" header="0" footer="0"/>
      <pageSetup paperSize="9" scale="63" fitToHeight="0" orientation="landscape" r:id="rId3"/>
      <headerFooter>
        <oddHeader>&amp;R&amp;G</oddHeader>
        <oddFooter>&amp;C&amp;"Arial,Standard"Energiestadt Frauenfeld: Energiepolitisches Programm  2016-2019&amp;R&amp;"Arial,Standard"&amp;P/&amp;N</oddFooter>
      </headerFooter>
    </customSheetView>
    <customSheetView guid="{E9B280C6-F6C1-4D6E-A20C-7C4266B3269C}" scale="90" showPageBreaks="1" fitToPage="1" printArea="1" view="pageBreakPreview" topLeftCell="A25">
      <selection activeCell="I34" sqref="I34"/>
      <rowBreaks count="5" manualBreakCount="5">
        <brk id="22" max="10" man="1"/>
        <brk id="36" max="9" man="1"/>
        <brk id="58" max="9" man="1"/>
        <brk id="67" max="9" man="1"/>
        <brk id="90" max="10" man="1"/>
      </rowBreaks>
      <pageMargins left="0" right="0" top="0" bottom="0" header="0" footer="0"/>
      <pageSetup paperSize="9" scale="63" fitToHeight="0" orientation="landscape" r:id="rId4"/>
      <headerFooter>
        <oddHeader>&amp;R&amp;G</oddHeader>
        <oddFooter>&amp;C&amp;"Arial,Standard"Energiestadt Frauenfeld: Energiepolitisches Programm  2016-2019&amp;R&amp;"Arial,Standard"&amp;P/&amp;N</oddFooter>
      </headerFooter>
    </customSheetView>
    <customSheetView guid="{684E191D-B776-4614-A9A6-09F48EE40BD1}" scale="90" showPageBreaks="1" fitToPage="1" printArea="1" view="pageBreakPreview">
      <rowBreaks count="5" manualBreakCount="5">
        <brk id="22" max="10" man="1"/>
        <brk id="36" max="9" man="1"/>
        <brk id="58" max="9" man="1"/>
        <brk id="67" max="9" man="1"/>
        <brk id="90" max="10" man="1"/>
      </rowBreaks>
      <pageMargins left="0" right="0" top="0" bottom="0" header="0" footer="0"/>
      <pageSetup paperSize="9" scale="63" fitToHeight="0" orientation="landscape" r:id="rId5"/>
      <headerFooter>
        <oddHeader>&amp;R&amp;G</oddHeader>
        <oddFooter>&amp;C&amp;"Arial,Standard"Energiestadt Frauenfeld: Energiepolitisches Programm  2016-2019&amp;R&amp;"Arial,Standard"&amp;P/&amp;N</oddFooter>
      </headerFooter>
    </customSheetView>
    <customSheetView guid="{D178FE1B-3B10-414B-86B8-943130264B26}" scale="90" showPageBreaks="1" fitToPage="1" printArea="1" view="pageBreakPreview">
      <selection activeCell="A2" sqref="A2:B2"/>
      <rowBreaks count="5" manualBreakCount="5">
        <brk id="22" max="10" man="1"/>
        <brk id="36" max="9" man="1"/>
        <brk id="58" max="9" man="1"/>
        <brk id="67" max="9" man="1"/>
        <brk id="90" max="10" man="1"/>
      </rowBreaks>
      <pageMargins left="0" right="0" top="0" bottom="0" header="0" footer="0"/>
      <pageSetup paperSize="9" scale="63" fitToHeight="0" orientation="landscape" r:id="rId6"/>
      <headerFooter>
        <oddHeader>&amp;R&amp;G</oddHeader>
        <oddFooter>&amp;C&amp;"Arial,Standard"Energiestadt Frauenfeld: Energiepolitisches Programm  2016-2019&amp;R&amp;"Arial,Standard"&amp;P/&amp;N</oddFooter>
      </headerFooter>
    </customSheetView>
    <customSheetView guid="{2A6B7D3A-520D-4798-8230-1DC17916761C}" scale="90" showPageBreaks="1" fitToPage="1" printArea="1" view="pageBreakPreview" topLeftCell="A49">
      <selection activeCell="A64" sqref="A64:J64"/>
      <rowBreaks count="6" manualBreakCount="6">
        <brk id="22" max="10" man="1"/>
        <brk id="36" max="9" man="1"/>
        <brk id="58" max="9" man="1"/>
        <brk id="62" max="9" man="1"/>
        <brk id="79" max="9" man="1"/>
        <brk id="88" max="9" man="1"/>
      </rowBreaks>
      <pageMargins left="0" right="0" top="0" bottom="0" header="0" footer="0"/>
      <pageSetup paperSize="9" scale="63" fitToHeight="0" orientation="landscape" r:id="rId7"/>
      <headerFooter>
        <oddHeader>&amp;R&amp;G</oddHeader>
        <oddFooter>Seite &amp;P von &amp;N</oddFooter>
      </headerFooter>
    </customSheetView>
    <customSheetView guid="{59C26AB4-86C6-4447-8F9F-F1FCBFE3A683}" scale="85" showPageBreaks="1" fitToPage="1" printArea="1" view="pageBreakPreview">
      <selection activeCell="B3" sqref="B3"/>
      <rowBreaks count="5" manualBreakCount="5">
        <brk id="26" max="9" man="1"/>
        <brk id="39" max="9" man="1"/>
        <brk id="62" max="9" man="1"/>
        <brk id="78" max="9" man="1"/>
        <brk id="91" max="9" man="1"/>
      </rowBreaks>
      <pageMargins left="0" right="0" top="0" bottom="0" header="0" footer="0"/>
      <pageSetup paperSize="9" scale="63" fitToHeight="0" orientation="landscape" r:id="rId8"/>
      <headerFooter>
        <oddHeader>&amp;R&amp;G</oddHeader>
        <oddFooter>&amp;C&amp;"Arial,Standard"Energiestadt Frauenfeld: Energiepolitisches Programm  2016-2019&amp;R&amp;"Arial,Standard"&amp;P/&amp;N</oddFooter>
      </headerFooter>
    </customSheetView>
  </customSheetViews>
  <mergeCells count="21">
    <mergeCell ref="A2:B2"/>
    <mergeCell ref="A57:B57"/>
    <mergeCell ref="A31:B31"/>
    <mergeCell ref="A50:B50"/>
    <mergeCell ref="A11:B11"/>
    <mergeCell ref="A56:H56"/>
    <mergeCell ref="A30:H30"/>
    <mergeCell ref="A10:H10"/>
    <mergeCell ref="A49:H49"/>
    <mergeCell ref="A36:H36"/>
    <mergeCell ref="A42:H42"/>
    <mergeCell ref="A43:B43"/>
    <mergeCell ref="A5:B5"/>
    <mergeCell ref="A19:H19"/>
    <mergeCell ref="A37:B37"/>
    <mergeCell ref="A4:J4"/>
    <mergeCell ref="A20:B20"/>
    <mergeCell ref="A72:H72"/>
    <mergeCell ref="A73:B73"/>
    <mergeCell ref="A65:H65"/>
    <mergeCell ref="A66:B66"/>
  </mergeCells>
  <phoneticPr fontId="3" type="noConversion"/>
  <conditionalFormatting sqref="A1:P3 A5:P5 A6:J8 A9:P11 A12:J17 A18:P20 A21:J28 A29:P31 A32:J34 A35:P37 A38:J40 A41:P43 A44:J47 A48:P50 A51:J54 A55:P57 A58:J63 A64:P66 A67:J70 A71:P73 A74:J81 A82:P1048576 A4 K4:P4 L6:P8 L12:P17 L21:P28 L32:P34 L38:P40 L44:P47 L51:P54 L58:P63 L67:P70 L74:P81">
    <cfRule type="expression" dxfId="1110" priority="4">
      <formula>ISERROR(A1)</formula>
    </cfRule>
  </conditionalFormatting>
  <conditionalFormatting sqref="C1:C3 C5:C1048576">
    <cfRule type="expression" dxfId="1109" priority="2">
      <formula>AND(ISNUMBER(C1),C1&gt;2015)</formula>
    </cfRule>
  </conditionalFormatting>
  <conditionalFormatting sqref="F1:F3 F5:F1048576">
    <cfRule type="expression" dxfId="1108" priority="104">
      <formula>AND(ISNUMBER(F1),F1&lt;$J$1)</formula>
    </cfRule>
  </conditionalFormatting>
  <dataValidations count="2">
    <dataValidation type="whole" allowBlank="1" showInputMessage="1" showErrorMessage="1" sqref="H1" xr:uid="{A1750F02-A1CE-4602-9051-A07F44F7529E}">
      <formula1>2015</formula1>
      <formula2>J1</formula2>
    </dataValidation>
    <dataValidation type="whole" operator="greaterThanOrEqual" allowBlank="1" showInputMessage="1" showErrorMessage="1" sqref="J1" xr:uid="{62F604E2-8C35-4F49-AC67-CB6A332302CE}">
      <formula1>H1</formula1>
    </dataValidation>
  </dataValidations>
  <pageMargins left="0.35" right="0.33" top="0.78740157480314965" bottom="0.78740157480314965" header="0.31496062992125984" footer="0.31496062992125984"/>
  <pageSetup paperSize="9" scale="58" fitToHeight="0" orientation="landscape" r:id="rId9"/>
  <headerFooter>
    <oddHeader>&amp;R&amp;G</oddHeader>
    <oddFooter>&amp;R&amp;"Arial,Standard"&amp;P/&amp;N</oddFooter>
  </headerFooter>
  <rowBreaks count="2" manualBreakCount="2">
    <brk id="29" max="13" man="1"/>
    <brk id="48" max="13" man="1"/>
  </rowBreaks>
  <legacyDrawingHF r:id="rId1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5DF132-837D-49D9-99A6-5EF73ABC7BE9}">
  <dimension ref="A1"/>
  <sheetViews>
    <sheetView workbookViewId="0"/>
  </sheetViews>
  <sheetFormatPr defaultColWidth="8.6640625" defaultRowHeight="11.6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C9A879-DD53-47CA-A5D8-3D52E5E72572}">
  <sheetPr codeName="Tabelle3">
    <tabColor theme="0"/>
    <pageSetUpPr fitToPage="1"/>
  </sheetPr>
  <dimension ref="A1:Q127"/>
  <sheetViews>
    <sheetView showGridLines="0" zoomScaleNormal="100" workbookViewId="0">
      <pane xSplit="1" ySplit="1" topLeftCell="B8" activePane="bottomRight" state="frozen"/>
      <selection pane="bottomRight" activeCell="F1" sqref="F1:H1"/>
      <selection pane="bottomLeft" activeCell="S29" sqref="S29"/>
      <selection pane="topRight" activeCell="S29" sqref="S29"/>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121</v>
      </c>
      <c r="B1" s="192"/>
      <c r="C1" s="192"/>
      <c r="D1" s="192"/>
      <c r="E1" s="93" t="e">
        <f>Basisjahr&amp;"-"&amp;Betrachtungsjahr&amp;": "&amp;ROUND(_xlfn.XLOOKUP(Betrachtungsjahr,Daten_Ändern[Jahr],Daten_Ändern[Veränderung ZH])*100,1)&amp;" %"</f>
        <v>#N/A</v>
      </c>
      <c r="F1" s="193" t="s">
        <v>122</v>
      </c>
      <c r="G1" s="193"/>
      <c r="H1" s="193"/>
      <c r="J1" s="94" t="e">
        <f>Basisjahr&amp;"-"&amp;Betrachtungsjahr&amp;": "&amp;ROUND(_xlfn.XLOOKUP(Betrachtungsjahr,Daten_Ändern[Jahr],Daten_Ändern[Veränderung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4"/>
      <c r="C8" s="194"/>
      <c r="D8" s="194"/>
      <c r="E8" s="19"/>
      <c r="F8" s="90" t="str">
        <f t="shared" si="1"/>
        <v>Kurzbeschreibung</v>
      </c>
      <c r="G8" s="238">
        <f>B8</f>
        <v>0</v>
      </c>
      <c r="H8" s="238"/>
      <c r="I8" s="238"/>
      <c r="Q8" s="58" t="e">
        <f>E38/E32-1</f>
        <v>#DIV/0!</v>
      </c>
    </row>
    <row r="9" spans="1:17" s="59" customFormat="1" ht="72" customHeight="1" thickTop="1" thickBot="1">
      <c r="A9" s="79" t="s">
        <v>132</v>
      </c>
      <c r="B9" s="194"/>
      <c r="C9" s="194"/>
      <c r="D9" s="194"/>
      <c r="E9" s="19"/>
      <c r="F9" s="90" t="str">
        <f t="shared" si="1"/>
        <v>Aussagekraft/Relevanz</v>
      </c>
      <c r="G9" s="238">
        <f>B9</f>
        <v>0</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6"/>
      <c r="C11" s="196"/>
      <c r="D11" s="196"/>
      <c r="E11" s="19"/>
      <c r="F11" s="90" t="str">
        <f t="shared" ref="F11:F17" si="2">A11</f>
        <v>Datenquelle</v>
      </c>
      <c r="G11" s="238">
        <f t="shared" ref="G11:G17" si="3">B11</f>
        <v>0</v>
      </c>
      <c r="H11" s="238"/>
      <c r="I11" s="238"/>
    </row>
    <row r="12" spans="1:17" s="56" customFormat="1" ht="42" customHeight="1" thickTop="1" thickBot="1">
      <c r="A12" s="79" t="s">
        <v>134</v>
      </c>
      <c r="B12" s="196"/>
      <c r="C12" s="196"/>
      <c r="D12" s="196"/>
      <c r="E12" s="19"/>
      <c r="F12" s="90" t="str">
        <f t="shared" si="2"/>
        <v>Internetadresse</v>
      </c>
      <c r="G12" s="238">
        <f t="shared" si="3"/>
        <v>0</v>
      </c>
      <c r="H12" s="238"/>
      <c r="I12" s="238"/>
    </row>
    <row r="13" spans="1:17" s="56" customFormat="1" ht="42" customHeight="1" thickTop="1" thickBot="1">
      <c r="A13" s="79" t="s">
        <v>127</v>
      </c>
      <c r="B13" s="196"/>
      <c r="C13" s="196"/>
      <c r="D13" s="196"/>
      <c r="E13" s="19"/>
      <c r="F13" s="90" t="str">
        <f t="shared" si="2"/>
        <v>Kontaktperson</v>
      </c>
      <c r="G13" s="238">
        <f t="shared" si="3"/>
        <v>0</v>
      </c>
      <c r="H13" s="238"/>
      <c r="I13" s="238"/>
    </row>
    <row r="14" spans="1:17" s="56" customFormat="1" ht="13.35" thickTop="1" thickBot="1">
      <c r="A14" s="79" t="s">
        <v>135</v>
      </c>
      <c r="B14" s="203"/>
      <c r="C14" s="204"/>
      <c r="D14" s="205"/>
      <c r="E14" s="19"/>
      <c r="F14" s="90" t="str">
        <f>A14</f>
        <v>Nr. der Statisitik</v>
      </c>
      <c r="G14" s="239">
        <f>B14</f>
        <v>0</v>
      </c>
      <c r="H14" s="240"/>
      <c r="I14" s="241"/>
    </row>
    <row r="15" spans="1:17" s="56" customFormat="1" ht="18.600000000000001" customHeight="1" thickTop="1" thickBot="1">
      <c r="A15" s="79" t="s">
        <v>136</v>
      </c>
      <c r="B15" s="105"/>
      <c r="C15" s="79" t="s">
        <v>137</v>
      </c>
      <c r="D15" s="106"/>
      <c r="E15" s="19"/>
      <c r="F15" s="90" t="str">
        <f t="shared" si="2"/>
        <v>Lizenz</v>
      </c>
      <c r="G15" s="107">
        <f t="shared" si="3"/>
        <v>0</v>
      </c>
      <c r="H15" s="90" t="str">
        <f t="shared" ref="H15:H16" si="4">C15</f>
        <v>Dateiformat</v>
      </c>
      <c r="I15" s="107">
        <f t="shared" ref="I15" si="5">D15</f>
        <v>0</v>
      </c>
    </row>
    <row r="16" spans="1:17" s="59" customFormat="1" ht="18.600000000000001" customHeight="1" thickTop="1" thickBot="1">
      <c r="A16" s="79" t="s">
        <v>138</v>
      </c>
      <c r="B16" s="80"/>
      <c r="C16" s="79" t="s">
        <v>139</v>
      </c>
      <c r="D16" s="84"/>
      <c r="E16" s="19"/>
      <c r="F16" s="90" t="str">
        <f t="shared" si="2"/>
        <v>Erhebungsintervall</v>
      </c>
      <c r="G16" s="91">
        <f t="shared" si="3"/>
        <v>0</v>
      </c>
      <c r="H16" s="90" t="str">
        <f t="shared" si="4"/>
        <v>Aktualisierung jeweils</v>
      </c>
      <c r="I16" s="91">
        <f>D16</f>
        <v>0</v>
      </c>
    </row>
    <row r="17" spans="1:17" s="59" customFormat="1" ht="18.600000000000001" customHeight="1" thickTop="1" thickBot="1">
      <c r="A17" s="79" t="s">
        <v>140</v>
      </c>
      <c r="B17" s="194"/>
      <c r="C17" s="194"/>
      <c r="D17" s="194"/>
      <c r="E17" s="19"/>
      <c r="F17" s="90" t="str">
        <f t="shared" si="2"/>
        <v>Einschränkungen</v>
      </c>
      <c r="G17" s="238">
        <f t="shared" si="3"/>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6">A19</f>
        <v>Hilfsgrösse 1</v>
      </c>
      <c r="G19" s="91">
        <f>B19</f>
        <v>0</v>
      </c>
      <c r="H19" s="90" t="str">
        <f t="shared" ref="H19:H20" si="7">C19</f>
        <v>Datenquelle 1</v>
      </c>
      <c r="I19" s="91">
        <f>D19</f>
        <v>0</v>
      </c>
    </row>
    <row r="20" spans="1:17" s="59" customFormat="1" ht="18" customHeight="1" thickTop="1" thickBot="1">
      <c r="A20" s="79" t="s">
        <v>143</v>
      </c>
      <c r="B20" s="85"/>
      <c r="C20" s="79" t="s">
        <v>144</v>
      </c>
      <c r="D20" s="80"/>
      <c r="E20" s="19"/>
      <c r="F20" s="90" t="str">
        <f t="shared" si="6"/>
        <v>Hilfsgrösse 2</v>
      </c>
      <c r="G20" s="91">
        <f>B20</f>
        <v>0</v>
      </c>
      <c r="H20" s="90" t="str">
        <f t="shared" si="7"/>
        <v>Datenquelle 2</v>
      </c>
      <c r="I20" s="91">
        <f>D20</f>
        <v>0</v>
      </c>
    </row>
    <row r="21" spans="1:17" s="59" customFormat="1" ht="43.35" customHeight="1" thickTop="1" thickBot="1">
      <c r="A21" s="79" t="s">
        <v>145</v>
      </c>
      <c r="B21" s="197"/>
      <c r="C21" s="198"/>
      <c r="D21" s="199"/>
      <c r="E21" s="19"/>
      <c r="F21" s="90" t="str">
        <f>A21</f>
        <v>Hinweise zu Datenauswahl und -aufbereitung</v>
      </c>
      <c r="G21" s="200">
        <f>B21</f>
        <v>0</v>
      </c>
      <c r="H21" s="201"/>
      <c r="I21" s="202"/>
    </row>
    <row r="22" spans="1:17" s="59" customFormat="1" ht="36.6" customHeight="1" thickTop="1" thickBot="1">
      <c r="A22" s="79" t="s">
        <v>146</v>
      </c>
      <c r="B22" s="197"/>
      <c r="C22" s="198"/>
      <c r="D22" s="199"/>
      <c r="E22" s="19"/>
      <c r="F22" s="90" t="str">
        <f>A22</f>
        <v>Berechnung Indikator</v>
      </c>
      <c r="G22" s="200">
        <f>B22</f>
        <v>0</v>
      </c>
      <c r="H22" s="201"/>
      <c r="I22" s="202"/>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4"/>
      <c r="C24" s="194"/>
      <c r="D24" s="194"/>
      <c r="E24" s="19"/>
      <c r="F24" s="89"/>
      <c r="G24" s="195"/>
      <c r="H24" s="195"/>
      <c r="I24" s="195"/>
    </row>
    <row r="25" spans="1:17" s="59" customFormat="1" ht="42.6" customHeight="1" thickTop="1" thickBot="1">
      <c r="A25" s="79" t="s">
        <v>148</v>
      </c>
      <c r="B25" s="194"/>
      <c r="C25" s="194"/>
      <c r="D25" s="194"/>
      <c r="E25" s="19"/>
      <c r="F25" s="90" t="str">
        <f t="shared" ref="F25:F27" si="8">A25</f>
        <v>Datenqualität</v>
      </c>
      <c r="G25" s="238">
        <f>B25</f>
        <v>0</v>
      </c>
      <c r="H25" s="238"/>
      <c r="I25" s="238"/>
    </row>
    <row r="26" spans="1:17" s="59" customFormat="1" ht="33" customHeight="1" thickTop="1" thickBot="1">
      <c r="A26" s="79" t="s">
        <v>149</v>
      </c>
      <c r="B26" s="207"/>
      <c r="C26" s="207"/>
      <c r="D26" s="207"/>
      <c r="E26" s="19"/>
      <c r="F26" s="90" t="str">
        <f t="shared" si="8"/>
        <v>Plausiblisierung / Verifizierung</v>
      </c>
      <c r="G26" s="238">
        <f>B26</f>
        <v>0</v>
      </c>
      <c r="H26" s="238"/>
      <c r="I26" s="238"/>
    </row>
    <row r="27" spans="1:17" s="59" customFormat="1" ht="37.35" customHeight="1" thickTop="1" thickBot="1">
      <c r="A27" s="79" t="s">
        <v>150</v>
      </c>
      <c r="B27" s="194"/>
      <c r="C27" s="194"/>
      <c r="D27" s="194"/>
      <c r="E27" s="19"/>
      <c r="F27" s="90" t="str">
        <f t="shared" si="8"/>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IF(ISNUMBER(Daten_Ändern[[#This Row],[ZH]]),Daten_Ändern[[#This Row],[ZH]]/_xlfn.XLOOKUP(Basisjahr,Daten_Ändern[Jahr],Daten_Ändern[ZH])-1,#N/A)</f>
        <v>#N/A</v>
      </c>
      <c r="G32" s="121"/>
      <c r="H32" s="75" t="e">
        <f>IF(ISNUMBER(Daten_Ändern[[#This Row],[CH]]),Daten_Ändern[[#This Row],[CH]]/_xlfn.XLOOKUP(Basisjahr,Daten_Ändern[Jahr],Daten_Ändern[CH])-1,#N/A)</f>
        <v>#N/A</v>
      </c>
      <c r="I32" s="121"/>
      <c r="J32" s="75" t="e">
        <f>IF(ISNUMBER(Daten_Ändern[[#This Row],[BS]]),Daten_Ändern[[#This Row],[BS]]/_xlfn.XLOOKUP(Basisjahr,Daten_Ändern[Jahr],Daten_Ändern[BS])-1,#N/A)</f>
        <v>#N/A</v>
      </c>
      <c r="K32" s="63"/>
      <c r="L32" s="67"/>
      <c r="M32" s="64"/>
      <c r="N32" s="64"/>
      <c r="O32" s="64"/>
      <c r="P32" s="64"/>
    </row>
    <row r="33" spans="1:16" ht="16.350000000000001" customHeight="1">
      <c r="A33" s="95">
        <v>2016</v>
      </c>
      <c r="B33" s="65" t="s">
        <v>164</v>
      </c>
      <c r="C33" s="124" t="s">
        <v>164</v>
      </c>
      <c r="D33" s="66" t="e">
        <v>#N/A</v>
      </c>
      <c r="E33" s="73"/>
      <c r="F33" s="75" t="e">
        <f>IF(ISNUMBER(Daten_Ändern[[#This Row],[ZH]]),Daten_Ändern[[#This Row],[ZH]]/_xlfn.XLOOKUP(Basisjahr,Daten_Ändern[Jahr],Daten_Ändern[ZH])-1,#N/A)</f>
        <v>#N/A</v>
      </c>
      <c r="G33" s="73"/>
      <c r="H33" s="75" t="e">
        <f>IF(ISNUMBER(Daten_Ändern[[#This Row],[CH]]),Daten_Ändern[[#This Row],[CH]]/_xlfn.XLOOKUP(Basisjahr,Daten_Ändern[Jahr],Daten_Ändern[CH])-1,#N/A)</f>
        <v>#N/A</v>
      </c>
      <c r="I33" s="73"/>
      <c r="J33" s="75" t="e">
        <f>IF(ISNUMBER(Daten_Ändern[[#This Row],[BS]]),Daten_Ändern[[#This Row],[BS]]/_xlfn.XLOOKUP(Basisjahr,Daten_Ändern[Jahr],Daten_Ändern[BS])-1,#N/A)</f>
        <v>#N/A</v>
      </c>
      <c r="K33" s="63"/>
      <c r="L33" s="67"/>
      <c r="M33" s="64"/>
      <c r="N33" s="62"/>
      <c r="O33" s="62"/>
      <c r="P33" s="62"/>
    </row>
    <row r="34" spans="1:16" ht="16.350000000000001" customHeight="1">
      <c r="A34" s="95">
        <v>2017</v>
      </c>
      <c r="B34" s="65" t="s">
        <v>164</v>
      </c>
      <c r="C34" s="124" t="s">
        <v>164</v>
      </c>
      <c r="D34" s="66" t="e">
        <v>#N/A</v>
      </c>
      <c r="E34" s="73"/>
      <c r="F34" s="75" t="e">
        <f>IF(ISNUMBER(Daten_Ändern[[#This Row],[ZH]]),Daten_Ändern[[#This Row],[ZH]]/_xlfn.XLOOKUP(Basisjahr,Daten_Ändern[Jahr],Daten_Ändern[ZH])-1,#N/A)</f>
        <v>#N/A</v>
      </c>
      <c r="G34" s="73"/>
      <c r="H34" s="75" t="e">
        <f>IF(ISNUMBER(Daten_Ändern[[#This Row],[CH]]),Daten_Ändern[[#This Row],[CH]]/_xlfn.XLOOKUP(Basisjahr,Daten_Ändern[Jahr],Daten_Ändern[CH])-1,#N/A)</f>
        <v>#N/A</v>
      </c>
      <c r="I34" s="73"/>
      <c r="J34" s="75" t="e">
        <f>IF(ISNUMBER(Daten_Ändern[[#This Row],[BS]]),Daten_Ändern[[#This Row],[BS]]/_xlfn.XLOOKUP(Basisjahr,Daten_Ändern[Jahr],Daten_Ändern[BS])-1,#N/A)</f>
        <v>#N/A</v>
      </c>
      <c r="K34" s="63"/>
      <c r="L34" s="67"/>
      <c r="M34" s="64"/>
      <c r="N34" s="62"/>
      <c r="O34" s="62"/>
      <c r="P34" s="62"/>
    </row>
    <row r="35" spans="1:16" ht="16.350000000000001" customHeight="1">
      <c r="A35" s="95">
        <v>2018</v>
      </c>
      <c r="B35" s="65" t="s">
        <v>164</v>
      </c>
      <c r="C35" s="124" t="s">
        <v>164</v>
      </c>
      <c r="D35" s="66" t="e">
        <v>#N/A</v>
      </c>
      <c r="E35" s="73"/>
      <c r="F35" s="75" t="e">
        <f>IF(ISNUMBER(Daten_Ändern[[#This Row],[ZH]]),Daten_Ändern[[#This Row],[ZH]]/_xlfn.XLOOKUP(Basisjahr,Daten_Ändern[Jahr],Daten_Ändern[ZH])-1,#N/A)</f>
        <v>#N/A</v>
      </c>
      <c r="G35" s="73"/>
      <c r="H35" s="75" t="e">
        <f>IF(ISNUMBER(Daten_Ändern[[#This Row],[CH]]),Daten_Ändern[[#This Row],[CH]]/_xlfn.XLOOKUP(Basisjahr,Daten_Ändern[Jahr],Daten_Ändern[CH])-1,#N/A)</f>
        <v>#N/A</v>
      </c>
      <c r="I35" s="73"/>
      <c r="J35" s="75" t="e">
        <f>IF(ISNUMBER(Daten_Ändern[[#This Row],[BS]]),Daten_Ändern[[#This Row],[BS]]/_xlfn.XLOOKUP(Basisjahr,Daten_Ändern[Jahr],Daten_Ändern[BS])-1,#N/A)</f>
        <v>#N/A</v>
      </c>
      <c r="K35" s="63"/>
      <c r="L35" s="67"/>
      <c r="M35" s="64"/>
      <c r="N35" s="62"/>
      <c r="O35" s="62"/>
      <c r="P35" s="62"/>
    </row>
    <row r="36" spans="1:16" ht="16.350000000000001" customHeight="1">
      <c r="A36" s="95">
        <v>2019</v>
      </c>
      <c r="B36" s="65" t="s">
        <v>164</v>
      </c>
      <c r="C36" s="124" t="s">
        <v>164</v>
      </c>
      <c r="D36" s="66" t="e">
        <v>#N/A</v>
      </c>
      <c r="E36" s="73"/>
      <c r="F36" s="75" t="e">
        <f>IF(ISNUMBER(Daten_Ändern[[#This Row],[ZH]]),Daten_Ändern[[#This Row],[ZH]]/_xlfn.XLOOKUP(Basisjahr,Daten_Ändern[Jahr],Daten_Ändern[ZH])-1,#N/A)</f>
        <v>#N/A</v>
      </c>
      <c r="G36" s="73"/>
      <c r="H36" s="75" t="e">
        <f>IF(ISNUMBER(Daten_Ändern[[#This Row],[CH]]),Daten_Ändern[[#This Row],[CH]]/_xlfn.XLOOKUP(Basisjahr,Daten_Ändern[Jahr],Daten_Ändern[CH])-1,#N/A)</f>
        <v>#N/A</v>
      </c>
      <c r="I36" s="73"/>
      <c r="J36" s="75" t="e">
        <f>IF(ISNUMBER(Daten_Ändern[[#This Row],[BS]]),Daten_Ändern[[#This Row],[BS]]/_xlfn.XLOOKUP(Basisjahr,Daten_Ändern[Jahr],Daten_Ändern[BS])-1,#N/A)</f>
        <v>#N/A</v>
      </c>
      <c r="K36" s="63"/>
      <c r="L36" s="67"/>
      <c r="M36" s="64"/>
      <c r="N36" s="62"/>
      <c r="O36" s="62"/>
      <c r="P36" s="62"/>
    </row>
    <row r="37" spans="1:16" ht="16.350000000000001" customHeight="1">
      <c r="A37" s="95">
        <v>2020</v>
      </c>
      <c r="B37" s="65" t="s">
        <v>164</v>
      </c>
      <c r="C37" s="124" t="s">
        <v>164</v>
      </c>
      <c r="D37" s="66" t="e">
        <v>#N/A</v>
      </c>
      <c r="E37" s="73"/>
      <c r="F37" s="75" t="e">
        <f>IF(ISNUMBER(Daten_Ändern[[#This Row],[ZH]]),Daten_Ändern[[#This Row],[ZH]]/_xlfn.XLOOKUP(Basisjahr,Daten_Ändern[Jahr],Daten_Ändern[ZH])-1,#N/A)</f>
        <v>#N/A</v>
      </c>
      <c r="G37" s="73"/>
      <c r="H37" s="75" t="e">
        <f>IF(ISNUMBER(Daten_Ändern[[#This Row],[CH]]),Daten_Ändern[[#This Row],[CH]]/_xlfn.XLOOKUP(Basisjahr,Daten_Ändern[Jahr],Daten_Ändern[CH])-1,#N/A)</f>
        <v>#N/A</v>
      </c>
      <c r="I37" s="73"/>
      <c r="J37" s="75" t="e">
        <f>IF(ISNUMBER(Daten_Ändern[[#This Row],[BS]]),Daten_Ändern[[#This Row],[BS]]/_xlfn.XLOOKUP(Basisjahr,Daten_Ändern[Jahr],Daten_Ändern[BS])-1,#N/A)</f>
        <v>#N/A</v>
      </c>
      <c r="K37" s="63"/>
      <c r="L37" s="67"/>
      <c r="M37" s="64"/>
      <c r="N37" s="62"/>
      <c r="O37" s="62"/>
      <c r="P37" s="62"/>
    </row>
    <row r="38" spans="1:16" ht="16.350000000000001" customHeight="1">
      <c r="A38" s="95">
        <v>2021</v>
      </c>
      <c r="B38" s="65" t="s">
        <v>164</v>
      </c>
      <c r="C38" s="124" t="s">
        <v>164</v>
      </c>
      <c r="D38" s="66" t="e">
        <v>#N/A</v>
      </c>
      <c r="E38" s="73"/>
      <c r="F38" s="75" t="e">
        <f>IF(ISNUMBER(Daten_Ändern[[#This Row],[ZH]]),Daten_Ändern[[#This Row],[ZH]]/_xlfn.XLOOKUP(Basisjahr,Daten_Ändern[Jahr],Daten_Ändern[ZH])-1,#N/A)</f>
        <v>#N/A</v>
      </c>
      <c r="G38" s="73"/>
      <c r="H38" s="75" t="e">
        <f>IF(ISNUMBER(Daten_Ändern[[#This Row],[CH]]),Daten_Ändern[[#This Row],[CH]]/_xlfn.XLOOKUP(Basisjahr,Daten_Ändern[Jahr],Daten_Ändern[CH])-1,#N/A)</f>
        <v>#N/A</v>
      </c>
      <c r="I38" s="73"/>
      <c r="J38" s="75" t="e">
        <f>IF(ISNUMBER(Daten_Ändern[[#This Row],[BS]]),Daten_Ändern[[#This Row],[BS]]/_xlfn.XLOOKUP(Basisjahr,Daten_Ändern[Jahr],Daten_Ändern[BS])-1,#N/A)</f>
        <v>#N/A</v>
      </c>
      <c r="K38" s="63"/>
      <c r="L38" s="67"/>
      <c r="M38" s="64"/>
      <c r="N38" s="62"/>
      <c r="O38" s="62"/>
      <c r="P38" s="62"/>
    </row>
    <row r="39" spans="1:16" ht="16.350000000000001" customHeight="1">
      <c r="A39" s="95">
        <v>2022</v>
      </c>
      <c r="B39" s="65" t="s">
        <v>164</v>
      </c>
      <c r="C39" s="124" t="s">
        <v>164</v>
      </c>
      <c r="D39" s="66" t="e">
        <v>#N/A</v>
      </c>
      <c r="E39" s="73"/>
      <c r="F39" s="75" t="e">
        <f>IF(ISNUMBER(Daten_Ändern[[#This Row],[ZH]]),Daten_Ändern[[#This Row],[ZH]]/_xlfn.XLOOKUP(Basisjahr,Daten_Ändern[Jahr],Daten_Ändern[ZH])-1,#N/A)</f>
        <v>#N/A</v>
      </c>
      <c r="G39" s="73"/>
      <c r="H39" s="75" t="e">
        <f>IF(ISNUMBER(Daten_Ändern[[#This Row],[CH]]),Daten_Ändern[[#This Row],[CH]]/_xlfn.XLOOKUP(Basisjahr,Daten_Ändern[Jahr],Daten_Ändern[CH])-1,#N/A)</f>
        <v>#N/A</v>
      </c>
      <c r="I39" s="73"/>
      <c r="J39" s="75" t="e">
        <f>IF(ISNUMBER(Daten_Ändern[[#This Row],[BS]]),Daten_Ändern[[#This Row],[BS]]/_xlfn.XLOOKUP(Basisjahr,Daten_Ändern[Jahr],Daten_Ändern[BS])-1,#N/A)</f>
        <v>#N/A</v>
      </c>
      <c r="K39" s="68"/>
      <c r="L39" s="67"/>
      <c r="M39" s="64"/>
      <c r="N39" s="62"/>
      <c r="O39" s="62"/>
      <c r="P39" s="62"/>
    </row>
    <row r="40" spans="1:16" ht="16.350000000000001" customHeight="1">
      <c r="A40" s="95">
        <v>2023</v>
      </c>
      <c r="B40" s="65" t="s">
        <v>164</v>
      </c>
      <c r="C40" s="124" t="s">
        <v>164</v>
      </c>
      <c r="D40" s="66" t="e">
        <v>#N/A</v>
      </c>
      <c r="E40" s="74"/>
      <c r="F40" s="76" t="e">
        <f>IF(ISNUMBER(Daten_Ändern[[#This Row],[ZH]]),Daten_Ändern[[#This Row],[ZH]]/_xlfn.XLOOKUP(Basisjahr,Daten_Ändern[Jahr],Daten_Ändern[ZH])-1,#N/A)</f>
        <v>#N/A</v>
      </c>
      <c r="G40" s="74"/>
      <c r="H40" s="76" t="e">
        <f>IF(ISNUMBER(Daten_Ändern[[#This Row],[CH]]),Daten_Ändern[[#This Row],[CH]]/_xlfn.XLOOKUP(Basisjahr,Daten_Ändern[Jahr],Daten_Ändern[CH])-1,#N/A)</f>
        <v>#N/A</v>
      </c>
      <c r="I40" s="74"/>
      <c r="J40" s="76" t="e">
        <f>IF(ISNUMBER(Daten_Ändern[[#This Row],[BS]]),Daten_Ändern[[#This Row],[BS]]/_xlfn.XLOOKUP(Basisjahr,Daten_Ändern[Jahr],Daten_Ändern[BS])-1,#N/A)</f>
        <v>#N/A</v>
      </c>
      <c r="K40" s="68"/>
      <c r="L40" s="67"/>
      <c r="M40" s="64"/>
      <c r="N40" s="62"/>
      <c r="O40" s="62"/>
      <c r="P40" s="62"/>
    </row>
    <row r="41" spans="1:16" ht="16.350000000000001" customHeight="1">
      <c r="A41" s="95">
        <v>2024</v>
      </c>
      <c r="B41" s="65" t="s">
        <v>164</v>
      </c>
      <c r="C41" s="124" t="s">
        <v>164</v>
      </c>
      <c r="D41" s="66" t="e">
        <v>#N/A</v>
      </c>
      <c r="E41" s="74"/>
      <c r="F41" s="76" t="e">
        <f>IF(ISNUMBER(Daten_Ändern[[#This Row],[ZH]]),Daten_Ändern[[#This Row],[ZH]]/_xlfn.XLOOKUP(Basisjahr,Daten_Ändern[Jahr],Daten_Ändern[ZH])-1,#N/A)</f>
        <v>#N/A</v>
      </c>
      <c r="G41" s="74"/>
      <c r="H41" s="76" t="e">
        <f>IF(ISNUMBER(Daten_Ändern[[#This Row],[CH]]),Daten_Ändern[[#This Row],[CH]]/_xlfn.XLOOKUP(Basisjahr,Daten_Ändern[Jahr],Daten_Ändern[CH])-1,#N/A)</f>
        <v>#N/A</v>
      </c>
      <c r="I41" s="74"/>
      <c r="J41" s="76" t="e">
        <f>IF(ISNUMBER(Daten_Ändern[[#This Row],[BS]]),Daten_Ändern[[#This Row],[BS]]/_xlfn.XLOOKUP(Basisjahr,Daten_Ändern[Jahr],Daten_Ändern[BS])-1,#N/A)</f>
        <v>#N/A</v>
      </c>
      <c r="K41" s="68"/>
      <c r="L41" s="67"/>
      <c r="M41" s="64"/>
      <c r="N41" s="62"/>
      <c r="O41" s="62"/>
      <c r="P41" s="62"/>
    </row>
    <row r="42" spans="1:16" ht="16.350000000000001" customHeight="1">
      <c r="A42" s="95">
        <v>2025</v>
      </c>
      <c r="B42" s="65" t="s">
        <v>164</v>
      </c>
      <c r="C42" s="124" t="s">
        <v>164</v>
      </c>
      <c r="D42" s="66" t="e">
        <v>#N/A</v>
      </c>
      <c r="E42" s="74"/>
      <c r="F42" s="76" t="e">
        <f>IF(ISNUMBER(Daten_Ändern[[#This Row],[ZH]]),Daten_Ändern[[#This Row],[ZH]]/_xlfn.XLOOKUP(Basisjahr,Daten_Ändern[Jahr],Daten_Ändern[ZH])-1,#N/A)</f>
        <v>#N/A</v>
      </c>
      <c r="G42" s="74"/>
      <c r="H42" s="76" t="e">
        <f>IF(ISNUMBER(Daten_Ändern[[#This Row],[CH]]),Daten_Ändern[[#This Row],[CH]]/_xlfn.XLOOKUP(Basisjahr,Daten_Ändern[Jahr],Daten_Ändern[CH])-1,#N/A)</f>
        <v>#N/A</v>
      </c>
      <c r="I42" s="74"/>
      <c r="J42" s="76" t="e">
        <f>IF(ISNUMBER(Daten_Ändern[[#This Row],[BS]]),Daten_Ändern[[#This Row],[BS]]/_xlfn.XLOOKUP(Basisjahr,Daten_Ändern[Jahr],Daten_Ändern[BS])-1,#N/A)</f>
        <v>#N/A</v>
      </c>
      <c r="K42" s="68"/>
      <c r="L42" s="67"/>
      <c r="M42" s="64"/>
      <c r="N42" s="62"/>
      <c r="O42" s="62"/>
      <c r="P42" s="62"/>
    </row>
    <row r="43" spans="1:16" ht="16.350000000000001" customHeight="1">
      <c r="A43" s="95">
        <v>2026</v>
      </c>
      <c r="B43" s="65" t="s">
        <v>164</v>
      </c>
      <c r="C43" s="124" t="s">
        <v>164</v>
      </c>
      <c r="D43" s="66" t="e">
        <v>#N/A</v>
      </c>
      <c r="E43" s="74"/>
      <c r="F43" s="76" t="e">
        <f>IF(ISNUMBER(Daten_Ändern[[#This Row],[ZH]]),Daten_Ändern[[#This Row],[ZH]]/_xlfn.XLOOKUP(Basisjahr,Daten_Ändern[Jahr],Daten_Ändern[ZH])-1,#N/A)</f>
        <v>#N/A</v>
      </c>
      <c r="G43" s="74"/>
      <c r="H43" s="76" t="e">
        <f>IF(ISNUMBER(Daten_Ändern[[#This Row],[CH]]),Daten_Ändern[[#This Row],[CH]]/_xlfn.XLOOKUP(Basisjahr,Daten_Ändern[Jahr],Daten_Ändern[CH])-1,#N/A)</f>
        <v>#N/A</v>
      </c>
      <c r="I43" s="74"/>
      <c r="J43" s="76" t="e">
        <f>IF(ISNUMBER(Daten_Ändern[[#This Row],[BS]]),Daten_Ändern[[#This Row],[BS]]/_xlfn.XLOOKUP(Basisjahr,Daten_Ändern[Jahr],Daten_Ändern[BS])-1,#N/A)</f>
        <v>#N/A</v>
      </c>
      <c r="K43" s="68"/>
      <c r="L43" s="67"/>
      <c r="M43" s="64"/>
      <c r="N43" s="62"/>
      <c r="O43" s="62"/>
      <c r="P43" s="62"/>
    </row>
    <row r="44" spans="1:16" ht="16.350000000000001" customHeight="1">
      <c r="A44" s="95">
        <v>2027</v>
      </c>
      <c r="B44" s="65" t="s">
        <v>164</v>
      </c>
      <c r="C44" s="124" t="s">
        <v>164</v>
      </c>
      <c r="D44" s="66" t="e">
        <v>#N/A</v>
      </c>
      <c r="E44" s="74"/>
      <c r="F44" s="76" t="e">
        <f>IF(ISNUMBER(Daten_Ändern[[#This Row],[ZH]]),Daten_Ändern[[#This Row],[ZH]]/_xlfn.XLOOKUP(Basisjahr,Daten_Ändern[Jahr],Daten_Ändern[ZH])-1,#N/A)</f>
        <v>#N/A</v>
      </c>
      <c r="G44" s="74"/>
      <c r="H44" s="76" t="e">
        <f>IF(ISNUMBER(Daten_Ändern[[#This Row],[CH]]),Daten_Ändern[[#This Row],[CH]]/_xlfn.XLOOKUP(Basisjahr,Daten_Ändern[Jahr],Daten_Ändern[CH])-1,#N/A)</f>
        <v>#N/A</v>
      </c>
      <c r="I44" s="74"/>
      <c r="J44" s="76" t="e">
        <f>IF(ISNUMBER(Daten_Ändern[[#This Row],[BS]]),Daten_Ändern[[#This Row],[BS]]/_xlfn.XLOOKUP(Basisjahr,Daten_Ändern[Jahr],Daten_Ändern[BS])-1,#N/A)</f>
        <v>#N/A</v>
      </c>
      <c r="K44" s="68"/>
      <c r="L44" s="67"/>
      <c r="M44" s="64"/>
      <c r="N44" s="62"/>
      <c r="O44" s="62"/>
      <c r="P44" s="62"/>
    </row>
    <row r="45" spans="1:16" ht="16.350000000000001" customHeight="1">
      <c r="A45" s="95">
        <v>2028</v>
      </c>
      <c r="B45" s="65" t="s">
        <v>164</v>
      </c>
      <c r="C45" s="124" t="s">
        <v>164</v>
      </c>
      <c r="D45" s="66" t="e">
        <v>#N/A</v>
      </c>
      <c r="E45" s="74"/>
      <c r="F45" s="76" t="e">
        <f>IF(ISNUMBER(Daten_Ändern[[#This Row],[ZH]]),Daten_Ändern[[#This Row],[ZH]]/_xlfn.XLOOKUP(Basisjahr,Daten_Ändern[Jahr],Daten_Ändern[ZH])-1,#N/A)</f>
        <v>#N/A</v>
      </c>
      <c r="G45" s="74"/>
      <c r="H45" s="76" t="e">
        <f>IF(ISNUMBER(Daten_Ändern[[#This Row],[CH]]),Daten_Ändern[[#This Row],[CH]]/_xlfn.XLOOKUP(Basisjahr,Daten_Ändern[Jahr],Daten_Ändern[CH])-1,#N/A)</f>
        <v>#N/A</v>
      </c>
      <c r="I45" s="74"/>
      <c r="J45" s="76" t="e">
        <f>IF(ISNUMBER(Daten_Ändern[[#This Row],[BS]]),Daten_Ändern[[#This Row],[BS]]/_xlfn.XLOOKUP(Basisjahr,Daten_Ändern[Jahr],Daten_Ändern[BS])-1,#N/A)</f>
        <v>#N/A</v>
      </c>
      <c r="K45" s="68"/>
      <c r="L45" s="67"/>
      <c r="M45" s="64"/>
      <c r="N45" s="62"/>
      <c r="O45" s="62"/>
      <c r="P45" s="62"/>
    </row>
    <row r="46" spans="1:16" ht="16.350000000000001" customHeight="1">
      <c r="A46" s="95">
        <v>2029</v>
      </c>
      <c r="B46" s="65" t="s">
        <v>164</v>
      </c>
      <c r="C46" s="124" t="s">
        <v>164</v>
      </c>
      <c r="D46" s="66" t="e">
        <v>#N/A</v>
      </c>
      <c r="E46" s="74"/>
      <c r="F46" s="76" t="e">
        <f>IF(ISNUMBER(Daten_Ändern[[#This Row],[ZH]]),Daten_Ändern[[#This Row],[ZH]]/_xlfn.XLOOKUP(Basisjahr,Daten_Ändern[Jahr],Daten_Ändern[ZH])-1,#N/A)</f>
        <v>#N/A</v>
      </c>
      <c r="G46" s="74"/>
      <c r="H46" s="76" t="e">
        <f>IF(ISNUMBER(Daten_Ändern[[#This Row],[CH]]),Daten_Ändern[[#This Row],[CH]]/_xlfn.XLOOKUP(Basisjahr,Daten_Ändern[Jahr],Daten_Ändern[CH])-1,#N/A)</f>
        <v>#N/A</v>
      </c>
      <c r="I46" s="74"/>
      <c r="J46" s="76" t="e">
        <f>IF(ISNUMBER(Daten_Ändern[[#This Row],[BS]]),Daten_Ändern[[#This Row],[BS]]/_xlfn.XLOOKUP(Basisjahr,Daten_Ändern[Jahr],Daten_Ändern[BS])-1,#N/A)</f>
        <v>#N/A</v>
      </c>
      <c r="K46" s="68"/>
      <c r="L46" s="67"/>
      <c r="M46" s="64"/>
      <c r="N46" s="62"/>
      <c r="O46" s="62"/>
      <c r="P46" s="62"/>
    </row>
    <row r="47" spans="1:16" ht="16.350000000000001" customHeight="1">
      <c r="A47" s="95">
        <v>2030</v>
      </c>
      <c r="B47" s="65" t="s">
        <v>164</v>
      </c>
      <c r="C47" s="124" t="s">
        <v>164</v>
      </c>
      <c r="D47" s="66" t="e">
        <v>#N/A</v>
      </c>
      <c r="E47" s="74"/>
      <c r="F47" s="76" t="e">
        <f>IF(ISNUMBER(Daten_Ändern[[#This Row],[ZH]]),Daten_Ändern[[#This Row],[ZH]]/_xlfn.XLOOKUP(Basisjahr,Daten_Ändern[Jahr],Daten_Ändern[ZH])-1,#N/A)</f>
        <v>#N/A</v>
      </c>
      <c r="G47" s="74"/>
      <c r="H47" s="76" t="e">
        <f>IF(ISNUMBER(Daten_Ändern[[#This Row],[CH]]),Daten_Ändern[[#This Row],[CH]]/_xlfn.XLOOKUP(Basisjahr,Daten_Ändern[Jahr],Daten_Ändern[CH])-1,#N/A)</f>
        <v>#N/A</v>
      </c>
      <c r="I47" s="74"/>
      <c r="J47" s="76" t="e">
        <f>IF(ISNUMBER(Daten_Ändern[[#This Row],[BS]]),Daten_Ändern[[#This Row],[BS]]/_xlfn.XLOOKUP(Basisjahr,Daten_Ändern[Jahr],Daten_Ändern[BS])-1,#N/A)</f>
        <v>#N/A</v>
      </c>
      <c r="K47" s="68"/>
      <c r="L47" s="67"/>
      <c r="M47" s="64"/>
      <c r="N47" s="62"/>
      <c r="O47" s="62"/>
      <c r="P47" s="62"/>
    </row>
    <row r="48" spans="1:16" ht="16.350000000000001" customHeight="1">
      <c r="A48" s="95">
        <v>2031</v>
      </c>
      <c r="B48" s="65" t="s">
        <v>164</v>
      </c>
      <c r="C48" s="124" t="s">
        <v>164</v>
      </c>
      <c r="D48" s="66" t="e">
        <v>#N/A</v>
      </c>
      <c r="E48" s="74"/>
      <c r="F48" s="76" t="e">
        <f>IF(ISNUMBER(Daten_Ändern[[#This Row],[ZH]]),Daten_Ändern[[#This Row],[ZH]]/_xlfn.XLOOKUP(Basisjahr,Daten_Ändern[Jahr],Daten_Ändern[ZH])-1,#N/A)</f>
        <v>#N/A</v>
      </c>
      <c r="G48" s="74"/>
      <c r="H48" s="76" t="e">
        <f>IF(ISNUMBER(Daten_Ändern[[#This Row],[CH]]),Daten_Ändern[[#This Row],[CH]]/_xlfn.XLOOKUP(Basisjahr,Daten_Ändern[Jahr],Daten_Ändern[CH])-1,#N/A)</f>
        <v>#N/A</v>
      </c>
      <c r="I48" s="74"/>
      <c r="J48" s="76" t="e">
        <f>IF(ISNUMBER(Daten_Ändern[[#This Row],[BS]]),Daten_Ändern[[#This Row],[BS]]/_xlfn.XLOOKUP(Basisjahr,Daten_Ändern[Jahr],Daten_Ändern[BS])-1,#N/A)</f>
        <v>#N/A</v>
      </c>
      <c r="K48" s="68"/>
      <c r="L48" s="67"/>
      <c r="M48" s="64"/>
      <c r="N48" s="62"/>
      <c r="O48" s="62"/>
      <c r="P48" s="62"/>
    </row>
    <row r="49" spans="1:16" ht="16.350000000000001" customHeight="1">
      <c r="A49" s="95">
        <v>2032</v>
      </c>
      <c r="B49" s="65" t="s">
        <v>164</v>
      </c>
      <c r="C49" s="124" t="s">
        <v>164</v>
      </c>
      <c r="D49" s="66" t="e">
        <v>#N/A</v>
      </c>
      <c r="E49" s="74"/>
      <c r="F49" s="76" t="e">
        <f>IF(ISNUMBER(Daten_Ändern[[#This Row],[ZH]]),Daten_Ändern[[#This Row],[ZH]]/_xlfn.XLOOKUP(Basisjahr,Daten_Ändern[Jahr],Daten_Ändern[ZH])-1,#N/A)</f>
        <v>#N/A</v>
      </c>
      <c r="G49" s="74"/>
      <c r="H49" s="76" t="e">
        <f>IF(ISNUMBER(Daten_Ändern[[#This Row],[CH]]),Daten_Ändern[[#This Row],[CH]]/_xlfn.XLOOKUP(Basisjahr,Daten_Ändern[Jahr],Daten_Ändern[CH])-1,#N/A)</f>
        <v>#N/A</v>
      </c>
      <c r="I49" s="74"/>
      <c r="J49" s="76" t="e">
        <f>IF(ISNUMBER(Daten_Ändern[[#This Row],[BS]]),Daten_Ändern[[#This Row],[BS]]/_xlfn.XLOOKUP(Basisjahr,Daten_Ändern[Jahr],Daten_Ändern[BS])-1,#N/A)</f>
        <v>#N/A</v>
      </c>
      <c r="K49" s="68"/>
      <c r="L49" s="67"/>
      <c r="M49" s="64"/>
      <c r="N49" s="62"/>
      <c r="O49" s="62"/>
      <c r="P49" s="62"/>
    </row>
    <row r="50" spans="1:16" ht="16.350000000000001" customHeight="1">
      <c r="A50" s="95">
        <v>2033</v>
      </c>
      <c r="B50" s="65" t="s">
        <v>164</v>
      </c>
      <c r="C50" s="124" t="s">
        <v>164</v>
      </c>
      <c r="D50" s="66" t="e">
        <v>#N/A</v>
      </c>
      <c r="E50" s="74"/>
      <c r="F50" s="76" t="e">
        <f>IF(ISNUMBER(Daten_Ändern[[#This Row],[ZH]]),Daten_Ändern[[#This Row],[ZH]]/_xlfn.XLOOKUP(Basisjahr,Daten_Ändern[Jahr],Daten_Ändern[ZH])-1,#N/A)</f>
        <v>#N/A</v>
      </c>
      <c r="G50" s="74"/>
      <c r="H50" s="76" t="e">
        <f>IF(ISNUMBER(Daten_Ändern[[#This Row],[CH]]),Daten_Ändern[[#This Row],[CH]]/_xlfn.XLOOKUP(Basisjahr,Daten_Ändern[Jahr],Daten_Ändern[CH])-1,#N/A)</f>
        <v>#N/A</v>
      </c>
      <c r="I50" s="74"/>
      <c r="J50" s="76" t="e">
        <f>IF(ISNUMBER(Daten_Ändern[[#This Row],[BS]]),Daten_Ändern[[#This Row],[BS]]/_xlfn.XLOOKUP(Basisjahr,Daten_Ändern[Jahr],Daten_Ändern[BS])-1,#N/A)</f>
        <v>#N/A</v>
      </c>
      <c r="K50" s="68"/>
      <c r="L50" s="67"/>
      <c r="M50" s="64"/>
      <c r="N50" s="62"/>
      <c r="O50" s="62"/>
      <c r="P50" s="62"/>
    </row>
    <row r="51" spans="1:16" ht="16.350000000000001" customHeight="1">
      <c r="A51" s="95">
        <v>2034</v>
      </c>
      <c r="B51" s="65" t="s">
        <v>164</v>
      </c>
      <c r="C51" s="124" t="s">
        <v>164</v>
      </c>
      <c r="D51" s="66" t="e">
        <v>#N/A</v>
      </c>
      <c r="E51" s="74"/>
      <c r="F51" s="76" t="e">
        <f>IF(ISNUMBER(Daten_Ändern[[#This Row],[ZH]]),Daten_Ändern[[#This Row],[ZH]]/_xlfn.XLOOKUP(Basisjahr,Daten_Ändern[Jahr],Daten_Ändern[ZH])-1,#N/A)</f>
        <v>#N/A</v>
      </c>
      <c r="G51" s="74"/>
      <c r="H51" s="76" t="e">
        <f>IF(ISNUMBER(Daten_Ändern[[#This Row],[CH]]),Daten_Ändern[[#This Row],[CH]]/_xlfn.XLOOKUP(Basisjahr,Daten_Ändern[Jahr],Daten_Ändern[CH])-1,#N/A)</f>
        <v>#N/A</v>
      </c>
      <c r="I51" s="74"/>
      <c r="J51" s="76" t="e">
        <f>IF(ISNUMBER(Daten_Ändern[[#This Row],[BS]]),Daten_Ändern[[#This Row],[BS]]/_xlfn.XLOOKUP(Basisjahr,Daten_Ändern[Jahr],Daten_Ändern[BS])-1,#N/A)</f>
        <v>#N/A</v>
      </c>
      <c r="K51" s="68"/>
      <c r="L51" s="67"/>
      <c r="M51" s="64"/>
      <c r="N51" s="62"/>
      <c r="O51" s="62"/>
      <c r="P51" s="62"/>
    </row>
    <row r="52" spans="1:16" ht="16.350000000000001" customHeight="1">
      <c r="A52" s="95">
        <v>2035</v>
      </c>
      <c r="B52" s="65" t="s">
        <v>164</v>
      </c>
      <c r="C52" s="124" t="s">
        <v>164</v>
      </c>
      <c r="D52" s="66" t="e">
        <v>#N/A</v>
      </c>
      <c r="E52" s="74"/>
      <c r="F52" s="76" t="e">
        <f>IF(ISNUMBER(Daten_Ändern[[#This Row],[ZH]]),Daten_Ändern[[#This Row],[ZH]]/_xlfn.XLOOKUP(Basisjahr,Daten_Ändern[Jahr],Daten_Ändern[ZH])-1,#N/A)</f>
        <v>#N/A</v>
      </c>
      <c r="G52" s="74"/>
      <c r="H52" s="76" t="e">
        <f>IF(ISNUMBER(Daten_Ändern[[#This Row],[CH]]),Daten_Ändern[[#This Row],[CH]]/_xlfn.XLOOKUP(Basisjahr,Daten_Ändern[Jahr],Daten_Ändern[CH])-1,#N/A)</f>
        <v>#N/A</v>
      </c>
      <c r="I52" s="74"/>
      <c r="J52" s="76" t="e">
        <f>IF(ISNUMBER(Daten_Ändern[[#This Row],[BS]]),Daten_Ändern[[#This Row],[BS]]/_xlfn.XLOOKUP(Basisjahr,Daten_Ändern[Jahr],Daten_Ändern[BS])-1,#N/A)</f>
        <v>#N/A</v>
      </c>
      <c r="K52" s="68"/>
      <c r="L52" s="67"/>
      <c r="M52" s="64"/>
      <c r="N52" s="62"/>
      <c r="O52" s="62"/>
      <c r="P52" s="62"/>
    </row>
    <row r="53" spans="1:16" ht="16.350000000000001" customHeight="1">
      <c r="A53" s="95">
        <v>2036</v>
      </c>
      <c r="B53" s="65" t="s">
        <v>164</v>
      </c>
      <c r="C53" s="124" t="s">
        <v>164</v>
      </c>
      <c r="D53" s="66" t="e">
        <v>#N/A</v>
      </c>
      <c r="E53" s="74"/>
      <c r="F53" s="76" t="e">
        <f>IF(ISNUMBER(Daten_Ändern[[#This Row],[ZH]]),Daten_Ändern[[#This Row],[ZH]]/_xlfn.XLOOKUP(Basisjahr,Daten_Ändern[Jahr],Daten_Ändern[ZH])-1,#N/A)</f>
        <v>#N/A</v>
      </c>
      <c r="G53" s="74"/>
      <c r="H53" s="76" t="e">
        <f>IF(ISNUMBER(Daten_Ändern[[#This Row],[CH]]),Daten_Ändern[[#This Row],[CH]]/_xlfn.XLOOKUP(Basisjahr,Daten_Ändern[Jahr],Daten_Ändern[CH])-1,#N/A)</f>
        <v>#N/A</v>
      </c>
      <c r="I53" s="74"/>
      <c r="J53" s="76" t="e">
        <f>IF(ISNUMBER(Daten_Ändern[[#This Row],[BS]]),Daten_Ändern[[#This Row],[BS]]/_xlfn.XLOOKUP(Basisjahr,Daten_Ändern[Jahr],Daten_Ändern[BS])-1,#N/A)</f>
        <v>#N/A</v>
      </c>
      <c r="K53" s="68"/>
      <c r="L53" s="67"/>
      <c r="M53" s="64"/>
      <c r="N53" s="62"/>
      <c r="O53" s="62"/>
      <c r="P53" s="62"/>
    </row>
    <row r="54" spans="1:16" ht="16.350000000000001" customHeight="1">
      <c r="A54" s="95">
        <v>2037</v>
      </c>
      <c r="B54" s="65" t="s">
        <v>164</v>
      </c>
      <c r="C54" s="124" t="s">
        <v>164</v>
      </c>
      <c r="D54" s="66" t="e">
        <v>#N/A</v>
      </c>
      <c r="E54" s="74"/>
      <c r="F54" s="76" t="e">
        <f>IF(ISNUMBER(Daten_Ändern[[#This Row],[ZH]]),Daten_Ändern[[#This Row],[ZH]]/_xlfn.XLOOKUP(Basisjahr,Daten_Ändern[Jahr],Daten_Ändern[ZH])-1,#N/A)</f>
        <v>#N/A</v>
      </c>
      <c r="G54" s="74"/>
      <c r="H54" s="76" t="e">
        <f>IF(ISNUMBER(Daten_Ändern[[#This Row],[CH]]),Daten_Ändern[[#This Row],[CH]]/_xlfn.XLOOKUP(Basisjahr,Daten_Ändern[Jahr],Daten_Ändern[CH])-1,#N/A)</f>
        <v>#N/A</v>
      </c>
      <c r="I54" s="74"/>
      <c r="J54" s="76" t="e">
        <f>IF(ISNUMBER(Daten_Ändern[[#This Row],[BS]]),Daten_Ändern[[#This Row],[BS]]/_xlfn.XLOOKUP(Basisjahr,Daten_Ändern[Jahr],Daten_Ändern[BS])-1,#N/A)</f>
        <v>#N/A</v>
      </c>
      <c r="K54" s="68"/>
      <c r="L54" s="67"/>
      <c r="M54" s="64"/>
      <c r="N54" s="62"/>
      <c r="O54" s="62"/>
      <c r="P54" s="62"/>
    </row>
    <row r="55" spans="1:16" ht="16.350000000000001" customHeight="1">
      <c r="A55" s="95">
        <v>2038</v>
      </c>
      <c r="B55" s="65" t="s">
        <v>164</v>
      </c>
      <c r="C55" s="124" t="s">
        <v>164</v>
      </c>
      <c r="D55" s="66" t="e">
        <v>#N/A</v>
      </c>
      <c r="E55" s="74"/>
      <c r="F55" s="76" t="e">
        <f>IF(ISNUMBER(Daten_Ändern[[#This Row],[ZH]]),Daten_Ändern[[#This Row],[ZH]]/_xlfn.XLOOKUP(Basisjahr,Daten_Ändern[Jahr],Daten_Ändern[ZH])-1,#N/A)</f>
        <v>#N/A</v>
      </c>
      <c r="G55" s="74"/>
      <c r="H55" s="76" t="e">
        <f>IF(ISNUMBER(Daten_Ändern[[#This Row],[CH]]),Daten_Ändern[[#This Row],[CH]]/_xlfn.XLOOKUP(Basisjahr,Daten_Ändern[Jahr],Daten_Ändern[CH])-1,#N/A)</f>
        <v>#N/A</v>
      </c>
      <c r="I55" s="74"/>
      <c r="J55" s="76" t="e">
        <f>IF(ISNUMBER(Daten_Ändern[[#This Row],[BS]]),Daten_Ändern[[#This Row],[BS]]/_xlfn.XLOOKUP(Basisjahr,Daten_Ändern[Jahr],Daten_Ändern[BS])-1,#N/A)</f>
        <v>#N/A</v>
      </c>
      <c r="K55" s="68"/>
      <c r="L55" s="67"/>
      <c r="M55" s="64"/>
      <c r="N55" s="62"/>
      <c r="O55" s="62"/>
      <c r="P55" s="62"/>
    </row>
    <row r="56" spans="1:16" ht="16.350000000000001" customHeight="1">
      <c r="A56" s="95">
        <v>2039</v>
      </c>
      <c r="B56" s="65" t="s">
        <v>164</v>
      </c>
      <c r="C56" s="124" t="s">
        <v>164</v>
      </c>
      <c r="D56" s="66" t="e">
        <v>#N/A</v>
      </c>
      <c r="E56" s="74"/>
      <c r="F56" s="76" t="e">
        <f>IF(ISNUMBER(Daten_Ändern[[#This Row],[ZH]]),Daten_Ändern[[#This Row],[ZH]]/_xlfn.XLOOKUP(Basisjahr,Daten_Ändern[Jahr],Daten_Ändern[ZH])-1,#N/A)</f>
        <v>#N/A</v>
      </c>
      <c r="G56" s="74"/>
      <c r="H56" s="76" t="e">
        <f>IF(ISNUMBER(Daten_Ändern[[#This Row],[CH]]),Daten_Ändern[[#This Row],[CH]]/_xlfn.XLOOKUP(Basisjahr,Daten_Ändern[Jahr],Daten_Ändern[CH])-1,#N/A)</f>
        <v>#N/A</v>
      </c>
      <c r="I56" s="74"/>
      <c r="J56" s="76" t="e">
        <f>IF(ISNUMBER(Daten_Ändern[[#This Row],[BS]]),Daten_Ändern[[#This Row],[BS]]/_xlfn.XLOOKUP(Basisjahr,Daten_Ändern[Jahr],Daten_Ändern[BS])-1,#N/A)</f>
        <v>#N/A</v>
      </c>
      <c r="K56" s="68"/>
      <c r="L56" s="67"/>
      <c r="M56" s="64"/>
      <c r="N56" s="62"/>
      <c r="O56" s="62"/>
      <c r="P56" s="62"/>
    </row>
    <row r="57" spans="1:16" ht="16.350000000000001" customHeight="1">
      <c r="A57" s="95">
        <v>2040</v>
      </c>
      <c r="B57" s="65" t="s">
        <v>164</v>
      </c>
      <c r="C57" s="124" t="s">
        <v>164</v>
      </c>
      <c r="D57" s="66" t="e">
        <v>#N/A</v>
      </c>
      <c r="E57" s="74"/>
      <c r="F57" s="76" t="e">
        <f>IF(ISNUMBER(Daten_Ändern[[#This Row],[ZH]]),Daten_Ändern[[#This Row],[ZH]]/_xlfn.XLOOKUP(Basisjahr,Daten_Ändern[Jahr],Daten_Ändern[ZH])-1,#N/A)</f>
        <v>#N/A</v>
      </c>
      <c r="G57" s="74"/>
      <c r="H57" s="76" t="e">
        <f>IF(ISNUMBER(Daten_Ändern[[#This Row],[CH]]),Daten_Ändern[[#This Row],[CH]]/_xlfn.XLOOKUP(Basisjahr,Daten_Ändern[Jahr],Daten_Ändern[CH])-1,#N/A)</f>
        <v>#N/A</v>
      </c>
      <c r="I57" s="74"/>
      <c r="J57" s="76" t="e">
        <f>IF(ISNUMBER(Daten_Ändern[[#This Row],[BS]]),Daten_Ändern[[#This Row],[BS]]/_xlfn.XLOOKUP(Basisjahr,Daten_Ändern[Jahr],Daten_Ändern[BS])-1,#N/A)</f>
        <v>#N/A</v>
      </c>
      <c r="K57" s="68"/>
      <c r="L57" s="67"/>
      <c r="M57" s="64"/>
      <c r="N57" s="62"/>
      <c r="O57" s="62"/>
      <c r="P57" s="62"/>
    </row>
    <row r="58" spans="1:16" ht="16.350000000000001" customHeight="1">
      <c r="A58" s="95">
        <v>2041</v>
      </c>
      <c r="B58" s="65" t="s">
        <v>164</v>
      </c>
      <c r="C58" s="124" t="s">
        <v>164</v>
      </c>
      <c r="D58" s="66" t="e">
        <v>#N/A</v>
      </c>
      <c r="E58" s="74"/>
      <c r="F58" s="76" t="e">
        <f>IF(ISNUMBER(Daten_Ändern[[#This Row],[ZH]]),Daten_Ändern[[#This Row],[ZH]]/_xlfn.XLOOKUP(Basisjahr,Daten_Ändern[Jahr],Daten_Ändern[ZH])-1,#N/A)</f>
        <v>#N/A</v>
      </c>
      <c r="G58" s="74"/>
      <c r="H58" s="76" t="e">
        <f>IF(ISNUMBER(Daten_Ändern[[#This Row],[CH]]),Daten_Ändern[[#This Row],[CH]]/_xlfn.XLOOKUP(Basisjahr,Daten_Ändern[Jahr],Daten_Ändern[CH])-1,#N/A)</f>
        <v>#N/A</v>
      </c>
      <c r="I58" s="74"/>
      <c r="J58" s="76" t="e">
        <f>IF(ISNUMBER(Daten_Ändern[[#This Row],[BS]]),Daten_Ändern[[#This Row],[BS]]/_xlfn.XLOOKUP(Basisjahr,Daten_Ändern[Jahr],Daten_Ändern[BS])-1,#N/A)</f>
        <v>#N/A</v>
      </c>
      <c r="K58" s="68"/>
      <c r="L58" s="67"/>
      <c r="M58" s="64"/>
      <c r="N58" s="62"/>
      <c r="O58" s="62"/>
      <c r="P58" s="62"/>
    </row>
    <row r="59" spans="1:16" ht="16.350000000000001" customHeight="1">
      <c r="A59" s="95">
        <v>2042</v>
      </c>
      <c r="B59" s="65" t="s">
        <v>164</v>
      </c>
      <c r="C59" s="124" t="s">
        <v>164</v>
      </c>
      <c r="D59" s="66" t="e">
        <v>#N/A</v>
      </c>
      <c r="E59" s="74"/>
      <c r="F59" s="76" t="e">
        <f>IF(ISNUMBER(Daten_Ändern[[#This Row],[ZH]]),Daten_Ändern[[#This Row],[ZH]]/_xlfn.XLOOKUP(Basisjahr,Daten_Ändern[Jahr],Daten_Ändern[ZH])-1,#N/A)</f>
        <v>#N/A</v>
      </c>
      <c r="G59" s="74"/>
      <c r="H59" s="76" t="e">
        <f>IF(ISNUMBER(Daten_Ändern[[#This Row],[CH]]),Daten_Ändern[[#This Row],[CH]]/_xlfn.XLOOKUP(Basisjahr,Daten_Ändern[Jahr],Daten_Ändern[CH])-1,#N/A)</f>
        <v>#N/A</v>
      </c>
      <c r="I59" s="74"/>
      <c r="J59" s="76" t="e">
        <f>IF(ISNUMBER(Daten_Ändern[[#This Row],[BS]]),Daten_Ändern[[#This Row],[BS]]/_xlfn.XLOOKUP(Basisjahr,Daten_Ändern[Jahr],Daten_Ändern[BS])-1,#N/A)</f>
        <v>#N/A</v>
      </c>
      <c r="K59" s="68"/>
      <c r="L59" s="67"/>
      <c r="M59" s="64"/>
      <c r="N59" s="62"/>
      <c r="O59" s="62"/>
      <c r="P59" s="62"/>
    </row>
    <row r="60" spans="1:16" ht="16.350000000000001" customHeight="1">
      <c r="A60" s="95">
        <v>2043</v>
      </c>
      <c r="B60" s="65" t="s">
        <v>164</v>
      </c>
      <c r="C60" s="124" t="s">
        <v>164</v>
      </c>
      <c r="D60" s="66" t="e">
        <v>#N/A</v>
      </c>
      <c r="E60" s="74"/>
      <c r="F60" s="76" t="e">
        <f>IF(ISNUMBER(Daten_Ändern[[#This Row],[ZH]]),Daten_Ändern[[#This Row],[ZH]]/_xlfn.XLOOKUP(Basisjahr,Daten_Ändern[Jahr],Daten_Ändern[ZH])-1,#N/A)</f>
        <v>#N/A</v>
      </c>
      <c r="G60" s="74"/>
      <c r="H60" s="76" t="e">
        <f>IF(ISNUMBER(Daten_Ändern[[#This Row],[CH]]),Daten_Ändern[[#This Row],[CH]]/_xlfn.XLOOKUP(Basisjahr,Daten_Ändern[Jahr],Daten_Ändern[CH])-1,#N/A)</f>
        <v>#N/A</v>
      </c>
      <c r="I60" s="74"/>
      <c r="J60" s="76" t="e">
        <f>IF(ISNUMBER(Daten_Ändern[[#This Row],[BS]]),Daten_Ändern[[#This Row],[BS]]/_xlfn.XLOOKUP(Basisjahr,Daten_Ändern[Jahr],Daten_Ändern[BS])-1,#N/A)</f>
        <v>#N/A</v>
      </c>
      <c r="K60" s="68"/>
      <c r="L60" s="67"/>
      <c r="M60" s="64"/>
      <c r="N60" s="62"/>
      <c r="O60" s="62"/>
      <c r="P60" s="62"/>
    </row>
    <row r="61" spans="1:16" ht="16.350000000000001" customHeight="1">
      <c r="A61" s="95">
        <v>2044</v>
      </c>
      <c r="B61" s="65" t="s">
        <v>164</v>
      </c>
      <c r="C61" s="124" t="s">
        <v>164</v>
      </c>
      <c r="D61" s="66" t="e">
        <v>#N/A</v>
      </c>
      <c r="E61" s="74"/>
      <c r="F61" s="76" t="e">
        <f>IF(ISNUMBER(Daten_Ändern[[#This Row],[ZH]]),Daten_Ändern[[#This Row],[ZH]]/_xlfn.XLOOKUP(Basisjahr,Daten_Ändern[Jahr],Daten_Ändern[ZH])-1,#N/A)</f>
        <v>#N/A</v>
      </c>
      <c r="G61" s="74"/>
      <c r="H61" s="76" t="e">
        <f>IF(ISNUMBER(Daten_Ändern[[#This Row],[CH]]),Daten_Ändern[[#This Row],[CH]]/_xlfn.XLOOKUP(Basisjahr,Daten_Ändern[Jahr],Daten_Ändern[CH])-1,#N/A)</f>
        <v>#N/A</v>
      </c>
      <c r="I61" s="74"/>
      <c r="J61" s="76" t="e">
        <f>IF(ISNUMBER(Daten_Ändern[[#This Row],[BS]]),Daten_Ändern[[#This Row],[BS]]/_xlfn.XLOOKUP(Basisjahr,Daten_Ändern[Jahr],Daten_Ändern[BS])-1,#N/A)</f>
        <v>#N/A</v>
      </c>
      <c r="K61" s="68"/>
      <c r="L61" s="67"/>
      <c r="M61" s="64"/>
      <c r="N61" s="62"/>
      <c r="O61" s="62"/>
      <c r="P61" s="62"/>
    </row>
    <row r="62" spans="1:16" ht="16.350000000000001" customHeight="1">
      <c r="A62" s="95">
        <v>2045</v>
      </c>
      <c r="B62" s="65" t="s">
        <v>164</v>
      </c>
      <c r="C62" s="124" t="s">
        <v>164</v>
      </c>
      <c r="D62" s="66" t="e">
        <v>#N/A</v>
      </c>
      <c r="E62" s="74"/>
      <c r="F62" s="76" t="e">
        <f>IF(ISNUMBER(Daten_Ändern[[#This Row],[ZH]]),Daten_Ändern[[#This Row],[ZH]]/_xlfn.XLOOKUP(Basisjahr,Daten_Ändern[Jahr],Daten_Ändern[ZH])-1,#N/A)</f>
        <v>#N/A</v>
      </c>
      <c r="G62" s="74"/>
      <c r="H62" s="76" t="e">
        <f>IF(ISNUMBER(Daten_Ändern[[#This Row],[CH]]),Daten_Ändern[[#This Row],[CH]]/_xlfn.XLOOKUP(Basisjahr,Daten_Ändern[Jahr],Daten_Ändern[CH])-1,#N/A)</f>
        <v>#N/A</v>
      </c>
      <c r="I62" s="74"/>
      <c r="J62" s="76" t="e">
        <f>IF(ISNUMBER(Daten_Ändern[[#This Row],[BS]]),Daten_Ändern[[#This Row],[BS]]/_xlfn.XLOOKUP(Basisjahr,Daten_Ändern[Jahr],Daten_Ändern[BS])-1,#N/A)</f>
        <v>#N/A</v>
      </c>
      <c r="K62" s="68"/>
      <c r="L62" s="67"/>
      <c r="M62" s="64"/>
      <c r="N62" s="62"/>
      <c r="O62" s="62"/>
      <c r="P62" s="62"/>
    </row>
    <row r="63" spans="1:16" ht="16.350000000000001" customHeight="1">
      <c r="A63" s="95">
        <v>2046</v>
      </c>
      <c r="B63" s="65" t="s">
        <v>164</v>
      </c>
      <c r="C63" s="124" t="s">
        <v>164</v>
      </c>
      <c r="D63" s="66" t="e">
        <v>#N/A</v>
      </c>
      <c r="E63" s="74"/>
      <c r="F63" s="76" t="e">
        <f>IF(ISNUMBER(Daten_Ändern[[#This Row],[ZH]]),Daten_Ändern[[#This Row],[ZH]]/_xlfn.XLOOKUP(Basisjahr,Daten_Ändern[Jahr],Daten_Ändern[ZH])-1,#N/A)</f>
        <v>#N/A</v>
      </c>
      <c r="G63" s="74"/>
      <c r="H63" s="76" t="e">
        <f>IF(ISNUMBER(Daten_Ändern[[#This Row],[CH]]),Daten_Ändern[[#This Row],[CH]]/_xlfn.XLOOKUP(Basisjahr,Daten_Ändern[Jahr],Daten_Ändern[CH])-1,#N/A)</f>
        <v>#N/A</v>
      </c>
      <c r="I63" s="74"/>
      <c r="J63" s="76" t="e">
        <f>IF(ISNUMBER(Daten_Ändern[[#This Row],[BS]]),Daten_Ändern[[#This Row],[BS]]/_xlfn.XLOOKUP(Basisjahr,Daten_Ändern[Jahr],Daten_Ändern[BS])-1,#N/A)</f>
        <v>#N/A</v>
      </c>
      <c r="K63" s="68"/>
      <c r="L63" s="67"/>
      <c r="M63" s="64"/>
      <c r="N63" s="62"/>
      <c r="O63" s="62"/>
      <c r="P63" s="62"/>
    </row>
    <row r="64" spans="1:16" ht="16.350000000000001" customHeight="1">
      <c r="A64" s="95">
        <v>2047</v>
      </c>
      <c r="B64" s="65" t="s">
        <v>164</v>
      </c>
      <c r="C64" s="124" t="s">
        <v>164</v>
      </c>
      <c r="D64" s="66" t="e">
        <v>#N/A</v>
      </c>
      <c r="E64" s="74"/>
      <c r="F64" s="76" t="e">
        <f>IF(ISNUMBER(Daten_Ändern[[#This Row],[ZH]]),Daten_Ändern[[#This Row],[ZH]]/_xlfn.XLOOKUP(Basisjahr,Daten_Ändern[Jahr],Daten_Ändern[ZH])-1,#N/A)</f>
        <v>#N/A</v>
      </c>
      <c r="G64" s="74"/>
      <c r="H64" s="76" t="e">
        <f>IF(ISNUMBER(Daten_Ändern[[#This Row],[CH]]),Daten_Ändern[[#This Row],[CH]]/_xlfn.XLOOKUP(Basisjahr,Daten_Ändern[Jahr],Daten_Ändern[CH])-1,#N/A)</f>
        <v>#N/A</v>
      </c>
      <c r="I64" s="74"/>
      <c r="J64" s="76" t="e">
        <f>IF(ISNUMBER(Daten_Ändern[[#This Row],[BS]]),Daten_Ändern[[#This Row],[BS]]/_xlfn.XLOOKUP(Basisjahr,Daten_Ändern[Jahr],Daten_Ändern[BS])-1,#N/A)</f>
        <v>#N/A</v>
      </c>
      <c r="K64" s="68"/>
      <c r="L64" s="67"/>
      <c r="M64" s="64"/>
      <c r="N64" s="62"/>
      <c r="O64" s="62"/>
      <c r="P64" s="62"/>
    </row>
    <row r="65" spans="1:16" ht="16.350000000000001" customHeight="1">
      <c r="A65" s="95">
        <v>2048</v>
      </c>
      <c r="B65" s="65" t="s">
        <v>164</v>
      </c>
      <c r="C65" s="124" t="s">
        <v>164</v>
      </c>
      <c r="D65" s="66" t="e">
        <v>#N/A</v>
      </c>
      <c r="E65" s="74"/>
      <c r="F65" s="76" t="e">
        <f>IF(ISNUMBER(Daten_Ändern[[#This Row],[ZH]]),Daten_Ändern[[#This Row],[ZH]]/_xlfn.XLOOKUP(Basisjahr,Daten_Ändern[Jahr],Daten_Ändern[ZH])-1,#N/A)</f>
        <v>#N/A</v>
      </c>
      <c r="G65" s="74"/>
      <c r="H65" s="76" t="e">
        <f>IF(ISNUMBER(Daten_Ändern[[#This Row],[CH]]),Daten_Ändern[[#This Row],[CH]]/_xlfn.XLOOKUP(Basisjahr,Daten_Ändern[Jahr],Daten_Ändern[CH])-1,#N/A)</f>
        <v>#N/A</v>
      </c>
      <c r="I65" s="74"/>
      <c r="J65" s="76" t="e">
        <f>IF(ISNUMBER(Daten_Ändern[[#This Row],[BS]]),Daten_Ändern[[#This Row],[BS]]/_xlfn.XLOOKUP(Basisjahr,Daten_Ändern[Jahr],Daten_Ändern[BS])-1,#N/A)</f>
        <v>#N/A</v>
      </c>
      <c r="K65" s="68"/>
      <c r="L65" s="67"/>
      <c r="M65" s="64"/>
      <c r="N65" s="62"/>
      <c r="O65" s="62"/>
      <c r="P65" s="62"/>
    </row>
    <row r="66" spans="1:16" ht="16.350000000000001" customHeight="1">
      <c r="A66" s="95">
        <v>2049</v>
      </c>
      <c r="B66" s="65" t="s">
        <v>164</v>
      </c>
      <c r="C66" s="124" t="s">
        <v>164</v>
      </c>
      <c r="D66" s="66" t="e">
        <v>#N/A</v>
      </c>
      <c r="E66" s="74"/>
      <c r="F66" s="76" t="e">
        <f>IF(ISNUMBER(Daten_Ändern[[#This Row],[ZH]]),Daten_Ändern[[#This Row],[ZH]]/_xlfn.XLOOKUP(Basisjahr,Daten_Ändern[Jahr],Daten_Ändern[ZH])-1,#N/A)</f>
        <v>#N/A</v>
      </c>
      <c r="G66" s="74"/>
      <c r="H66" s="76" t="e">
        <f>IF(ISNUMBER(Daten_Ändern[[#This Row],[CH]]),Daten_Ändern[[#This Row],[CH]]/_xlfn.XLOOKUP(Basisjahr,Daten_Ändern[Jahr],Daten_Ändern[CH])-1,#N/A)</f>
        <v>#N/A</v>
      </c>
      <c r="I66" s="74"/>
      <c r="J66" s="76" t="e">
        <f>IF(ISNUMBER(Daten_Ändern[[#This Row],[BS]]),Daten_Ändern[[#This Row],[BS]]/_xlfn.XLOOKUP(Basisjahr,Daten_Ändern[Jahr],Daten_Ändern[BS])-1,#N/A)</f>
        <v>#N/A</v>
      </c>
      <c r="K66" s="68"/>
      <c r="L66" s="67"/>
      <c r="M66" s="64"/>
      <c r="N66" s="62"/>
      <c r="O66" s="62"/>
      <c r="P66" s="62"/>
    </row>
    <row r="67" spans="1:16" ht="15" customHeight="1">
      <c r="A67" s="95">
        <v>2050</v>
      </c>
      <c r="B67" s="95" t="s">
        <v>164</v>
      </c>
      <c r="C67" s="124" t="s">
        <v>164</v>
      </c>
      <c r="D67" t="e">
        <v>#N/A</v>
      </c>
      <c r="E67"/>
      <c r="F67" t="e">
        <f>IF(ISNUMBER(Daten_Ändern[[#This Row],[ZH]]),Daten_Ändern[[#This Row],[ZH]]/_xlfn.XLOOKUP(Basisjahr,Daten_Ändern[Jahr],Daten_Ändern[ZH])-1,#N/A)</f>
        <v>#N/A</v>
      </c>
      <c r="G67"/>
      <c r="H67" t="e">
        <f>IF(ISNUMBER(Daten_Ändern[[#This Row],[CH]]),Daten_Ändern[[#This Row],[CH]]/_xlfn.XLOOKUP(Basisjahr,Daten_Ändern[Jahr],Daten_Ändern[CH])-1,#N/A)</f>
        <v>#N/A</v>
      </c>
      <c r="I67"/>
      <c r="J67" t="e">
        <f>IF(ISNUMBER(Daten_Ändern[[#This Row],[BS]]),Daten_Ändern[[#This Row],[BS]]/_xlfn.XLOOKUP(Basisjahr,Daten_Ändern[Jahr],Daten_Ändern[BS])-1,#N/A)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B25:D25"/>
    <mergeCell ref="G25:I25"/>
    <mergeCell ref="B26:D26"/>
    <mergeCell ref="G26:I26"/>
    <mergeCell ref="B27:D27"/>
    <mergeCell ref="G27:I27"/>
    <mergeCell ref="B13:D13"/>
    <mergeCell ref="G13:I13"/>
    <mergeCell ref="B22:D22"/>
    <mergeCell ref="G22:I22"/>
    <mergeCell ref="B21:D21"/>
    <mergeCell ref="G21:I21"/>
    <mergeCell ref="B14:D14"/>
    <mergeCell ref="G14:I14"/>
    <mergeCell ref="N29:O29"/>
    <mergeCell ref="N28:O28"/>
    <mergeCell ref="A1:D1"/>
    <mergeCell ref="F1:H1"/>
    <mergeCell ref="B8:D8"/>
    <mergeCell ref="G8:I8"/>
    <mergeCell ref="B9:D9"/>
    <mergeCell ref="G9:I9"/>
    <mergeCell ref="B17:D17"/>
    <mergeCell ref="G17:I17"/>
    <mergeCell ref="B24:D24"/>
    <mergeCell ref="G24:I24"/>
    <mergeCell ref="B11:D11"/>
    <mergeCell ref="G11:I11"/>
    <mergeCell ref="B12:D12"/>
    <mergeCell ref="G12:I12"/>
  </mergeCells>
  <phoneticPr fontId="34" type="noConversion"/>
  <conditionalFormatting sqref="A2:L13 A14:B14 E14:G14 J14:L14 A15:L20 A21:B22 E21:G22 J21:L22 A23:L25 A26:J27 N28:O29 A28:L30 A31:M67 A68:L72 A73:J74 A75:L104">
    <cfRule type="containsErrors" dxfId="1107" priority="110">
      <formula>ISERROR(A2)</formula>
    </cfRule>
  </conditionalFormatting>
  <conditionalFormatting sqref="A1:Z13 A14:B14 E14:G14 J14:Z14 A15:Z20 A21:B22 E21:G22 J21:Z22 A23:Z25 A26:J27 N26:Z27 A28:Z30 A31:AA67 A68:Z72 A73:J74 N73:Z74 A75:Z1048576">
    <cfRule type="cellIs" dxfId="1104" priority="20" operator="equal">
      <formula>0</formula>
    </cfRule>
  </conditionalFormatting>
  <dataValidations disablePrompts="1" count="1">
    <dataValidation operator="lessThan" allowBlank="1" showInputMessage="1" showErrorMessage="1" sqref="B8:D10 G8:I9" xr:uid="{3258EF57-8FB1-4905-B304-08F126053FE8}"/>
  </dataValidations>
  <hyperlinks>
    <hyperlink ref="F1" location="Übersicht!A1" display="⬅️ Zurück zur Übersicht" xr:uid="{08CEFFF6-3474-4590-948D-9239985E2078}"/>
    <hyperlink ref="G12" r:id="rId1" display="https://opendata.swiss/de/dataset/gebaude-nach-kanton-gebaudekategorie-heizungsart-warmwasserversorgung-energietrager-und-bauperi" xr:uid="{45F132DC-0106-4BBB-B0EF-2766E6CFB00E}"/>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08" id="{42DDBF09-93B4-400D-892C-ADA8E2B8DB49}">
            <xm:f>$A32=Übersicht!$H$1</xm:f>
            <x14:dxf>
              <fill>
                <patternFill>
                  <bgColor theme="3" tint="0.79998168889431442"/>
                </patternFill>
              </fill>
            </x14:dxf>
          </x14:cfRule>
          <x14:cfRule type="expression" priority="109" id="{E8C2FBC5-183C-4D9C-887A-5DFEC9FA6B32}">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disablePrompts="1" count="4">
        <x14:dataValidation type="list" operator="lessThan" allowBlank="1" showInputMessage="1" showErrorMessage="1" xr:uid="{1A629CFB-D2B5-44EA-9F31-E49A3F77D6C1}">
          <x14:formula1>
            <xm:f>Definitionen!$E$2:$E$11</xm:f>
          </x14:formula1>
          <xm:sqref>B5</xm:sqref>
        </x14:dataValidation>
        <x14:dataValidation type="list" allowBlank="1" showInputMessage="1" showErrorMessage="1" xr:uid="{F8606E4E-E807-40A0-A6BA-27CD9A3F8EE6}">
          <x14:formula1>
            <xm:f>Definitionen!$I$2:$I$7</xm:f>
          </x14:formula1>
          <xm:sqref>G24:I24</xm:sqref>
        </x14:dataValidation>
        <x14:dataValidation type="list" allowBlank="1" showInputMessage="1" showErrorMessage="1" xr:uid="{76E420B3-427C-4AE9-9006-D38A0B69ABEF}">
          <x14:formula1>
            <xm:f>Definitionen!$A$2:$A$6</xm:f>
          </x14:formula1>
          <xm:sqref>B7 D7</xm:sqref>
        </x14:dataValidation>
        <x14:dataValidation type="list" allowBlank="1" showInputMessage="1" showErrorMessage="1" xr:uid="{5A794BFC-A94C-4EC4-99BF-B28595272989}">
          <x14:formula1>
            <xm:f>Definitionen!$I$2:$I$11</xm:f>
          </x14:formula1>
          <xm:sqref>B24:D24</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92D27-BA46-4DEA-969D-05410E1893D6}">
  <sheetPr codeName="Tabelle4">
    <tabColor theme="1" tint="0.499984740745262"/>
    <pageSetUpPr fitToPage="1"/>
  </sheetPr>
  <dimension ref="A1:Q127"/>
  <sheetViews>
    <sheetView showGridLines="0" zoomScaleNormal="100" workbookViewId="0">
      <pane xSplit="1" ySplit="1" topLeftCell="B2" activePane="bottomRight" state="frozen"/>
      <selection pane="bottomRight" activeCell="B2" sqref="B2"/>
      <selection pane="bottomLeft" activeCell="P28" sqref="P28"/>
      <selection pane="topRight" activeCell="P28" sqref="P28"/>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165</v>
      </c>
      <c r="B1" s="192"/>
      <c r="C1" s="192"/>
      <c r="D1" s="192"/>
      <c r="E1" s="93" t="str">
        <f>Basisjahr&amp;"-"&amp;Betrachtungsjahr&amp;": "&amp;ROUND(_xlfn.XLOOKUP(Betrachtungsjahr,Daten_Q1[Jahr],Daten_Q1[Veränderung ZH])*100,1)&amp;" %"</f>
        <v>2015-2021: 6.7 %</v>
      </c>
      <c r="F1" s="193" t="s">
        <v>122</v>
      </c>
      <c r="G1" s="193"/>
      <c r="H1" s="193"/>
      <c r="J1" s="94" t="str">
        <f>Basisjahr&amp;"-"&amp;Betrachtungsjahr&amp;": "&amp;ROUND(_xlfn.XLOOKUP(Betrachtungsjahr,Daten_Q1[Jahr],Daten_Q1[Veränderung CH])*100,1)&amp;" %"</f>
        <v>2015-2021: 4.9 %</v>
      </c>
      <c r="K1" s="111"/>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2010</v>
      </c>
      <c r="E4" s="19"/>
      <c r="F4" s="89"/>
      <c r="G4" s="89"/>
      <c r="H4" s="90" t="str">
        <f>C4</f>
        <v>Verfügbar ab</v>
      </c>
      <c r="I4" s="92">
        <v>2010</v>
      </c>
    </row>
    <row r="5" spans="1:17" s="56" customFormat="1" ht="18" customHeight="1" thickTop="1" thickBot="1">
      <c r="A5" s="79" t="s">
        <v>59</v>
      </c>
      <c r="B5" s="80" t="s">
        <v>166</v>
      </c>
      <c r="C5" s="79" t="s">
        <v>127</v>
      </c>
      <c r="D5" s="82" t="s">
        <v>167</v>
      </c>
      <c r="E5" s="19"/>
      <c r="F5" s="90" t="str">
        <f>A5</f>
        <v>Zuständig</v>
      </c>
      <c r="G5" s="91" t="s">
        <v>166</v>
      </c>
      <c r="H5" s="90" t="str">
        <f>C5</f>
        <v>Kontaktperson</v>
      </c>
      <c r="I5" s="91" t="s">
        <v>167</v>
      </c>
    </row>
    <row r="6" spans="1:17" s="56" customFormat="1" ht="18" customHeight="1">
      <c r="A6" s="79" t="s">
        <v>58</v>
      </c>
      <c r="B6" s="80" t="s">
        <v>0</v>
      </c>
      <c r="C6" s="79" t="s">
        <v>128</v>
      </c>
      <c r="D6" s="83" t="s">
        <v>164</v>
      </c>
      <c r="E6" s="19"/>
      <c r="F6" s="90" t="str">
        <f t="shared" ref="F6:F8" si="0">A6</f>
        <v>Einheit</v>
      </c>
      <c r="G6" s="91" t="str">
        <f>B6</f>
        <v>#</v>
      </c>
      <c r="H6" s="90" t="str">
        <f>C6</f>
        <v xml:space="preserve">Berechnung </v>
      </c>
      <c r="I6" s="91" t="s">
        <v>164</v>
      </c>
    </row>
    <row r="7" spans="1:17" s="56" customFormat="1" ht="18" customHeight="1" thickTop="1" thickBot="1">
      <c r="A7" s="79" t="s">
        <v>129</v>
      </c>
      <c r="B7" s="80" t="s">
        <v>168</v>
      </c>
      <c r="C7" s="79" t="s">
        <v>130</v>
      </c>
      <c r="D7" s="80" t="s">
        <v>168</v>
      </c>
      <c r="E7" s="19"/>
      <c r="F7" s="119"/>
      <c r="G7" s="120"/>
      <c r="H7" s="119"/>
      <c r="I7" s="120"/>
    </row>
    <row r="8" spans="1:17" s="56" customFormat="1" ht="56.85" customHeight="1" thickTop="1" thickBot="1">
      <c r="A8" s="79" t="s">
        <v>131</v>
      </c>
      <c r="B8" s="194" t="s">
        <v>169</v>
      </c>
      <c r="C8" s="194"/>
      <c r="D8" s="194"/>
      <c r="E8" s="19"/>
      <c r="F8" s="90" t="str">
        <f t="shared" si="0"/>
        <v>Kurzbeschreibung</v>
      </c>
      <c r="G8" s="238" t="str">
        <f>B8</f>
        <v>Der Wert ermöglicht es, die Veränderungen der Indikatoren auch pro Person darzustellen und somit das Bevölkerungswachstum zu berücksichtigen</v>
      </c>
      <c r="H8" s="238"/>
      <c r="I8" s="238"/>
      <c r="Q8" s="58">
        <f>E38/E32-1</f>
        <v>6.6991538600022826E-2</v>
      </c>
    </row>
    <row r="9" spans="1:17" s="59" customFormat="1" ht="72" customHeight="1" thickTop="1" thickBot="1">
      <c r="A9" s="79" t="s">
        <v>132</v>
      </c>
      <c r="B9" s="194" t="s">
        <v>169</v>
      </c>
      <c r="C9" s="194"/>
      <c r="D9" s="194"/>
      <c r="E9" s="19"/>
      <c r="F9" s="90" t="str">
        <f t="shared" ref="F9" si="1">A9</f>
        <v>Aussagekraft/Relevanz</v>
      </c>
      <c r="G9" s="238" t="str">
        <f>B9</f>
        <v>Der Wert ermöglicht es, die Veränderungen der Indikatoren auch pro Person darzustellen und somit das Bevölkerungswachstum zu berücksichtigen</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6" t="s">
        <v>170</v>
      </c>
      <c r="C11" s="196"/>
      <c r="D11" s="196"/>
      <c r="E11" s="19"/>
      <c r="F11" s="90" t="str">
        <f t="shared" ref="F11:F17" si="2">A11</f>
        <v>Datenquelle</v>
      </c>
      <c r="G11" s="238" t="str">
        <f t="shared" ref="G11:G17" si="3">B11</f>
        <v>Bundesamt für Statistik
Ständige und nichtständige Wohnbevölkerung nach Kanton, Anwesenheitsbewilligung, Geburtsort, Geschlecht und Alter</v>
      </c>
      <c r="H11" s="238"/>
      <c r="I11" s="238"/>
    </row>
    <row r="12" spans="1:17" s="56" customFormat="1" ht="42" customHeight="1" thickTop="1" thickBot="1">
      <c r="A12" s="79" t="s">
        <v>134</v>
      </c>
      <c r="B12" s="196" t="s">
        <v>171</v>
      </c>
      <c r="C12" s="196"/>
      <c r="D12" s="196"/>
      <c r="E12" s="19"/>
      <c r="F12" s="90" t="str">
        <f t="shared" si="2"/>
        <v>Internetadresse</v>
      </c>
      <c r="G12" s="238" t="str">
        <f t="shared" si="3"/>
        <v>https://www.bfs.admin.ch/asset/de/px-x-0103010000_102</v>
      </c>
      <c r="H12" s="238"/>
      <c r="I12" s="238"/>
    </row>
    <row r="13" spans="1:17" s="56" customFormat="1" ht="42" customHeight="1" thickTop="1" thickBot="1">
      <c r="A13" s="79" t="s">
        <v>127</v>
      </c>
      <c r="B13" s="196" t="s">
        <v>164</v>
      </c>
      <c r="C13" s="196"/>
      <c r="D13" s="196"/>
      <c r="E13" s="19"/>
      <c r="F13" s="90" t="str">
        <f t="shared" si="2"/>
        <v>Kontaktperson</v>
      </c>
      <c r="G13" s="238" t="str">
        <f t="shared" si="3"/>
        <v>keine</v>
      </c>
      <c r="H13" s="238"/>
      <c r="I13" s="238"/>
    </row>
    <row r="14" spans="1:17" s="56" customFormat="1" ht="13.35" thickTop="1" thickBot="1">
      <c r="A14" s="79" t="s">
        <v>135</v>
      </c>
      <c r="B14" s="203" t="s">
        <v>172</v>
      </c>
      <c r="C14" s="204"/>
      <c r="D14" s="205"/>
      <c r="E14" s="19"/>
      <c r="F14" s="90" t="str">
        <f>A14</f>
        <v>Nr. der Statisitik</v>
      </c>
      <c r="G14" s="239" t="str">
        <f>B14</f>
        <v>BFS-Nr.: px-x-0103010000_102</v>
      </c>
      <c r="H14" s="240"/>
      <c r="I14" s="241"/>
    </row>
    <row r="15" spans="1:17" s="56" customFormat="1" ht="18.600000000000001" customHeight="1" thickTop="1" thickBot="1">
      <c r="A15" s="79" t="s">
        <v>136</v>
      </c>
      <c r="B15" s="105" t="s">
        <v>173</v>
      </c>
      <c r="C15" s="79" t="s">
        <v>137</v>
      </c>
      <c r="D15" s="106" t="s">
        <v>174</v>
      </c>
      <c r="E15" s="19"/>
      <c r="F15" s="90" t="str">
        <f t="shared" si="2"/>
        <v>Lizenz</v>
      </c>
      <c r="G15" s="107" t="str">
        <f t="shared" si="3"/>
        <v>OPEN-BY-ASK</v>
      </c>
      <c r="H15" s="90" t="str">
        <f t="shared" ref="H15:H16" si="4">C15</f>
        <v>Dateiformat</v>
      </c>
      <c r="I15" s="107" t="str">
        <f t="shared" ref="I15" si="5">D15</f>
        <v>PX</v>
      </c>
    </row>
    <row r="16" spans="1:17" s="59" customFormat="1" ht="18.600000000000001" customHeight="1" thickTop="1" thickBot="1">
      <c r="A16" s="79" t="s">
        <v>138</v>
      </c>
      <c r="B16" s="80" t="s">
        <v>175</v>
      </c>
      <c r="C16" s="79" t="s">
        <v>139</v>
      </c>
      <c r="D16" s="84" t="s">
        <v>176</v>
      </c>
      <c r="E16" s="19"/>
      <c r="F16" s="90" t="str">
        <f t="shared" si="2"/>
        <v>Erhebungsintervall</v>
      </c>
      <c r="G16" s="91" t="str">
        <f t="shared" si="3"/>
        <v>jährlich</v>
      </c>
      <c r="H16" s="90" t="str">
        <f t="shared" si="4"/>
        <v>Aktualisierung jeweils</v>
      </c>
      <c r="I16" s="91" t="str">
        <f>D16</f>
        <v>September Folgejahr</v>
      </c>
    </row>
    <row r="17" spans="1:17" s="59" customFormat="1" ht="18.600000000000001" customHeight="1" thickTop="1" thickBot="1">
      <c r="A17" s="79" t="s">
        <v>140</v>
      </c>
      <c r="B17" s="194" t="s">
        <v>164</v>
      </c>
      <c r="C17" s="194"/>
      <c r="D17" s="194"/>
      <c r="E17" s="19"/>
      <c r="F17" s="90" t="str">
        <f t="shared" si="2"/>
        <v>Einschränkungen</v>
      </c>
      <c r="G17" s="238" t="str">
        <f t="shared" si="3"/>
        <v>keine</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0" t="s">
        <v>164</v>
      </c>
      <c r="E19" s="19"/>
      <c r="F19" s="90" t="str">
        <f t="shared" ref="F19:F20" si="6">A19</f>
        <v>Hilfsgrösse 1</v>
      </c>
      <c r="G19" s="91" t="s">
        <v>164</v>
      </c>
      <c r="H19" s="90" t="str">
        <f t="shared" ref="H19:H20" si="7">C19</f>
        <v>Datenquelle 1</v>
      </c>
      <c r="I19" s="91" t="s">
        <v>164</v>
      </c>
    </row>
    <row r="20" spans="1:17" s="59" customFormat="1" ht="18" customHeight="1" thickTop="1" thickBot="1">
      <c r="A20" s="79" t="s">
        <v>143</v>
      </c>
      <c r="B20" s="85" t="s">
        <v>164</v>
      </c>
      <c r="C20" s="79" t="s">
        <v>144</v>
      </c>
      <c r="D20" s="80" t="s">
        <v>164</v>
      </c>
      <c r="E20" s="19"/>
      <c r="F20" s="90" t="str">
        <f t="shared" si="6"/>
        <v>Hilfsgrösse 2</v>
      </c>
      <c r="G20" s="91" t="s">
        <v>164</v>
      </c>
      <c r="H20" s="90" t="str">
        <f t="shared" si="7"/>
        <v>Datenquelle 2</v>
      </c>
      <c r="I20" s="91" t="s">
        <v>164</v>
      </c>
    </row>
    <row r="21" spans="1:17" s="59" customFormat="1" ht="43.35" customHeight="1" thickTop="1" thickBot="1">
      <c r="A21" s="79" t="s">
        <v>145</v>
      </c>
      <c r="B21" s="197" t="s">
        <v>177</v>
      </c>
      <c r="C21" s="198"/>
      <c r="D21" s="199"/>
      <c r="E21" s="19"/>
      <c r="F21" s="90" t="str">
        <f>A21</f>
        <v>Hinweise zu Datenauswahl und -aufbereitung</v>
      </c>
      <c r="G21" s="200" t="str">
        <f>B21</f>
        <v>"Ständige Wohnbevölkerung" wählen
"Nichtständige Wohnbevölkerung" weglassen</v>
      </c>
      <c r="H21" s="201"/>
      <c r="I21" s="202"/>
    </row>
    <row r="22" spans="1:17" s="59" customFormat="1" ht="36.6" customHeight="1" thickTop="1" thickBot="1">
      <c r="A22" s="79" t="s">
        <v>146</v>
      </c>
      <c r="B22" s="197" t="s">
        <v>164</v>
      </c>
      <c r="C22" s="198"/>
      <c r="D22" s="199"/>
      <c r="E22" s="19"/>
      <c r="F22" s="90" t="str">
        <f>A22</f>
        <v>Berechnung Indikator</v>
      </c>
      <c r="G22" s="200" t="str">
        <f>B22</f>
        <v>keine</v>
      </c>
      <c r="H22" s="201"/>
      <c r="I22" s="202"/>
    </row>
    <row r="23" spans="1:17" s="56" customFormat="1" ht="12.6" customHeight="1" thickTop="1" thickBot="1">
      <c r="A23" s="88"/>
      <c r="B23" s="88"/>
      <c r="C23" s="88"/>
      <c r="D23" s="88"/>
      <c r="E23" s="19"/>
      <c r="F23" s="88"/>
      <c r="G23" s="88"/>
      <c r="H23" s="88"/>
      <c r="I23" s="88"/>
    </row>
    <row r="24" spans="1:17" s="59" customFormat="1" ht="13.35" thickTop="1" thickBot="1">
      <c r="A24" s="79" t="s">
        <v>147</v>
      </c>
      <c r="B24" s="194" t="s">
        <v>178</v>
      </c>
      <c r="C24" s="194"/>
      <c r="D24" s="194"/>
      <c r="E24" s="19"/>
      <c r="F24" s="89"/>
      <c r="G24" s="195"/>
      <c r="H24" s="195"/>
      <c r="I24" s="195"/>
    </row>
    <row r="25" spans="1:17" s="59" customFormat="1" ht="13.35" thickTop="1" thickBot="1">
      <c r="A25" s="79" t="s">
        <v>148</v>
      </c>
      <c r="B25" s="194" t="s">
        <v>179</v>
      </c>
      <c r="C25" s="194"/>
      <c r="D25" s="194"/>
      <c r="E25" s="19"/>
      <c r="F25" s="90" t="str">
        <f t="shared" ref="F25:F27" si="8">A25</f>
        <v>Datenqualität</v>
      </c>
      <c r="G25" s="238" t="str">
        <f>B25</f>
        <v>gut</v>
      </c>
      <c r="H25" s="238"/>
      <c r="I25" s="238"/>
    </row>
    <row r="26" spans="1:17" s="59" customFormat="1" ht="33" customHeight="1" thickTop="1" thickBot="1">
      <c r="A26" s="79" t="s">
        <v>149</v>
      </c>
      <c r="B26" s="207" t="s">
        <v>180</v>
      </c>
      <c r="C26" s="207"/>
      <c r="D26" s="207"/>
      <c r="E26" s="19"/>
      <c r="F26" s="90" t="str">
        <f t="shared" si="8"/>
        <v>Plausiblisierung / Verifizierung</v>
      </c>
      <c r="G26" s="238" t="str">
        <f>B26</f>
        <v>Ständige Zunahme</v>
      </c>
      <c r="H26" s="238"/>
      <c r="I26" s="238"/>
    </row>
    <row r="27" spans="1:17" s="59" customFormat="1" ht="37.35" customHeight="1" thickTop="1" thickBot="1">
      <c r="A27" s="79" t="s">
        <v>150</v>
      </c>
      <c r="B27" s="194" t="s">
        <v>164</v>
      </c>
      <c r="C27" s="194"/>
      <c r="D27" s="194"/>
      <c r="E27" s="19"/>
      <c r="F27" s="90" t="str">
        <f t="shared" si="8"/>
        <v>Bemerkungen</v>
      </c>
      <c r="G27" s="238" t="str">
        <f>B27</f>
        <v>keine</v>
      </c>
      <c r="H27" s="238"/>
      <c r="I27" s="238"/>
    </row>
    <row r="28" spans="1:17" s="59" customFormat="1" ht="27.6" customHeight="1" thickTop="1">
      <c r="A28" s="60"/>
      <c r="B28" s="60"/>
      <c r="C28" s="60"/>
      <c r="D28" s="60"/>
      <c r="E28" s="60"/>
      <c r="F28" s="61"/>
      <c r="G28" s="61"/>
      <c r="H28" s="61"/>
      <c r="I28" s="61"/>
      <c r="J28" s="61"/>
      <c r="N28" s="242" t="s">
        <v>151</v>
      </c>
      <c r="O28" s="242"/>
      <c r="P28" s="112" t="s">
        <v>181</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Einwohner:innen Kanton Zürich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65" t="s">
        <v>164</v>
      </c>
      <c r="C32" s="124" t="s">
        <v>164</v>
      </c>
      <c r="D32" s="66" t="e">
        <v>#N/A</v>
      </c>
      <c r="E32" s="73">
        <v>1466424</v>
      </c>
      <c r="F32" s="75">
        <f>IF(ISNUMBER(Daten_Q1[[#This Row],[ZH]]),Daten_Q1[[#This Row],[ZH]]/_xlfn.XLOOKUP(Basisjahr,Daten_Q1[Jahr],Daten_Q1[ZH])-1,#N/A)</f>
        <v>0</v>
      </c>
      <c r="G32" s="121">
        <v>8327123</v>
      </c>
      <c r="H32" s="75">
        <f>IF(ISNUMBER(Daten_Q1[[#This Row],[CH]]),Daten_Q1[[#This Row],[CH]]/_xlfn.XLOOKUP(Basisjahr,Daten_Q1[Jahr],Daten_Q1[CH])-1,#N/A)</f>
        <v>0</v>
      </c>
      <c r="I32" s="121">
        <v>191817</v>
      </c>
      <c r="J32" s="75">
        <f>IF(ISNUMBER(Daten_Q1[[#This Row],[BS]]),Daten_Q1[[#This Row],[BS]]/_xlfn.XLOOKUP(Basisjahr,Daten_Q1[Jahr],Daten_Q1[BS])-1,#N/A)</f>
        <v>0</v>
      </c>
      <c r="K32" s="63"/>
      <c r="L32" s="67"/>
      <c r="M32" s="64"/>
      <c r="N32" s="64"/>
      <c r="O32" s="64"/>
      <c r="P32" s="64"/>
    </row>
    <row r="33" spans="1:16" ht="16.350000000000001" customHeight="1">
      <c r="A33" s="95">
        <v>2016</v>
      </c>
      <c r="B33" s="65" t="s">
        <v>164</v>
      </c>
      <c r="C33" s="124" t="s">
        <v>164</v>
      </c>
      <c r="D33" s="66" t="e">
        <v>#N/A</v>
      </c>
      <c r="E33" s="73">
        <v>1487969</v>
      </c>
      <c r="F33" s="75">
        <f>IF(ISNUMBER(Daten_Q1[[#This Row],[ZH]]),Daten_Q1[[#This Row],[ZH]]/_xlfn.XLOOKUP(Basisjahr,Daten_Q1[Jahr],Daten_Q1[ZH])-1,#N/A)</f>
        <v>1.4692203619144362E-2</v>
      </c>
      <c r="G33" s="73">
        <v>8419550</v>
      </c>
      <c r="H33" s="75">
        <f>IF(ISNUMBER(Daten_Q1[[#This Row],[CH]]),Daten_Q1[[#This Row],[CH]]/_xlfn.XLOOKUP(Basisjahr,Daten_Q1[Jahr],Daten_Q1[CH])-1,#N/A)</f>
        <v>1.1099511800173989E-2</v>
      </c>
      <c r="I33" s="73">
        <v>193070</v>
      </c>
      <c r="J33" s="75">
        <f>IF(ISNUMBER(Daten_Q1[[#This Row],[BS]]),Daten_Q1[[#This Row],[BS]]/_xlfn.XLOOKUP(Basisjahr,Daten_Q1[Jahr],Daten_Q1[BS])-1,#N/A)</f>
        <v>6.5322677343508939E-3</v>
      </c>
      <c r="K33" s="63"/>
      <c r="L33" s="67"/>
      <c r="M33" s="64"/>
      <c r="N33" s="62"/>
      <c r="O33" s="62"/>
      <c r="P33" s="62"/>
    </row>
    <row r="34" spans="1:16" ht="16.350000000000001" customHeight="1">
      <c r="A34" s="95">
        <v>2017</v>
      </c>
      <c r="B34" s="65" t="s">
        <v>164</v>
      </c>
      <c r="C34" s="124" t="s">
        <v>164</v>
      </c>
      <c r="D34" s="66" t="e">
        <v>#N/A</v>
      </c>
      <c r="E34" s="73">
        <v>1504346</v>
      </c>
      <c r="F34" s="75">
        <f>IF(ISNUMBER(Daten_Q1[[#This Row],[ZH]]),Daten_Q1[[#This Row],[ZH]]/_xlfn.XLOOKUP(Basisjahr,Daten_Q1[Jahr],Daten_Q1[ZH])-1,#N/A)</f>
        <v>2.5860187776522991E-2</v>
      </c>
      <c r="G34" s="73">
        <v>8484130</v>
      </c>
      <c r="H34" s="75">
        <f>IF(ISNUMBER(Daten_Q1[[#This Row],[CH]]),Daten_Q1[[#This Row],[CH]]/_xlfn.XLOOKUP(Basisjahr,Daten_Q1[Jahr],Daten_Q1[CH])-1,#N/A)</f>
        <v>1.8854891419281206E-2</v>
      </c>
      <c r="I34" s="73">
        <v>193908</v>
      </c>
      <c r="J34" s="75">
        <f>IF(ISNUMBER(Daten_Q1[[#This Row],[BS]]),Daten_Q1[[#This Row],[BS]]/_xlfn.XLOOKUP(Basisjahr,Daten_Q1[Jahr],Daten_Q1[BS])-1,#N/A)</f>
        <v>1.0901015029950445E-2</v>
      </c>
      <c r="K34" s="63"/>
      <c r="L34" s="67"/>
      <c r="M34" s="64"/>
      <c r="N34" s="62"/>
      <c r="O34" s="62"/>
      <c r="P34" s="62"/>
    </row>
    <row r="35" spans="1:16" ht="16.350000000000001" customHeight="1">
      <c r="A35" s="95">
        <v>2018</v>
      </c>
      <c r="B35" s="65" t="s">
        <v>164</v>
      </c>
      <c r="C35" s="124" t="s">
        <v>164</v>
      </c>
      <c r="D35" s="66" t="e">
        <v>#N/A</v>
      </c>
      <c r="E35" s="73">
        <v>1520968</v>
      </c>
      <c r="F35" s="75">
        <f>IF(ISNUMBER(Daten_Q1[[#This Row],[ZH]]),Daten_Q1[[#This Row],[ZH]]/_xlfn.XLOOKUP(Basisjahr,Daten_Q1[Jahr],Daten_Q1[ZH])-1,#N/A)</f>
        <v>3.7195245031450552E-2</v>
      </c>
      <c r="G35" s="73">
        <v>8544527</v>
      </c>
      <c r="H35" s="75">
        <f>IF(ISNUMBER(Daten_Q1[[#This Row],[CH]]),Daten_Q1[[#This Row],[CH]]/_xlfn.XLOOKUP(Basisjahr,Daten_Q1[Jahr],Daten_Q1[CH])-1,#N/A)</f>
        <v>2.6107936678730459E-2</v>
      </c>
      <c r="I35" s="73">
        <v>194766</v>
      </c>
      <c r="J35" s="75">
        <f>IF(ISNUMBER(Daten_Q1[[#This Row],[BS]]),Daten_Q1[[#This Row],[BS]]/_xlfn.XLOOKUP(Basisjahr,Daten_Q1[Jahr],Daten_Q1[BS])-1,#N/A)</f>
        <v>1.5374028370790827E-2</v>
      </c>
      <c r="K35" s="63"/>
      <c r="L35" s="67"/>
      <c r="M35" s="64"/>
      <c r="N35" s="62"/>
      <c r="O35" s="62"/>
      <c r="P35" s="62"/>
    </row>
    <row r="36" spans="1:16" ht="16.350000000000001" customHeight="1">
      <c r="A36" s="95">
        <v>2019</v>
      </c>
      <c r="B36" s="65" t="s">
        <v>164</v>
      </c>
      <c r="C36" s="124" t="s">
        <v>164</v>
      </c>
      <c r="D36" s="66" t="e">
        <v>#N/A</v>
      </c>
      <c r="E36" s="73">
        <v>1539275</v>
      </c>
      <c r="F36" s="75">
        <f>IF(ISNUMBER(Daten_Q1[[#This Row],[ZH]]),Daten_Q1[[#This Row],[ZH]]/_xlfn.XLOOKUP(Basisjahr,Daten_Q1[Jahr],Daten_Q1[ZH])-1,#N/A)</f>
        <v>4.9679356038908162E-2</v>
      </c>
      <c r="G36" s="73">
        <v>8606033</v>
      </c>
      <c r="H36" s="75">
        <f>IF(ISNUMBER(Daten_Q1[[#This Row],[CH]]),Daten_Q1[[#This Row],[CH]]/_xlfn.XLOOKUP(Basisjahr,Daten_Q1[Jahr],Daten_Q1[CH])-1,#N/A)</f>
        <v>3.3494161188684313E-2</v>
      </c>
      <c r="I36" s="73">
        <v>195844</v>
      </c>
      <c r="J36" s="75">
        <f>IF(ISNUMBER(Daten_Q1[[#This Row],[BS]]),Daten_Q1[[#This Row],[BS]]/_xlfn.XLOOKUP(Basisjahr,Daten_Q1[Jahr],Daten_Q1[BS])-1,#N/A)</f>
        <v>2.0993968209282787E-2</v>
      </c>
      <c r="K36" s="63"/>
      <c r="L36" s="67"/>
      <c r="M36" s="64"/>
      <c r="N36" s="62"/>
      <c r="O36" s="62"/>
      <c r="P36" s="62"/>
    </row>
    <row r="37" spans="1:16" ht="16.350000000000001" customHeight="1">
      <c r="A37" s="95">
        <v>2020</v>
      </c>
      <c r="B37" s="65" t="s">
        <v>164</v>
      </c>
      <c r="C37" s="124" t="s">
        <v>164</v>
      </c>
      <c r="D37" s="66" t="e">
        <v>#N/A</v>
      </c>
      <c r="E37" s="73">
        <v>1553423</v>
      </c>
      <c r="F37" s="75">
        <f>IF(ISNUMBER(Daten_Q1[[#This Row],[ZH]]),Daten_Q1[[#This Row],[ZH]]/_xlfn.XLOOKUP(Basisjahr,Daten_Q1[Jahr],Daten_Q1[ZH])-1,#N/A)</f>
        <v>5.9327315974097461E-2</v>
      </c>
      <c r="G37" s="73">
        <v>8670300</v>
      </c>
      <c r="H37" s="75">
        <f>IF(ISNUMBER(Daten_Q1[[#This Row],[CH]]),Daten_Q1[[#This Row],[CH]]/_xlfn.XLOOKUP(Basisjahr,Daten_Q1[Jahr],Daten_Q1[CH])-1,#N/A)</f>
        <v>4.1211952795701556E-2</v>
      </c>
      <c r="I37" s="73">
        <v>196735</v>
      </c>
      <c r="J37" s="75">
        <f>IF(ISNUMBER(Daten_Q1[[#This Row],[BS]]),Daten_Q1[[#This Row],[BS]]/_xlfn.XLOOKUP(Basisjahr,Daten_Q1[Jahr],Daten_Q1[BS])-1,#N/A)</f>
        <v>2.5639020524770961E-2</v>
      </c>
      <c r="K37" s="63"/>
      <c r="L37" s="67"/>
      <c r="M37" s="64"/>
      <c r="N37" s="62"/>
      <c r="O37" s="62"/>
      <c r="P37" s="62"/>
    </row>
    <row r="38" spans="1:16" ht="16.350000000000001" customHeight="1">
      <c r="A38" s="95">
        <v>2021</v>
      </c>
      <c r="B38" s="65" t="s">
        <v>164</v>
      </c>
      <c r="C38" s="124" t="s">
        <v>164</v>
      </c>
      <c r="D38" s="66" t="e">
        <v>#N/A</v>
      </c>
      <c r="E38" s="73">
        <v>1564662</v>
      </c>
      <c r="F38" s="75">
        <f>IF(ISNUMBER(Daten_Q1[[#This Row],[ZH]]),Daten_Q1[[#This Row],[ZH]]/_xlfn.XLOOKUP(Basisjahr,Daten_Q1[Jahr],Daten_Q1[ZH])-1,#N/A)</f>
        <v>6.6991538600022826E-2</v>
      </c>
      <c r="G38" s="73">
        <v>8738791</v>
      </c>
      <c r="H38" s="75">
        <f>IF(ISNUMBER(Daten_Q1[[#This Row],[CH]]),Daten_Q1[[#This Row],[CH]]/_xlfn.XLOOKUP(Basisjahr,Daten_Q1[Jahr],Daten_Q1[CH])-1,#N/A)</f>
        <v>4.9437002431692134E-2</v>
      </c>
      <c r="I38" s="73">
        <v>196036</v>
      </c>
      <c r="J38" s="75">
        <f>IF(ISNUMBER(Daten_Q1[[#This Row],[BS]]),Daten_Q1[[#This Row],[BS]]/_xlfn.XLOOKUP(Basisjahr,Daten_Q1[Jahr],Daten_Q1[BS])-1,#N/A)</f>
        <v>2.1994922243596671E-2</v>
      </c>
      <c r="K38" s="63"/>
      <c r="L38" s="67"/>
      <c r="M38" s="64"/>
      <c r="N38" s="62"/>
      <c r="O38" s="62"/>
      <c r="P38" s="62"/>
    </row>
    <row r="39" spans="1:16" ht="16.350000000000001" customHeight="1">
      <c r="A39" s="95">
        <v>2022</v>
      </c>
      <c r="B39" s="65" t="s">
        <v>164</v>
      </c>
      <c r="C39" s="124" t="s">
        <v>164</v>
      </c>
      <c r="D39" s="66" t="e">
        <v>#N/A</v>
      </c>
      <c r="E39" s="73"/>
      <c r="F39" s="75" t="e">
        <f>IF(ISNUMBER(Daten_Q1[[#This Row],[ZH]]),Daten_Q1[[#This Row],[ZH]]/_xlfn.XLOOKUP(Basisjahr,Daten_Q1[Jahr],Daten_Q1[ZH])-1,#N/A)</f>
        <v>#N/A</v>
      </c>
      <c r="G39" s="73"/>
      <c r="H39" s="75" t="e">
        <f>IF(ISNUMBER(Daten_Q1[[#This Row],[CH]]),Daten_Q1[[#This Row],[CH]]/_xlfn.XLOOKUP(Basisjahr,Daten_Q1[Jahr],Daten_Q1[CH])-1,#N/A)</f>
        <v>#N/A</v>
      </c>
      <c r="I39" s="73"/>
      <c r="J39" s="75" t="e">
        <f>IF(ISNUMBER(Daten_Q1[[#This Row],[BS]]),Daten_Q1[[#This Row],[BS]]/_xlfn.XLOOKUP(Basisjahr,Daten_Q1[Jahr],Daten_Q1[BS])-1,#N/A)</f>
        <v>#N/A</v>
      </c>
      <c r="K39" s="68"/>
      <c r="L39" s="67"/>
      <c r="M39" s="64"/>
      <c r="N39" s="62"/>
      <c r="O39" s="62"/>
      <c r="P39" s="62"/>
    </row>
    <row r="40" spans="1:16" ht="16.350000000000001" customHeight="1">
      <c r="A40" s="95">
        <v>2023</v>
      </c>
      <c r="B40" s="65" t="s">
        <v>164</v>
      </c>
      <c r="C40" s="124" t="s">
        <v>164</v>
      </c>
      <c r="D40" s="66" t="e">
        <v>#N/A</v>
      </c>
      <c r="E40" s="74"/>
      <c r="F40" s="76" t="e">
        <f>IF(ISNUMBER(Daten_Q1[[#This Row],[ZH]]),Daten_Q1[[#This Row],[ZH]]/_xlfn.XLOOKUP(Basisjahr,Daten_Q1[Jahr],Daten_Q1[ZH])-1,#N/A)</f>
        <v>#N/A</v>
      </c>
      <c r="G40" s="74"/>
      <c r="H40" s="76" t="e">
        <f>IF(ISNUMBER(Daten_Q1[[#This Row],[CH]]),Daten_Q1[[#This Row],[CH]]/_xlfn.XLOOKUP(Basisjahr,Daten_Q1[Jahr],Daten_Q1[CH])-1,#N/A)</f>
        <v>#N/A</v>
      </c>
      <c r="I40" s="74"/>
      <c r="J40" s="76" t="e">
        <f>IF(ISNUMBER(Daten_Q1[[#This Row],[BS]]),Daten_Q1[[#This Row],[BS]]/_xlfn.XLOOKUP(Basisjahr,Daten_Q1[Jahr],Daten_Q1[BS])-1,#N/A)</f>
        <v>#N/A</v>
      </c>
      <c r="K40" s="68"/>
      <c r="L40" s="67"/>
      <c r="M40" s="64"/>
      <c r="N40" s="62"/>
      <c r="O40" s="62"/>
      <c r="P40" s="62"/>
    </row>
    <row r="41" spans="1:16" ht="16.350000000000001" customHeight="1">
      <c r="A41" s="95">
        <v>2024</v>
      </c>
      <c r="B41" s="65" t="s">
        <v>164</v>
      </c>
      <c r="C41" s="124" t="s">
        <v>164</v>
      </c>
      <c r="D41" s="66" t="e">
        <v>#N/A</v>
      </c>
      <c r="E41" s="74"/>
      <c r="F41" s="76" t="e">
        <f>IF(ISNUMBER(Daten_Q1[[#This Row],[ZH]]),Daten_Q1[[#This Row],[ZH]]/_xlfn.XLOOKUP(Basisjahr,Daten_Q1[Jahr],Daten_Q1[ZH])-1,#N/A)</f>
        <v>#N/A</v>
      </c>
      <c r="G41" s="74"/>
      <c r="H41" s="76" t="e">
        <f>IF(ISNUMBER(Daten_Q1[[#This Row],[CH]]),Daten_Q1[[#This Row],[CH]]/_xlfn.XLOOKUP(Basisjahr,Daten_Q1[Jahr],Daten_Q1[CH])-1,#N/A)</f>
        <v>#N/A</v>
      </c>
      <c r="I41" s="74"/>
      <c r="J41" s="76" t="e">
        <f>IF(ISNUMBER(Daten_Q1[[#This Row],[BS]]),Daten_Q1[[#This Row],[BS]]/_xlfn.XLOOKUP(Basisjahr,Daten_Q1[Jahr],Daten_Q1[BS])-1,#N/A)</f>
        <v>#N/A</v>
      </c>
      <c r="K41" s="68"/>
      <c r="L41" s="67"/>
      <c r="M41" s="64"/>
      <c r="N41" s="62"/>
      <c r="O41" s="62"/>
      <c r="P41" s="62"/>
    </row>
    <row r="42" spans="1:16" ht="16.350000000000001" customHeight="1">
      <c r="A42" s="95">
        <v>2025</v>
      </c>
      <c r="B42" s="65" t="s">
        <v>164</v>
      </c>
      <c r="C42" s="124" t="s">
        <v>164</v>
      </c>
      <c r="D42" s="66" t="e">
        <v>#N/A</v>
      </c>
      <c r="E42" s="74"/>
      <c r="F42" s="76" t="e">
        <f>IF(ISNUMBER(Daten_Q1[[#This Row],[ZH]]),Daten_Q1[[#This Row],[ZH]]/_xlfn.XLOOKUP(Basisjahr,Daten_Q1[Jahr],Daten_Q1[ZH])-1,#N/A)</f>
        <v>#N/A</v>
      </c>
      <c r="G42" s="74"/>
      <c r="H42" s="76" t="e">
        <f>IF(ISNUMBER(Daten_Q1[[#This Row],[CH]]),Daten_Q1[[#This Row],[CH]]/_xlfn.XLOOKUP(Basisjahr,Daten_Q1[Jahr],Daten_Q1[CH])-1,#N/A)</f>
        <v>#N/A</v>
      </c>
      <c r="I42" s="74"/>
      <c r="J42" s="76" t="e">
        <f>IF(ISNUMBER(Daten_Q1[[#This Row],[BS]]),Daten_Q1[[#This Row],[BS]]/_xlfn.XLOOKUP(Basisjahr,Daten_Q1[Jahr],Daten_Q1[BS])-1,#N/A)</f>
        <v>#N/A</v>
      </c>
      <c r="K42" s="68"/>
      <c r="L42" s="67"/>
      <c r="M42" s="64"/>
      <c r="N42" s="62"/>
      <c r="O42" s="62"/>
      <c r="P42" s="62"/>
    </row>
    <row r="43" spans="1:16" ht="16.350000000000001" customHeight="1">
      <c r="A43" s="95">
        <v>2026</v>
      </c>
      <c r="B43" s="65" t="s">
        <v>164</v>
      </c>
      <c r="C43" s="124" t="s">
        <v>164</v>
      </c>
      <c r="D43" s="66" t="e">
        <v>#N/A</v>
      </c>
      <c r="E43" s="74"/>
      <c r="F43" s="76" t="e">
        <f>IF(ISNUMBER(Daten_Q1[[#This Row],[ZH]]),Daten_Q1[[#This Row],[ZH]]/_xlfn.XLOOKUP(Basisjahr,Daten_Q1[Jahr],Daten_Q1[ZH])-1,#N/A)</f>
        <v>#N/A</v>
      </c>
      <c r="G43" s="74"/>
      <c r="H43" s="76" t="e">
        <f>IF(ISNUMBER(Daten_Q1[[#This Row],[CH]]),Daten_Q1[[#This Row],[CH]]/_xlfn.XLOOKUP(Basisjahr,Daten_Q1[Jahr],Daten_Q1[CH])-1,#N/A)</f>
        <v>#N/A</v>
      </c>
      <c r="I43" s="74"/>
      <c r="J43" s="76" t="e">
        <f>IF(ISNUMBER(Daten_Q1[[#This Row],[BS]]),Daten_Q1[[#This Row],[BS]]/_xlfn.XLOOKUP(Basisjahr,Daten_Q1[Jahr],Daten_Q1[BS])-1,#N/A)</f>
        <v>#N/A</v>
      </c>
      <c r="K43" s="68"/>
      <c r="L43" s="67"/>
      <c r="M43" s="64"/>
      <c r="N43" s="62"/>
      <c r="O43" s="62"/>
      <c r="P43" s="62"/>
    </row>
    <row r="44" spans="1:16" ht="16.350000000000001" customHeight="1">
      <c r="A44" s="95">
        <v>2027</v>
      </c>
      <c r="B44" s="65" t="s">
        <v>164</v>
      </c>
      <c r="C44" s="124" t="s">
        <v>164</v>
      </c>
      <c r="D44" s="66" t="e">
        <v>#N/A</v>
      </c>
      <c r="E44" s="74"/>
      <c r="F44" s="76" t="e">
        <f>IF(ISNUMBER(Daten_Q1[[#This Row],[ZH]]),Daten_Q1[[#This Row],[ZH]]/_xlfn.XLOOKUP(Basisjahr,Daten_Q1[Jahr],Daten_Q1[ZH])-1,#N/A)</f>
        <v>#N/A</v>
      </c>
      <c r="G44" s="74"/>
      <c r="H44" s="76" t="e">
        <f>IF(ISNUMBER(Daten_Q1[[#This Row],[CH]]),Daten_Q1[[#This Row],[CH]]/_xlfn.XLOOKUP(Basisjahr,Daten_Q1[Jahr],Daten_Q1[CH])-1,#N/A)</f>
        <v>#N/A</v>
      </c>
      <c r="I44" s="74"/>
      <c r="J44" s="76" t="e">
        <f>IF(ISNUMBER(Daten_Q1[[#This Row],[BS]]),Daten_Q1[[#This Row],[BS]]/_xlfn.XLOOKUP(Basisjahr,Daten_Q1[Jahr],Daten_Q1[BS])-1,#N/A)</f>
        <v>#N/A</v>
      </c>
      <c r="K44" s="68"/>
      <c r="L44" s="67"/>
      <c r="M44" s="64"/>
      <c r="N44" s="62"/>
      <c r="O44" s="62"/>
      <c r="P44" s="62"/>
    </row>
    <row r="45" spans="1:16" ht="16.350000000000001" customHeight="1">
      <c r="A45" s="95">
        <v>2028</v>
      </c>
      <c r="B45" s="65" t="s">
        <v>164</v>
      </c>
      <c r="C45" s="124" t="s">
        <v>164</v>
      </c>
      <c r="D45" s="66" t="e">
        <v>#N/A</v>
      </c>
      <c r="E45" s="74"/>
      <c r="F45" s="76" t="e">
        <f>IF(ISNUMBER(Daten_Q1[[#This Row],[ZH]]),Daten_Q1[[#This Row],[ZH]]/_xlfn.XLOOKUP(Basisjahr,Daten_Q1[Jahr],Daten_Q1[ZH])-1,#N/A)</f>
        <v>#N/A</v>
      </c>
      <c r="G45" s="74"/>
      <c r="H45" s="76" t="e">
        <f>IF(ISNUMBER(Daten_Q1[[#This Row],[CH]]),Daten_Q1[[#This Row],[CH]]/_xlfn.XLOOKUP(Basisjahr,Daten_Q1[Jahr],Daten_Q1[CH])-1,#N/A)</f>
        <v>#N/A</v>
      </c>
      <c r="I45" s="74"/>
      <c r="J45" s="76" t="e">
        <f>IF(ISNUMBER(Daten_Q1[[#This Row],[BS]]),Daten_Q1[[#This Row],[BS]]/_xlfn.XLOOKUP(Basisjahr,Daten_Q1[Jahr],Daten_Q1[BS])-1,#N/A)</f>
        <v>#N/A</v>
      </c>
      <c r="K45" s="68"/>
      <c r="L45" s="67"/>
      <c r="M45" s="64"/>
      <c r="N45" s="62"/>
      <c r="O45" s="62"/>
      <c r="P45" s="62"/>
    </row>
    <row r="46" spans="1:16" ht="16.350000000000001" customHeight="1">
      <c r="A46" s="95">
        <v>2029</v>
      </c>
      <c r="B46" s="65" t="s">
        <v>164</v>
      </c>
      <c r="C46" s="124" t="s">
        <v>164</v>
      </c>
      <c r="D46" s="66" t="e">
        <v>#N/A</v>
      </c>
      <c r="E46" s="74"/>
      <c r="F46" s="76" t="e">
        <f>IF(ISNUMBER(Daten_Q1[[#This Row],[ZH]]),Daten_Q1[[#This Row],[ZH]]/_xlfn.XLOOKUP(Basisjahr,Daten_Q1[Jahr],Daten_Q1[ZH])-1,#N/A)</f>
        <v>#N/A</v>
      </c>
      <c r="G46" s="74"/>
      <c r="H46" s="76" t="e">
        <f>IF(ISNUMBER(Daten_Q1[[#This Row],[CH]]),Daten_Q1[[#This Row],[CH]]/_xlfn.XLOOKUP(Basisjahr,Daten_Q1[Jahr],Daten_Q1[CH])-1,#N/A)</f>
        <v>#N/A</v>
      </c>
      <c r="I46" s="74"/>
      <c r="J46" s="76" t="e">
        <f>IF(ISNUMBER(Daten_Q1[[#This Row],[BS]]),Daten_Q1[[#This Row],[BS]]/_xlfn.XLOOKUP(Basisjahr,Daten_Q1[Jahr],Daten_Q1[BS])-1,#N/A)</f>
        <v>#N/A</v>
      </c>
      <c r="K46" s="68"/>
      <c r="L46" s="67"/>
      <c r="M46" s="64"/>
      <c r="N46" s="62"/>
      <c r="O46" s="62"/>
      <c r="P46" s="62"/>
    </row>
    <row r="47" spans="1:16" ht="16.350000000000001" customHeight="1">
      <c r="A47" s="95">
        <v>2030</v>
      </c>
      <c r="B47" s="65" t="s">
        <v>164</v>
      </c>
      <c r="C47" s="124" t="s">
        <v>164</v>
      </c>
      <c r="D47" s="66" t="e">
        <v>#N/A</v>
      </c>
      <c r="E47" s="74"/>
      <c r="F47" s="76" t="e">
        <f>IF(ISNUMBER(Daten_Q1[[#This Row],[ZH]]),Daten_Q1[[#This Row],[ZH]]/_xlfn.XLOOKUP(Basisjahr,Daten_Q1[Jahr],Daten_Q1[ZH])-1,#N/A)</f>
        <v>#N/A</v>
      </c>
      <c r="G47" s="74"/>
      <c r="H47" s="76" t="e">
        <f>IF(ISNUMBER(Daten_Q1[[#This Row],[CH]]),Daten_Q1[[#This Row],[CH]]/_xlfn.XLOOKUP(Basisjahr,Daten_Q1[Jahr],Daten_Q1[CH])-1,#N/A)</f>
        <v>#N/A</v>
      </c>
      <c r="I47" s="74"/>
      <c r="J47" s="76" t="e">
        <f>IF(ISNUMBER(Daten_Q1[[#This Row],[BS]]),Daten_Q1[[#This Row],[BS]]/_xlfn.XLOOKUP(Basisjahr,Daten_Q1[Jahr],Daten_Q1[BS])-1,#N/A)</f>
        <v>#N/A</v>
      </c>
      <c r="K47" s="68"/>
      <c r="L47" s="67"/>
      <c r="M47" s="64"/>
      <c r="N47" s="62"/>
      <c r="O47" s="62"/>
      <c r="P47" s="62"/>
    </row>
    <row r="48" spans="1:16" ht="16.350000000000001" customHeight="1">
      <c r="A48" s="95">
        <v>2031</v>
      </c>
      <c r="B48" s="65" t="s">
        <v>164</v>
      </c>
      <c r="C48" s="124" t="s">
        <v>164</v>
      </c>
      <c r="D48" s="66" t="e">
        <v>#N/A</v>
      </c>
      <c r="E48" s="74"/>
      <c r="F48" s="76" t="e">
        <f>IF(ISNUMBER(Daten_Q1[[#This Row],[ZH]]),Daten_Q1[[#This Row],[ZH]]/_xlfn.XLOOKUP(Basisjahr,Daten_Q1[Jahr],Daten_Q1[ZH])-1,#N/A)</f>
        <v>#N/A</v>
      </c>
      <c r="G48" s="74"/>
      <c r="H48" s="76" t="e">
        <f>IF(ISNUMBER(Daten_Q1[[#This Row],[CH]]),Daten_Q1[[#This Row],[CH]]/_xlfn.XLOOKUP(Basisjahr,Daten_Q1[Jahr],Daten_Q1[CH])-1,#N/A)</f>
        <v>#N/A</v>
      </c>
      <c r="I48" s="74"/>
      <c r="J48" s="76" t="e">
        <f>IF(ISNUMBER(Daten_Q1[[#This Row],[BS]]),Daten_Q1[[#This Row],[BS]]/_xlfn.XLOOKUP(Basisjahr,Daten_Q1[Jahr],Daten_Q1[BS])-1,#N/A)</f>
        <v>#N/A</v>
      </c>
      <c r="K48" s="68"/>
      <c r="L48" s="67"/>
      <c r="M48" s="64"/>
      <c r="N48" s="62"/>
      <c r="O48" s="62"/>
      <c r="P48" s="62"/>
    </row>
    <row r="49" spans="1:16" ht="16.350000000000001" customHeight="1">
      <c r="A49" s="95">
        <v>2032</v>
      </c>
      <c r="B49" s="65" t="s">
        <v>164</v>
      </c>
      <c r="C49" s="124" t="s">
        <v>164</v>
      </c>
      <c r="D49" s="66" t="e">
        <v>#N/A</v>
      </c>
      <c r="E49" s="74"/>
      <c r="F49" s="76" t="e">
        <f>IF(ISNUMBER(Daten_Q1[[#This Row],[ZH]]),Daten_Q1[[#This Row],[ZH]]/_xlfn.XLOOKUP(Basisjahr,Daten_Q1[Jahr],Daten_Q1[ZH])-1,#N/A)</f>
        <v>#N/A</v>
      </c>
      <c r="G49" s="74"/>
      <c r="H49" s="76" t="e">
        <f>IF(ISNUMBER(Daten_Q1[[#This Row],[CH]]),Daten_Q1[[#This Row],[CH]]/_xlfn.XLOOKUP(Basisjahr,Daten_Q1[Jahr],Daten_Q1[CH])-1,#N/A)</f>
        <v>#N/A</v>
      </c>
      <c r="I49" s="74"/>
      <c r="J49" s="76" t="e">
        <f>IF(ISNUMBER(Daten_Q1[[#This Row],[BS]]),Daten_Q1[[#This Row],[BS]]/_xlfn.XLOOKUP(Basisjahr,Daten_Q1[Jahr],Daten_Q1[BS])-1,#N/A)</f>
        <v>#N/A</v>
      </c>
      <c r="K49" s="68"/>
      <c r="L49" s="67"/>
      <c r="M49" s="64"/>
      <c r="N49" s="62"/>
      <c r="O49" s="62"/>
      <c r="P49" s="62"/>
    </row>
    <row r="50" spans="1:16" ht="16.350000000000001" customHeight="1">
      <c r="A50" s="95">
        <v>2033</v>
      </c>
      <c r="B50" s="65" t="s">
        <v>164</v>
      </c>
      <c r="C50" s="124" t="s">
        <v>164</v>
      </c>
      <c r="D50" s="66" t="e">
        <v>#N/A</v>
      </c>
      <c r="E50" s="74"/>
      <c r="F50" s="76" t="e">
        <f>IF(ISNUMBER(Daten_Q1[[#This Row],[ZH]]),Daten_Q1[[#This Row],[ZH]]/_xlfn.XLOOKUP(Basisjahr,Daten_Q1[Jahr],Daten_Q1[ZH])-1,#N/A)</f>
        <v>#N/A</v>
      </c>
      <c r="G50" s="74"/>
      <c r="H50" s="76" t="e">
        <f>IF(ISNUMBER(Daten_Q1[[#This Row],[CH]]),Daten_Q1[[#This Row],[CH]]/_xlfn.XLOOKUP(Basisjahr,Daten_Q1[Jahr],Daten_Q1[CH])-1,#N/A)</f>
        <v>#N/A</v>
      </c>
      <c r="I50" s="74"/>
      <c r="J50" s="76" t="e">
        <f>IF(ISNUMBER(Daten_Q1[[#This Row],[BS]]),Daten_Q1[[#This Row],[BS]]/_xlfn.XLOOKUP(Basisjahr,Daten_Q1[Jahr],Daten_Q1[BS])-1,#N/A)</f>
        <v>#N/A</v>
      </c>
      <c r="K50" s="68"/>
      <c r="L50" s="67"/>
      <c r="M50" s="64"/>
      <c r="N50" s="62"/>
      <c r="O50" s="62"/>
      <c r="P50" s="62"/>
    </row>
    <row r="51" spans="1:16" ht="16.350000000000001" customHeight="1">
      <c r="A51" s="95">
        <v>2034</v>
      </c>
      <c r="B51" s="65" t="s">
        <v>164</v>
      </c>
      <c r="C51" s="124" t="s">
        <v>164</v>
      </c>
      <c r="D51" s="66" t="e">
        <v>#N/A</v>
      </c>
      <c r="E51" s="74"/>
      <c r="F51" s="76" t="e">
        <f>IF(ISNUMBER(Daten_Q1[[#This Row],[ZH]]),Daten_Q1[[#This Row],[ZH]]/_xlfn.XLOOKUP(Basisjahr,Daten_Q1[Jahr],Daten_Q1[ZH])-1,#N/A)</f>
        <v>#N/A</v>
      </c>
      <c r="G51" s="74"/>
      <c r="H51" s="76" t="e">
        <f>IF(ISNUMBER(Daten_Q1[[#This Row],[CH]]),Daten_Q1[[#This Row],[CH]]/_xlfn.XLOOKUP(Basisjahr,Daten_Q1[Jahr],Daten_Q1[CH])-1,#N/A)</f>
        <v>#N/A</v>
      </c>
      <c r="I51" s="74"/>
      <c r="J51" s="76" t="e">
        <f>IF(ISNUMBER(Daten_Q1[[#This Row],[BS]]),Daten_Q1[[#This Row],[BS]]/_xlfn.XLOOKUP(Basisjahr,Daten_Q1[Jahr],Daten_Q1[BS])-1,#N/A)</f>
        <v>#N/A</v>
      </c>
      <c r="K51" s="68"/>
      <c r="L51" s="67"/>
      <c r="M51" s="64"/>
      <c r="N51" s="62"/>
      <c r="O51" s="62"/>
      <c r="P51" s="62"/>
    </row>
    <row r="52" spans="1:16" ht="16.350000000000001" customHeight="1">
      <c r="A52" s="95">
        <v>2035</v>
      </c>
      <c r="B52" s="65" t="s">
        <v>164</v>
      </c>
      <c r="C52" s="124" t="s">
        <v>164</v>
      </c>
      <c r="D52" s="66" t="e">
        <v>#N/A</v>
      </c>
      <c r="E52" s="74"/>
      <c r="F52" s="76" t="e">
        <f>IF(ISNUMBER(Daten_Q1[[#This Row],[ZH]]),Daten_Q1[[#This Row],[ZH]]/_xlfn.XLOOKUP(Basisjahr,Daten_Q1[Jahr],Daten_Q1[ZH])-1,#N/A)</f>
        <v>#N/A</v>
      </c>
      <c r="G52" s="74"/>
      <c r="H52" s="76" t="e">
        <f>IF(ISNUMBER(Daten_Q1[[#This Row],[CH]]),Daten_Q1[[#This Row],[CH]]/_xlfn.XLOOKUP(Basisjahr,Daten_Q1[Jahr],Daten_Q1[CH])-1,#N/A)</f>
        <v>#N/A</v>
      </c>
      <c r="I52" s="74"/>
      <c r="J52" s="76" t="e">
        <f>IF(ISNUMBER(Daten_Q1[[#This Row],[BS]]),Daten_Q1[[#This Row],[BS]]/_xlfn.XLOOKUP(Basisjahr,Daten_Q1[Jahr],Daten_Q1[BS])-1,#N/A)</f>
        <v>#N/A</v>
      </c>
      <c r="K52" s="68"/>
      <c r="L52" s="67"/>
      <c r="M52" s="64"/>
      <c r="N52" s="62"/>
      <c r="O52" s="62"/>
      <c r="P52" s="62"/>
    </row>
    <row r="53" spans="1:16" ht="16.350000000000001" customHeight="1">
      <c r="A53" s="95">
        <v>2036</v>
      </c>
      <c r="B53" s="65" t="s">
        <v>164</v>
      </c>
      <c r="C53" s="124" t="s">
        <v>164</v>
      </c>
      <c r="D53" s="66" t="e">
        <v>#N/A</v>
      </c>
      <c r="E53" s="74"/>
      <c r="F53" s="76" t="e">
        <f>IF(ISNUMBER(Daten_Q1[[#This Row],[ZH]]),Daten_Q1[[#This Row],[ZH]]/_xlfn.XLOOKUP(Basisjahr,Daten_Q1[Jahr],Daten_Q1[ZH])-1,#N/A)</f>
        <v>#N/A</v>
      </c>
      <c r="G53" s="74"/>
      <c r="H53" s="76" t="e">
        <f>IF(ISNUMBER(Daten_Q1[[#This Row],[CH]]),Daten_Q1[[#This Row],[CH]]/_xlfn.XLOOKUP(Basisjahr,Daten_Q1[Jahr],Daten_Q1[CH])-1,#N/A)</f>
        <v>#N/A</v>
      </c>
      <c r="I53" s="74"/>
      <c r="J53" s="76" t="e">
        <f>IF(ISNUMBER(Daten_Q1[[#This Row],[BS]]),Daten_Q1[[#This Row],[BS]]/_xlfn.XLOOKUP(Basisjahr,Daten_Q1[Jahr],Daten_Q1[BS])-1,#N/A)</f>
        <v>#N/A</v>
      </c>
      <c r="K53" s="68"/>
      <c r="L53" s="67"/>
      <c r="M53" s="64"/>
      <c r="N53" s="62"/>
      <c r="O53" s="62"/>
      <c r="P53" s="62"/>
    </row>
    <row r="54" spans="1:16" ht="16.350000000000001" customHeight="1">
      <c r="A54" s="95">
        <v>2037</v>
      </c>
      <c r="B54" s="65" t="s">
        <v>164</v>
      </c>
      <c r="C54" s="124" t="s">
        <v>164</v>
      </c>
      <c r="D54" s="66" t="e">
        <v>#N/A</v>
      </c>
      <c r="E54" s="74"/>
      <c r="F54" s="76" t="e">
        <f>IF(ISNUMBER(Daten_Q1[[#This Row],[ZH]]),Daten_Q1[[#This Row],[ZH]]/_xlfn.XLOOKUP(Basisjahr,Daten_Q1[Jahr],Daten_Q1[ZH])-1,#N/A)</f>
        <v>#N/A</v>
      </c>
      <c r="G54" s="74"/>
      <c r="H54" s="76" t="e">
        <f>IF(ISNUMBER(Daten_Q1[[#This Row],[CH]]),Daten_Q1[[#This Row],[CH]]/_xlfn.XLOOKUP(Basisjahr,Daten_Q1[Jahr],Daten_Q1[CH])-1,#N/A)</f>
        <v>#N/A</v>
      </c>
      <c r="I54" s="74"/>
      <c r="J54" s="76" t="e">
        <f>IF(ISNUMBER(Daten_Q1[[#This Row],[BS]]),Daten_Q1[[#This Row],[BS]]/_xlfn.XLOOKUP(Basisjahr,Daten_Q1[Jahr],Daten_Q1[BS])-1,#N/A)</f>
        <v>#N/A</v>
      </c>
      <c r="K54" s="68"/>
      <c r="L54" s="67"/>
      <c r="M54" s="64"/>
      <c r="N54" s="62"/>
      <c r="O54" s="62"/>
      <c r="P54" s="62"/>
    </row>
    <row r="55" spans="1:16" ht="16.350000000000001" customHeight="1">
      <c r="A55" s="95">
        <v>2038</v>
      </c>
      <c r="B55" s="65" t="s">
        <v>164</v>
      </c>
      <c r="C55" s="124" t="s">
        <v>164</v>
      </c>
      <c r="D55" s="66" t="e">
        <v>#N/A</v>
      </c>
      <c r="E55" s="74"/>
      <c r="F55" s="76" t="e">
        <f>IF(ISNUMBER(Daten_Q1[[#This Row],[ZH]]),Daten_Q1[[#This Row],[ZH]]/_xlfn.XLOOKUP(Basisjahr,Daten_Q1[Jahr],Daten_Q1[ZH])-1,#N/A)</f>
        <v>#N/A</v>
      </c>
      <c r="G55" s="74"/>
      <c r="H55" s="76" t="e">
        <f>IF(ISNUMBER(Daten_Q1[[#This Row],[CH]]),Daten_Q1[[#This Row],[CH]]/_xlfn.XLOOKUP(Basisjahr,Daten_Q1[Jahr],Daten_Q1[CH])-1,#N/A)</f>
        <v>#N/A</v>
      </c>
      <c r="I55" s="74"/>
      <c r="J55" s="76" t="e">
        <f>IF(ISNUMBER(Daten_Q1[[#This Row],[BS]]),Daten_Q1[[#This Row],[BS]]/_xlfn.XLOOKUP(Basisjahr,Daten_Q1[Jahr],Daten_Q1[BS])-1,#N/A)</f>
        <v>#N/A</v>
      </c>
      <c r="K55" s="68"/>
      <c r="L55" s="67"/>
      <c r="M55" s="64"/>
      <c r="N55" s="62"/>
      <c r="O55" s="62"/>
      <c r="P55" s="62"/>
    </row>
    <row r="56" spans="1:16" ht="16.350000000000001" customHeight="1">
      <c r="A56" s="95">
        <v>2039</v>
      </c>
      <c r="B56" s="65" t="s">
        <v>164</v>
      </c>
      <c r="C56" s="124" t="s">
        <v>164</v>
      </c>
      <c r="D56" s="66" t="e">
        <v>#N/A</v>
      </c>
      <c r="E56" s="74"/>
      <c r="F56" s="76" t="e">
        <f>IF(ISNUMBER(Daten_Q1[[#This Row],[ZH]]),Daten_Q1[[#This Row],[ZH]]/_xlfn.XLOOKUP(Basisjahr,Daten_Q1[Jahr],Daten_Q1[ZH])-1,#N/A)</f>
        <v>#N/A</v>
      </c>
      <c r="G56" s="74"/>
      <c r="H56" s="76" t="e">
        <f>IF(ISNUMBER(Daten_Q1[[#This Row],[CH]]),Daten_Q1[[#This Row],[CH]]/_xlfn.XLOOKUP(Basisjahr,Daten_Q1[Jahr],Daten_Q1[CH])-1,#N/A)</f>
        <v>#N/A</v>
      </c>
      <c r="I56" s="74"/>
      <c r="J56" s="76" t="e">
        <f>IF(ISNUMBER(Daten_Q1[[#This Row],[BS]]),Daten_Q1[[#This Row],[BS]]/_xlfn.XLOOKUP(Basisjahr,Daten_Q1[Jahr],Daten_Q1[BS])-1,#N/A)</f>
        <v>#N/A</v>
      </c>
      <c r="K56" s="68"/>
      <c r="L56" s="67"/>
      <c r="M56" s="64"/>
      <c r="N56" s="62"/>
      <c r="O56" s="62"/>
      <c r="P56" s="62"/>
    </row>
    <row r="57" spans="1:16" ht="16.350000000000001" customHeight="1">
      <c r="A57" s="95">
        <v>2040</v>
      </c>
      <c r="B57" s="65" t="s">
        <v>164</v>
      </c>
      <c r="C57" s="124" t="s">
        <v>164</v>
      </c>
      <c r="D57" s="66" t="e">
        <v>#N/A</v>
      </c>
      <c r="E57" s="74"/>
      <c r="F57" s="76" t="e">
        <f>IF(ISNUMBER(Daten_Q1[[#This Row],[ZH]]),Daten_Q1[[#This Row],[ZH]]/_xlfn.XLOOKUP(Basisjahr,Daten_Q1[Jahr],Daten_Q1[ZH])-1,#N/A)</f>
        <v>#N/A</v>
      </c>
      <c r="G57" s="74"/>
      <c r="H57" s="76" t="e">
        <f>IF(ISNUMBER(Daten_Q1[[#This Row],[CH]]),Daten_Q1[[#This Row],[CH]]/_xlfn.XLOOKUP(Basisjahr,Daten_Q1[Jahr],Daten_Q1[CH])-1,#N/A)</f>
        <v>#N/A</v>
      </c>
      <c r="I57" s="74"/>
      <c r="J57" s="76" t="e">
        <f>IF(ISNUMBER(Daten_Q1[[#This Row],[BS]]),Daten_Q1[[#This Row],[BS]]/_xlfn.XLOOKUP(Basisjahr,Daten_Q1[Jahr],Daten_Q1[BS])-1,#N/A)</f>
        <v>#N/A</v>
      </c>
      <c r="K57" s="68"/>
      <c r="L57" s="67"/>
      <c r="M57" s="64"/>
      <c r="N57" s="62"/>
      <c r="O57" s="62"/>
      <c r="P57" s="62"/>
    </row>
    <row r="58" spans="1:16" ht="16.350000000000001" customHeight="1">
      <c r="A58" s="95">
        <v>2041</v>
      </c>
      <c r="B58" s="65" t="s">
        <v>164</v>
      </c>
      <c r="C58" s="124" t="s">
        <v>164</v>
      </c>
      <c r="D58" s="66" t="e">
        <v>#N/A</v>
      </c>
      <c r="E58" s="74"/>
      <c r="F58" s="76" t="e">
        <f>IF(ISNUMBER(Daten_Q1[[#This Row],[ZH]]),Daten_Q1[[#This Row],[ZH]]/_xlfn.XLOOKUP(Basisjahr,Daten_Q1[Jahr],Daten_Q1[ZH])-1,#N/A)</f>
        <v>#N/A</v>
      </c>
      <c r="G58" s="74"/>
      <c r="H58" s="76" t="e">
        <f>IF(ISNUMBER(Daten_Q1[[#This Row],[CH]]),Daten_Q1[[#This Row],[CH]]/_xlfn.XLOOKUP(Basisjahr,Daten_Q1[Jahr],Daten_Q1[CH])-1,#N/A)</f>
        <v>#N/A</v>
      </c>
      <c r="I58" s="74"/>
      <c r="J58" s="76" t="e">
        <f>IF(ISNUMBER(Daten_Q1[[#This Row],[BS]]),Daten_Q1[[#This Row],[BS]]/_xlfn.XLOOKUP(Basisjahr,Daten_Q1[Jahr],Daten_Q1[BS])-1,#N/A)</f>
        <v>#N/A</v>
      </c>
      <c r="K58" s="68"/>
      <c r="L58" s="67"/>
      <c r="M58" s="64"/>
      <c r="N58" s="62"/>
      <c r="O58" s="62"/>
      <c r="P58" s="62"/>
    </row>
    <row r="59" spans="1:16" ht="16.350000000000001" customHeight="1">
      <c r="A59" s="95">
        <v>2042</v>
      </c>
      <c r="B59" s="65" t="s">
        <v>164</v>
      </c>
      <c r="C59" s="124" t="s">
        <v>164</v>
      </c>
      <c r="D59" s="66" t="e">
        <v>#N/A</v>
      </c>
      <c r="E59" s="74"/>
      <c r="F59" s="76" t="e">
        <f>IF(ISNUMBER(Daten_Q1[[#This Row],[ZH]]),Daten_Q1[[#This Row],[ZH]]/_xlfn.XLOOKUP(Basisjahr,Daten_Q1[Jahr],Daten_Q1[ZH])-1,#N/A)</f>
        <v>#N/A</v>
      </c>
      <c r="G59" s="74"/>
      <c r="H59" s="76" t="e">
        <f>IF(ISNUMBER(Daten_Q1[[#This Row],[CH]]),Daten_Q1[[#This Row],[CH]]/_xlfn.XLOOKUP(Basisjahr,Daten_Q1[Jahr],Daten_Q1[CH])-1,#N/A)</f>
        <v>#N/A</v>
      </c>
      <c r="I59" s="74"/>
      <c r="J59" s="76" t="e">
        <f>IF(ISNUMBER(Daten_Q1[[#This Row],[BS]]),Daten_Q1[[#This Row],[BS]]/_xlfn.XLOOKUP(Basisjahr,Daten_Q1[Jahr],Daten_Q1[BS])-1,#N/A)</f>
        <v>#N/A</v>
      </c>
      <c r="K59" s="68"/>
      <c r="L59" s="67"/>
      <c r="M59" s="64"/>
      <c r="N59" s="62"/>
      <c r="O59" s="62"/>
      <c r="P59" s="62"/>
    </row>
    <row r="60" spans="1:16" ht="16.350000000000001" customHeight="1">
      <c r="A60" s="95">
        <v>2043</v>
      </c>
      <c r="B60" s="65" t="s">
        <v>164</v>
      </c>
      <c r="C60" s="124" t="s">
        <v>164</v>
      </c>
      <c r="D60" s="66" t="e">
        <v>#N/A</v>
      </c>
      <c r="E60" s="74"/>
      <c r="F60" s="76" t="e">
        <f>IF(ISNUMBER(Daten_Q1[[#This Row],[ZH]]),Daten_Q1[[#This Row],[ZH]]/_xlfn.XLOOKUP(Basisjahr,Daten_Q1[Jahr],Daten_Q1[ZH])-1,#N/A)</f>
        <v>#N/A</v>
      </c>
      <c r="G60" s="74"/>
      <c r="H60" s="76" t="e">
        <f>IF(ISNUMBER(Daten_Q1[[#This Row],[CH]]),Daten_Q1[[#This Row],[CH]]/_xlfn.XLOOKUP(Basisjahr,Daten_Q1[Jahr],Daten_Q1[CH])-1,#N/A)</f>
        <v>#N/A</v>
      </c>
      <c r="I60" s="74"/>
      <c r="J60" s="76" t="e">
        <f>IF(ISNUMBER(Daten_Q1[[#This Row],[BS]]),Daten_Q1[[#This Row],[BS]]/_xlfn.XLOOKUP(Basisjahr,Daten_Q1[Jahr],Daten_Q1[BS])-1,#N/A)</f>
        <v>#N/A</v>
      </c>
      <c r="K60" s="68"/>
      <c r="L60" s="67"/>
      <c r="M60" s="64"/>
      <c r="N60" s="62"/>
      <c r="O60" s="62"/>
      <c r="P60" s="62"/>
    </row>
    <row r="61" spans="1:16" ht="16.350000000000001" customHeight="1">
      <c r="A61" s="95">
        <v>2044</v>
      </c>
      <c r="B61" s="65" t="s">
        <v>164</v>
      </c>
      <c r="C61" s="124" t="s">
        <v>164</v>
      </c>
      <c r="D61" s="66" t="e">
        <v>#N/A</v>
      </c>
      <c r="E61" s="74"/>
      <c r="F61" s="76" t="e">
        <f>IF(ISNUMBER(Daten_Q1[[#This Row],[ZH]]),Daten_Q1[[#This Row],[ZH]]/_xlfn.XLOOKUP(Basisjahr,Daten_Q1[Jahr],Daten_Q1[ZH])-1,#N/A)</f>
        <v>#N/A</v>
      </c>
      <c r="G61" s="74"/>
      <c r="H61" s="76" t="e">
        <f>IF(ISNUMBER(Daten_Q1[[#This Row],[CH]]),Daten_Q1[[#This Row],[CH]]/_xlfn.XLOOKUP(Basisjahr,Daten_Q1[Jahr],Daten_Q1[CH])-1,#N/A)</f>
        <v>#N/A</v>
      </c>
      <c r="I61" s="74"/>
      <c r="J61" s="76" t="e">
        <f>IF(ISNUMBER(Daten_Q1[[#This Row],[BS]]),Daten_Q1[[#This Row],[BS]]/_xlfn.XLOOKUP(Basisjahr,Daten_Q1[Jahr],Daten_Q1[BS])-1,#N/A)</f>
        <v>#N/A</v>
      </c>
      <c r="K61" s="68"/>
      <c r="L61" s="67"/>
      <c r="M61" s="64"/>
      <c r="N61" s="62"/>
      <c r="O61" s="62"/>
      <c r="P61" s="62"/>
    </row>
    <row r="62" spans="1:16" ht="16.350000000000001" customHeight="1">
      <c r="A62" s="95">
        <v>2045</v>
      </c>
      <c r="B62" s="65" t="s">
        <v>164</v>
      </c>
      <c r="C62" s="124" t="s">
        <v>164</v>
      </c>
      <c r="D62" s="66" t="e">
        <v>#N/A</v>
      </c>
      <c r="E62" s="74"/>
      <c r="F62" s="76" t="e">
        <f>IF(ISNUMBER(Daten_Q1[[#This Row],[ZH]]),Daten_Q1[[#This Row],[ZH]]/_xlfn.XLOOKUP(Basisjahr,Daten_Q1[Jahr],Daten_Q1[ZH])-1,#N/A)</f>
        <v>#N/A</v>
      </c>
      <c r="G62" s="74"/>
      <c r="H62" s="76" t="e">
        <f>IF(ISNUMBER(Daten_Q1[[#This Row],[CH]]),Daten_Q1[[#This Row],[CH]]/_xlfn.XLOOKUP(Basisjahr,Daten_Q1[Jahr],Daten_Q1[CH])-1,#N/A)</f>
        <v>#N/A</v>
      </c>
      <c r="I62" s="74"/>
      <c r="J62" s="76" t="e">
        <f>IF(ISNUMBER(Daten_Q1[[#This Row],[BS]]),Daten_Q1[[#This Row],[BS]]/_xlfn.XLOOKUP(Basisjahr,Daten_Q1[Jahr],Daten_Q1[BS])-1,#N/A)</f>
        <v>#N/A</v>
      </c>
      <c r="K62" s="68"/>
      <c r="L62" s="67"/>
      <c r="M62" s="64"/>
      <c r="N62" s="62"/>
      <c r="O62" s="62"/>
      <c r="P62" s="62"/>
    </row>
    <row r="63" spans="1:16" ht="16.350000000000001" customHeight="1">
      <c r="A63" s="95">
        <v>2046</v>
      </c>
      <c r="B63" s="65" t="s">
        <v>164</v>
      </c>
      <c r="C63" s="124" t="s">
        <v>164</v>
      </c>
      <c r="D63" s="66" t="e">
        <v>#N/A</v>
      </c>
      <c r="E63" s="74"/>
      <c r="F63" s="76" t="e">
        <f>IF(ISNUMBER(Daten_Q1[[#This Row],[ZH]]),Daten_Q1[[#This Row],[ZH]]/_xlfn.XLOOKUP(Basisjahr,Daten_Q1[Jahr],Daten_Q1[ZH])-1,#N/A)</f>
        <v>#N/A</v>
      </c>
      <c r="G63" s="74"/>
      <c r="H63" s="76" t="e">
        <f>IF(ISNUMBER(Daten_Q1[[#This Row],[CH]]),Daten_Q1[[#This Row],[CH]]/_xlfn.XLOOKUP(Basisjahr,Daten_Q1[Jahr],Daten_Q1[CH])-1,#N/A)</f>
        <v>#N/A</v>
      </c>
      <c r="I63" s="74"/>
      <c r="J63" s="76" t="e">
        <f>IF(ISNUMBER(Daten_Q1[[#This Row],[BS]]),Daten_Q1[[#This Row],[BS]]/_xlfn.XLOOKUP(Basisjahr,Daten_Q1[Jahr],Daten_Q1[BS])-1,#N/A)</f>
        <v>#N/A</v>
      </c>
      <c r="K63" s="68"/>
      <c r="L63" s="67"/>
      <c r="M63" s="64"/>
      <c r="N63" s="62"/>
      <c r="O63" s="62"/>
      <c r="P63" s="62"/>
    </row>
    <row r="64" spans="1:16" ht="16.350000000000001" customHeight="1">
      <c r="A64" s="95">
        <v>2047</v>
      </c>
      <c r="B64" s="65" t="s">
        <v>164</v>
      </c>
      <c r="C64" s="124" t="s">
        <v>164</v>
      </c>
      <c r="D64" s="66" t="e">
        <v>#N/A</v>
      </c>
      <c r="E64" s="74"/>
      <c r="F64" s="76" t="e">
        <f>IF(ISNUMBER(Daten_Q1[[#This Row],[ZH]]),Daten_Q1[[#This Row],[ZH]]/_xlfn.XLOOKUP(Basisjahr,Daten_Q1[Jahr],Daten_Q1[ZH])-1,#N/A)</f>
        <v>#N/A</v>
      </c>
      <c r="G64" s="74"/>
      <c r="H64" s="76" t="e">
        <f>IF(ISNUMBER(Daten_Q1[[#This Row],[CH]]),Daten_Q1[[#This Row],[CH]]/_xlfn.XLOOKUP(Basisjahr,Daten_Q1[Jahr],Daten_Q1[CH])-1,#N/A)</f>
        <v>#N/A</v>
      </c>
      <c r="I64" s="74"/>
      <c r="J64" s="76" t="e">
        <f>IF(ISNUMBER(Daten_Q1[[#This Row],[BS]]),Daten_Q1[[#This Row],[BS]]/_xlfn.XLOOKUP(Basisjahr,Daten_Q1[Jahr],Daten_Q1[BS])-1,#N/A)</f>
        <v>#N/A</v>
      </c>
      <c r="K64" s="68"/>
      <c r="L64" s="67"/>
      <c r="M64" s="64"/>
      <c r="N64" s="62"/>
      <c r="O64" s="62"/>
      <c r="P64" s="62"/>
    </row>
    <row r="65" spans="1:16" ht="16.350000000000001" customHeight="1">
      <c r="A65" s="95">
        <v>2048</v>
      </c>
      <c r="B65" s="65" t="s">
        <v>164</v>
      </c>
      <c r="C65" s="124" t="s">
        <v>164</v>
      </c>
      <c r="D65" s="66" t="e">
        <v>#N/A</v>
      </c>
      <c r="E65" s="74"/>
      <c r="F65" s="76" t="e">
        <f>IF(ISNUMBER(Daten_Q1[[#This Row],[ZH]]),Daten_Q1[[#This Row],[ZH]]/_xlfn.XLOOKUP(Basisjahr,Daten_Q1[Jahr],Daten_Q1[ZH])-1,#N/A)</f>
        <v>#N/A</v>
      </c>
      <c r="G65" s="74"/>
      <c r="H65" s="76" t="e">
        <f>IF(ISNUMBER(Daten_Q1[[#This Row],[CH]]),Daten_Q1[[#This Row],[CH]]/_xlfn.XLOOKUP(Basisjahr,Daten_Q1[Jahr],Daten_Q1[CH])-1,#N/A)</f>
        <v>#N/A</v>
      </c>
      <c r="I65" s="74"/>
      <c r="J65" s="76" t="e">
        <f>IF(ISNUMBER(Daten_Q1[[#This Row],[BS]]),Daten_Q1[[#This Row],[BS]]/_xlfn.XLOOKUP(Basisjahr,Daten_Q1[Jahr],Daten_Q1[BS])-1,#N/A)</f>
        <v>#N/A</v>
      </c>
      <c r="K65" s="68"/>
      <c r="L65" s="67"/>
      <c r="M65" s="64"/>
      <c r="N65" s="62"/>
      <c r="O65" s="62"/>
      <c r="P65" s="62"/>
    </row>
    <row r="66" spans="1:16" ht="16.350000000000001" customHeight="1">
      <c r="A66" s="95">
        <v>2049</v>
      </c>
      <c r="B66" s="65" t="s">
        <v>164</v>
      </c>
      <c r="C66" s="124" t="s">
        <v>164</v>
      </c>
      <c r="D66" s="66" t="e">
        <v>#N/A</v>
      </c>
      <c r="E66" s="74"/>
      <c r="F66" s="76" t="e">
        <f>IF(ISNUMBER(Daten_Q1[[#This Row],[ZH]]),Daten_Q1[[#This Row],[ZH]]/_xlfn.XLOOKUP(Basisjahr,Daten_Q1[Jahr],Daten_Q1[ZH])-1,#N/A)</f>
        <v>#N/A</v>
      </c>
      <c r="G66" s="74"/>
      <c r="H66" s="76" t="e">
        <f>IF(ISNUMBER(Daten_Q1[[#This Row],[CH]]),Daten_Q1[[#This Row],[CH]]/_xlfn.XLOOKUP(Basisjahr,Daten_Q1[Jahr],Daten_Q1[CH])-1,#N/A)</f>
        <v>#N/A</v>
      </c>
      <c r="I66" s="74"/>
      <c r="J66" s="76" t="e">
        <f>IF(ISNUMBER(Daten_Q1[[#This Row],[BS]]),Daten_Q1[[#This Row],[BS]]/_xlfn.XLOOKUP(Basisjahr,Daten_Q1[Jahr],Daten_Q1[BS])-1,#N/A)</f>
        <v>#N/A</v>
      </c>
      <c r="K66" s="68"/>
      <c r="L66" s="67"/>
      <c r="M66" s="64"/>
      <c r="N66" s="62"/>
      <c r="O66" s="62"/>
      <c r="P66" s="62"/>
    </row>
    <row r="67" spans="1:16" ht="15" customHeight="1">
      <c r="A67" s="95">
        <v>2050</v>
      </c>
      <c r="B67" s="95" t="s">
        <v>164</v>
      </c>
      <c r="C67" s="124" t="s">
        <v>164</v>
      </c>
      <c r="D67" t="e">
        <v>#N/A</v>
      </c>
      <c r="E67"/>
      <c r="F67" t="e">
        <f>IF(ISNUMBER(Daten_Q1[[#This Row],[ZH]]),Daten_Q1[[#This Row],[ZH]]/_xlfn.XLOOKUP(Basisjahr,Daten_Q1[Jahr],Daten_Q1[ZH])-1,#N/A)</f>
        <v>#N/A</v>
      </c>
      <c r="G67"/>
      <c r="H67" t="e">
        <f>IF(ISNUMBER(Daten_Q1[[#This Row],[CH]]),Daten_Q1[[#This Row],[CH]]/_xlfn.XLOOKUP(Basisjahr,Daten_Q1[Jahr],Daten_Q1[CH])-1,#N/A)</f>
        <v>#N/A</v>
      </c>
      <c r="I67"/>
      <c r="J67" t="e">
        <f>IF(ISNUMBER(Daten_Q1[[#This Row],[BS]]),Daten_Q1[[#This Row],[BS]]/_xlfn.XLOOKUP(Basisjahr,Daten_Q1[Jahr],Daten_Q1[BS])-1,#N/A)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B27:D27"/>
    <mergeCell ref="G27:I27"/>
    <mergeCell ref="A29:G29"/>
    <mergeCell ref="F1:H1"/>
    <mergeCell ref="B8:D8"/>
    <mergeCell ref="G9:I9"/>
    <mergeCell ref="B24:D24"/>
    <mergeCell ref="G24:I24"/>
    <mergeCell ref="A1:D1"/>
    <mergeCell ref="B9:D9"/>
    <mergeCell ref="G8:I8"/>
    <mergeCell ref="B11:D11"/>
    <mergeCell ref="G11:I11"/>
    <mergeCell ref="B12:D12"/>
    <mergeCell ref="G12:I12"/>
    <mergeCell ref="N29:O29"/>
    <mergeCell ref="N28:O28"/>
    <mergeCell ref="B25:D25"/>
    <mergeCell ref="G25:I25"/>
    <mergeCell ref="B13:D13"/>
    <mergeCell ref="G13:I13"/>
    <mergeCell ref="B17:D17"/>
    <mergeCell ref="G17:I17"/>
    <mergeCell ref="B22:D22"/>
    <mergeCell ref="G22:I22"/>
    <mergeCell ref="B21:D21"/>
    <mergeCell ref="G21:I21"/>
    <mergeCell ref="B14:D14"/>
    <mergeCell ref="G14:I14"/>
    <mergeCell ref="B26:D26"/>
    <mergeCell ref="G26:I26"/>
  </mergeCells>
  <phoneticPr fontId="34" type="noConversion"/>
  <conditionalFormatting sqref="A22">
    <cfRule type="cellIs" dxfId="1088" priority="8" operator="equal">
      <formula>0</formula>
    </cfRule>
  </conditionalFormatting>
  <conditionalFormatting sqref="A21:B22">
    <cfRule type="containsErrors" dxfId="1087" priority="9">
      <formula>ISERROR(A21)</formula>
    </cfRule>
  </conditionalFormatting>
  <conditionalFormatting sqref="A7:C7">
    <cfRule type="containsErrors" dxfId="1084" priority="13">
      <formula>ISERROR(A7)</formula>
    </cfRule>
  </conditionalFormatting>
  <conditionalFormatting sqref="A1:Z6 A8:Z13 A14:B14 E14:G14 J14:Z14 A15:Z20 E21:G22 J21:Z22 A23:Z25 A26:J27 N26:Z27 A28:O28 Q28:Z28 A29:Z30 A31 D31:AA67 A32:B67 A68:Z72 A73:J74 N73:Z74 A75:Z1048576 A7 C7 E7:Z7 A21:B21 B22">
    <cfRule type="cellIs" dxfId="1083" priority="21" operator="equal">
      <formula>0</formula>
    </cfRule>
  </conditionalFormatting>
  <conditionalFormatting sqref="A2:Z6 A8:Z13 A14:B14 E14:G14 J14:Z14 A15:Z20 E21:G22 J21:Z22 A23:Z25 A26:J27 N26:Z27 A28:O28 Q28:Z28 A29:Z30 A31 D31:AA67 A32:B67 A68:Z72 A73:J74 N73:Z74 A75:Z104">
    <cfRule type="containsErrors" dxfId="1082" priority="15">
      <formula>ISERROR(A2)</formula>
    </cfRule>
  </conditionalFormatting>
  <conditionalFormatting sqref="B7">
    <cfRule type="cellIs" dxfId="1081" priority="12" operator="equal">
      <formula>0</formula>
    </cfRule>
  </conditionalFormatting>
  <conditionalFormatting sqref="B31:C31">
    <cfRule type="cellIs" dxfId="1080" priority="6" operator="equal">
      <formula>0</formula>
    </cfRule>
    <cfRule type="containsErrors" dxfId="1079" priority="7">
      <formula>ISERROR(B31)</formula>
    </cfRule>
  </conditionalFormatting>
  <conditionalFormatting sqref="C32:C67">
    <cfRule type="cellIs" dxfId="1078" priority="2" operator="equal">
      <formula>0</formula>
    </cfRule>
    <cfRule type="containsErrors" dxfId="1075" priority="5">
      <formula>ISERROR(C32)</formula>
    </cfRule>
  </conditionalFormatting>
  <conditionalFormatting sqref="D7">
    <cfRule type="cellIs" dxfId="1074" priority="10" operator="equal">
      <formula>0</formula>
    </cfRule>
  </conditionalFormatting>
  <conditionalFormatting sqref="D7:Z7">
    <cfRule type="containsErrors" dxfId="1073" priority="11">
      <formula>ISERROR(D7)</formula>
    </cfRule>
  </conditionalFormatting>
  <conditionalFormatting sqref="P28">
    <cfRule type="cellIs" dxfId="1072" priority="1" operator="equal">
      <formula>0</formula>
    </cfRule>
  </conditionalFormatting>
  <dataValidations count="1">
    <dataValidation operator="lessThan" allowBlank="1" showInputMessage="1" showErrorMessage="1" sqref="B8:D10 G8:I9" xr:uid="{11680DEB-91F0-469D-84FF-61C25BE600A9}"/>
  </dataValidations>
  <hyperlinks>
    <hyperlink ref="F1" location="Übersicht!A1" display="⬅️ Zurück zur Übersicht" xr:uid="{971AC4AF-0F1C-4C0E-B263-9CD5624B8948}"/>
    <hyperlink ref="B12" r:id="rId1" xr:uid="{BE01C2A2-804E-4F79-A1FC-FE78239EE67D}"/>
    <hyperlink ref="G12" r:id="rId2" display="https://opendata.swiss/de/dataset/gebaude-nach-kanton-gebaudekategorie-heizungsart-warmwasserversorgung-energietrager-und-bauperi" xr:uid="{34FB5217-40AB-40BA-B0ED-2335BED866C4}"/>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124" id="{081DA8F6-0F5A-4887-AC2A-B998BA074A1C}">
            <xm:f>$A32=Übersicht!$H$1</xm:f>
            <x14:dxf>
              <fill>
                <patternFill>
                  <bgColor theme="3" tint="0.79998168889431442"/>
                </patternFill>
              </fill>
            </x14:dxf>
          </x14:cfRule>
          <x14:cfRule type="expression" priority="125" id="{5430F137-2A42-49DB-BA8F-50D8F2D9874A}">
            <xm:f>$A32=Übersicht!$J$1</xm:f>
            <x14:dxf>
              <fill>
                <patternFill>
                  <bgColor theme="2" tint="0.39994506668294322"/>
                </patternFill>
              </fill>
            </x14:dxf>
          </x14:cfRule>
          <xm:sqref>A32:B67 D32:L67</xm:sqref>
        </x14:conditionalFormatting>
        <x14:conditionalFormatting xmlns:xm="http://schemas.microsoft.com/office/excel/2006/main">
          <x14:cfRule type="expression" priority="3" id="{5FA5F655-A65F-4E4C-9395-EBE52C16E267}">
            <xm:f>$A32=Übersicht!$H$1</xm:f>
            <x14:dxf>
              <fill>
                <patternFill>
                  <bgColor theme="3" tint="0.79998168889431442"/>
                </patternFill>
              </fill>
            </x14:dxf>
          </x14:cfRule>
          <x14:cfRule type="expression" priority="4" id="{59945EEA-5556-4D51-A88F-75331F867B2D}">
            <xm:f>$A32=Übersicht!$J$1</xm:f>
            <x14:dxf>
              <fill>
                <patternFill>
                  <bgColor theme="2" tint="0.39994506668294322"/>
                </patternFill>
              </fill>
            </x14:dxf>
          </x14:cfRule>
          <xm:sqref>C32:C67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12EFD818-8491-4BBB-BF24-A84AAB59DA1C}">
          <x14:formula1>
            <xm:f>Definitionen!$E$2:$E$11</xm:f>
          </x14:formula1>
          <xm:sqref>B5 G5</xm:sqref>
        </x14:dataValidation>
        <x14:dataValidation type="list" allowBlank="1" showInputMessage="1" showErrorMessage="1" xr:uid="{49A82FA2-D2E0-4FE1-AA3D-815BFD037905}">
          <x14:formula1>
            <xm:f>Definitionen!$I$2:$I$7</xm:f>
          </x14:formula1>
          <xm:sqref>G24:I24</xm:sqref>
        </x14:dataValidation>
        <x14:dataValidation type="list" allowBlank="1" showInputMessage="1" showErrorMessage="1" xr:uid="{D7683FA9-C31B-4FFA-9237-7720F67AC932}">
          <x14:formula1>
            <xm:f>Definitionen!$A$2:$A$6</xm:f>
          </x14:formula1>
          <xm:sqref>B7 D7</xm:sqref>
        </x14:dataValidation>
        <x14:dataValidation type="list" allowBlank="1" showInputMessage="1" showErrorMessage="1" xr:uid="{467F08B3-13BE-4574-8BED-D062E722CDC1}">
          <x14:formula1>
            <xm:f>Definitionen!I2:I15</xm:f>
          </x14:formula1>
          <xm:sqref>B24:D24</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C655C2-204E-45FD-ABC4-737127772930}">
  <sheetPr codeName="Tabelle5">
    <tabColor theme="1" tint="0.499984740745262"/>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5.1640625" style="19" bestFit="1"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182</v>
      </c>
      <c r="B1" s="192"/>
      <c r="C1" s="192"/>
      <c r="D1" s="192"/>
      <c r="E1" s="93" t="e">
        <f>Basisjahr&amp;"-"&amp;Betrachtungsjahr&amp;": "&amp;ROUND(_xlfn.XLOOKUP(Betrachtungsjahr,Daten_Q2[Jahr],Daten_Q2[Veränderung ZH])*100,1)&amp;" %"</f>
        <v>#N/A</v>
      </c>
      <c r="F1" s="193" t="s">
        <v>122</v>
      </c>
      <c r="G1" s="193"/>
      <c r="H1" s="193"/>
      <c r="J1" s="94" t="e">
        <f>Basisjahr&amp;"-"&amp;Betrachtungsjahr&amp;": "&amp;ROUND(_xlfn.XLOOKUP(Betrachtungsjahr,Daten_Q2[Jahr],Daten_Q2[Veränderung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H6" si="0">C4</f>
        <v>Verfügbar ab</v>
      </c>
      <c r="I4" s="109">
        <f>IF(ISBLANK(D4),"",D4)</f>
        <v>2008</v>
      </c>
    </row>
    <row r="5" spans="1:17" s="56" customFormat="1" ht="18" customHeight="1" thickTop="1" thickBot="1">
      <c r="A5" s="79" t="s">
        <v>59</v>
      </c>
      <c r="B5" s="80" t="s">
        <v>166</v>
      </c>
      <c r="C5" s="79" t="s">
        <v>127</v>
      </c>
      <c r="D5" s="82" t="s">
        <v>167</v>
      </c>
      <c r="E5" s="19"/>
      <c r="F5" s="90" t="str">
        <f>A5</f>
        <v>Zuständig</v>
      </c>
      <c r="G5" s="91" t="str">
        <f>IF(ISBLANK(B5),"",B5)</f>
        <v>AWEL</v>
      </c>
      <c r="H5" s="90" t="str">
        <f t="shared" si="0"/>
        <v>Kontaktperson</v>
      </c>
      <c r="I5" s="108" t="str">
        <f>IF(ISBLANK(D5),"",D5)</f>
        <v>Gian-Marco Alt</v>
      </c>
    </row>
    <row r="6" spans="1:17" s="56" customFormat="1" ht="18" customHeight="1" thickTop="1" thickBot="1">
      <c r="A6" s="79" t="s">
        <v>58</v>
      </c>
      <c r="B6" s="80" t="s">
        <v>183</v>
      </c>
      <c r="C6" s="79" t="s">
        <v>128</v>
      </c>
      <c r="D6" s="83" t="s">
        <v>164</v>
      </c>
      <c r="E6" s="19"/>
      <c r="F6" s="90" t="str">
        <f t="shared" ref="F6:F9" si="1">A6</f>
        <v>Einheit</v>
      </c>
      <c r="G6" s="91" t="str">
        <f>IF(ISBLANK(B6),"",B6)</f>
        <v>CHF</v>
      </c>
      <c r="H6" s="90" t="str">
        <f t="shared" si="0"/>
        <v xml:space="preserve">Berechnung </v>
      </c>
      <c r="I6" s="91" t="str">
        <f>IF(ISBLANK(D6),"",D6)</f>
        <v>keine</v>
      </c>
    </row>
    <row r="7" spans="1:17" s="56" customFormat="1" ht="18" customHeight="1" thickTop="1" thickBot="1">
      <c r="A7" s="79" t="s">
        <v>129</v>
      </c>
      <c r="B7" s="80" t="s">
        <v>184</v>
      </c>
      <c r="C7" s="79" t="s">
        <v>130</v>
      </c>
      <c r="D7" s="80" t="s">
        <v>168</v>
      </c>
      <c r="E7" s="19"/>
      <c r="F7" s="119"/>
      <c r="G7" s="120"/>
      <c r="H7" s="119"/>
      <c r="I7" s="120"/>
    </row>
    <row r="8" spans="1:17" s="56" customFormat="1" ht="56.85" customHeight="1" thickTop="1" thickBot="1">
      <c r="A8" s="79" t="s">
        <v>131</v>
      </c>
      <c r="B8" s="194" t="s">
        <v>185</v>
      </c>
      <c r="C8" s="194"/>
      <c r="D8" s="194"/>
      <c r="E8" s="19"/>
      <c r="F8" s="90" t="str">
        <f t="shared" si="1"/>
        <v>Kurzbeschreibung</v>
      </c>
      <c r="G8" s="238" t="s">
        <v>186</v>
      </c>
      <c r="H8" s="238"/>
      <c r="I8" s="238"/>
      <c r="Q8" s="58">
        <f>E38/E32-1</f>
        <v>-1</v>
      </c>
    </row>
    <row r="9" spans="1:17" s="59" customFormat="1" ht="72" customHeight="1" thickTop="1" thickBot="1">
      <c r="A9" s="79" t="s">
        <v>132</v>
      </c>
      <c r="B9" s="194" t="s">
        <v>187</v>
      </c>
      <c r="C9" s="194"/>
      <c r="D9" s="194"/>
      <c r="E9" s="19"/>
      <c r="F9" s="90" t="str">
        <f t="shared" si="1"/>
        <v>Aussagekraft/Relevanz</v>
      </c>
      <c r="G9" s="238" t="str">
        <f>IF(ISBLANK(B9),"",B9)</f>
        <v>Es handelt sich um eine relvante Grösse, um die Emissionen vergleichbar zu machen. Beispielsweise ermöglicht es die Grösse, die (angestrebte) Entkopplung von Wirtschaftswachstum und Treibhausgasemissionen zu beobachten.</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6" t="s">
        <v>188</v>
      </c>
      <c r="C11" s="196"/>
      <c r="D11" s="196"/>
      <c r="E11" s="19"/>
      <c r="F11" s="90" t="str">
        <f t="shared" ref="F11:F17" si="2">A11</f>
        <v>Datenquelle</v>
      </c>
      <c r="G11" s="238" t="str">
        <f t="shared" ref="G11:G17" si="3">IF(ISBLANK(B11),"",B11)</f>
        <v>Bundesamt für Statistik
Bruttoinlandsprodukt (BIP) nach Grossregion und Kanton</v>
      </c>
      <c r="H11" s="238"/>
      <c r="I11" s="238"/>
    </row>
    <row r="12" spans="1:17" s="56" customFormat="1" ht="42" customHeight="1" thickTop="1" thickBot="1">
      <c r="A12" s="79" t="s">
        <v>134</v>
      </c>
      <c r="B12" s="196" t="s">
        <v>189</v>
      </c>
      <c r="C12" s="196"/>
      <c r="D12" s="196"/>
      <c r="E12" s="19"/>
      <c r="F12" s="90" t="str">
        <f t="shared" si="2"/>
        <v>Internetadresse</v>
      </c>
      <c r="G12" s="243" t="str">
        <f t="shared" si="3"/>
        <v>https://www.bfs.admin.ch/bfs/de/home/statistiken/kataloge-datenbanken/tabellen.assetdetail.23526479.html</v>
      </c>
      <c r="H12" s="243" t="str">
        <f>IF(ISBLANK(C12),"",C12)</f>
        <v/>
      </c>
      <c r="I12" s="243" t="str">
        <f>IF(ISBLANK(D12),"",D12)</f>
        <v/>
      </c>
    </row>
    <row r="13" spans="1:17" s="56" customFormat="1" ht="42" customHeight="1" thickTop="1" thickBot="1">
      <c r="A13" s="79" t="s">
        <v>127</v>
      </c>
      <c r="B13" s="196" t="s">
        <v>164</v>
      </c>
      <c r="C13" s="196"/>
      <c r="D13" s="196"/>
      <c r="E13" s="19"/>
      <c r="F13" s="90" t="str">
        <f t="shared" si="2"/>
        <v>Kontaktperson</v>
      </c>
      <c r="G13" s="243" t="str">
        <f t="shared" si="3"/>
        <v>keine</v>
      </c>
      <c r="H13" s="243" t="str">
        <f>IF(ISBLANK(C13),"",C13)</f>
        <v/>
      </c>
      <c r="I13" s="243" t="str">
        <f>IF(ISBLANK(D13),"",D13)</f>
        <v/>
      </c>
    </row>
    <row r="14" spans="1:17" s="56" customFormat="1" ht="13.35" thickTop="1" thickBot="1">
      <c r="A14" s="79" t="s">
        <v>135</v>
      </c>
      <c r="B14" s="203" t="s">
        <v>190</v>
      </c>
      <c r="C14" s="204"/>
      <c r="D14" s="205"/>
      <c r="E14" s="19"/>
      <c r="F14" s="90" t="str">
        <f>A14</f>
        <v>Nr. der Statisitik</v>
      </c>
      <c r="G14" s="244" t="str">
        <f>B14</f>
        <v>je-d-04.02.06.01</v>
      </c>
      <c r="H14" s="245"/>
      <c r="I14" s="246"/>
    </row>
    <row r="15" spans="1:17" s="56" customFormat="1" ht="18.600000000000001" customHeight="1" thickTop="1" thickBot="1">
      <c r="A15" s="79" t="s">
        <v>136</v>
      </c>
      <c r="B15" s="105" t="s">
        <v>173</v>
      </c>
      <c r="C15" s="79" t="s">
        <v>137</v>
      </c>
      <c r="D15" s="106" t="s">
        <v>191</v>
      </c>
      <c r="E15" s="19"/>
      <c r="F15" s="90" t="str">
        <f t="shared" si="2"/>
        <v>Lizenz</v>
      </c>
      <c r="G15" s="108" t="str">
        <f t="shared" si="3"/>
        <v>OPEN-BY-ASK</v>
      </c>
      <c r="H15" s="90" t="str">
        <f>C15</f>
        <v>Dateiformat</v>
      </c>
      <c r="I15" s="108" t="str">
        <f>IF(ISBLANK(D15),"",D15)</f>
        <v>Excel</v>
      </c>
    </row>
    <row r="16" spans="1:17" s="59" customFormat="1" ht="24" thickTop="1" thickBot="1">
      <c r="A16" s="79" t="s">
        <v>138</v>
      </c>
      <c r="B16" s="80" t="s">
        <v>175</v>
      </c>
      <c r="C16" s="79" t="s">
        <v>139</v>
      </c>
      <c r="D16" s="84" t="s">
        <v>192</v>
      </c>
      <c r="E16" s="19"/>
      <c r="F16" s="90" t="str">
        <f t="shared" si="2"/>
        <v>Erhebungsintervall</v>
      </c>
      <c r="G16" s="91" t="str">
        <f t="shared" si="3"/>
        <v>jährlich</v>
      </c>
      <c r="H16" s="90" t="str">
        <f t="shared" ref="H16" si="4">C16</f>
        <v>Aktualisierung jeweils</v>
      </c>
      <c r="I16" s="91" t="str">
        <f>IF(ISBLANK(D16),"",D16)</f>
        <v>November Übernächstes Jahr</v>
      </c>
    </row>
    <row r="17" spans="1:17" s="59" customFormat="1" ht="18.600000000000001" customHeight="1" thickTop="1" thickBot="1">
      <c r="A17" s="79" t="s">
        <v>140</v>
      </c>
      <c r="B17" s="194" t="s">
        <v>193</v>
      </c>
      <c r="C17" s="194"/>
      <c r="D17" s="194"/>
      <c r="E17" s="19"/>
      <c r="F17" s="90" t="str">
        <f t="shared" si="2"/>
        <v>Einschränkungen</v>
      </c>
      <c r="G17" s="247" t="str">
        <f t="shared" si="3"/>
        <v>Hat eine Verpätung von 2 Jahren</v>
      </c>
      <c r="H17" s="247" t="str">
        <f>IF(ISBLANK(C17),"",C17)</f>
        <v/>
      </c>
      <c r="I17" s="247" t="str">
        <f>IF(ISBLANK(D17),"",D17)</f>
        <v/>
      </c>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0" t="s">
        <v>164</v>
      </c>
      <c r="E19" s="19"/>
      <c r="F19" s="90" t="str">
        <f t="shared" ref="F19:F20" si="5">A19</f>
        <v>Hilfsgrösse 1</v>
      </c>
      <c r="G19" s="91" t="str">
        <f>IF(ISBLANK(B19),"",B19)</f>
        <v>keine</v>
      </c>
      <c r="H19" s="90" t="str">
        <f t="shared" ref="H19:H20" si="6">C19</f>
        <v>Datenquelle 1</v>
      </c>
      <c r="I19" s="91" t="str">
        <f>IF(ISBLANK(D19),"",D19)</f>
        <v>keine</v>
      </c>
    </row>
    <row r="20" spans="1:17" s="59" customFormat="1" ht="18" customHeight="1" thickTop="1" thickBot="1">
      <c r="A20" s="79" t="s">
        <v>143</v>
      </c>
      <c r="B20" s="85" t="s">
        <v>164</v>
      </c>
      <c r="C20" s="79" t="s">
        <v>144</v>
      </c>
      <c r="D20" s="80" t="s">
        <v>164</v>
      </c>
      <c r="E20" s="19"/>
      <c r="F20" s="90" t="str">
        <f t="shared" si="5"/>
        <v>Hilfsgrösse 2</v>
      </c>
      <c r="G20" s="91" t="str">
        <f>IF(ISBLANK(B20),"",B20)</f>
        <v>keine</v>
      </c>
      <c r="H20" s="90" t="str">
        <f t="shared" si="6"/>
        <v>Datenquelle 2</v>
      </c>
      <c r="I20" s="91" t="str">
        <f>IF(ISBLANK(D20),"",D20)</f>
        <v>keine</v>
      </c>
    </row>
    <row r="21" spans="1:17" s="59" customFormat="1" ht="43.35" customHeight="1" thickTop="1" thickBot="1">
      <c r="A21" s="79" t="s">
        <v>145</v>
      </c>
      <c r="B21" s="197" t="s">
        <v>194</v>
      </c>
      <c r="C21" s="198"/>
      <c r="D21" s="199"/>
      <c r="E21" s="19"/>
      <c r="F21" s="90" t="str">
        <f>A21</f>
        <v>Hinweise zu Datenauswahl und -aufbereitung</v>
      </c>
      <c r="G21" s="200" t="str">
        <f>B21</f>
        <v>Tabellenblatt "BIP pro Kanton" wählen</v>
      </c>
      <c r="H21" s="201"/>
      <c r="I21" s="202"/>
    </row>
    <row r="22" spans="1:17" s="59" customFormat="1" ht="36.6" customHeight="1" thickTop="1" thickBot="1">
      <c r="A22" s="79" t="s">
        <v>146</v>
      </c>
      <c r="B22" s="197" t="s">
        <v>164</v>
      </c>
      <c r="C22" s="198"/>
      <c r="D22" s="199"/>
      <c r="E22" s="19"/>
      <c r="F22" s="90" t="str">
        <f>A22</f>
        <v>Berechnung Indikator</v>
      </c>
      <c r="G22" s="200" t="str">
        <f>B22</f>
        <v>keine</v>
      </c>
      <c r="H22" s="201"/>
      <c r="I22" s="202"/>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4" t="s">
        <v>178</v>
      </c>
      <c r="C24" s="194"/>
      <c r="D24" s="194"/>
      <c r="E24" s="19"/>
      <c r="F24" s="89"/>
      <c r="G24" s="195"/>
      <c r="H24" s="195"/>
      <c r="I24" s="195"/>
    </row>
    <row r="25" spans="1:17" s="59" customFormat="1" ht="42.6" customHeight="1" thickTop="1" thickBot="1">
      <c r="A25" s="79" t="s">
        <v>148</v>
      </c>
      <c r="B25" s="194" t="s">
        <v>179</v>
      </c>
      <c r="C25" s="194"/>
      <c r="D25" s="194"/>
      <c r="E25" s="19"/>
      <c r="F25" s="90" t="str">
        <f t="shared" ref="F25:F27" si="7">A25</f>
        <v>Datenqualität</v>
      </c>
      <c r="G25" s="243" t="str">
        <f t="shared" ref="G25:I27" si="8">IF(ISBLANK(B25),"",B25)</f>
        <v>gut</v>
      </c>
      <c r="H25" s="243" t="str">
        <f t="shared" si="8"/>
        <v/>
      </c>
      <c r="I25" s="243" t="str">
        <f t="shared" si="8"/>
        <v/>
      </c>
    </row>
    <row r="26" spans="1:17" s="59" customFormat="1" ht="33" customHeight="1" thickTop="1" thickBot="1">
      <c r="A26" s="79" t="s">
        <v>149</v>
      </c>
      <c r="B26" s="207" t="s">
        <v>195</v>
      </c>
      <c r="C26" s="207"/>
      <c r="D26" s="207"/>
      <c r="E26" s="19"/>
      <c r="F26" s="90" t="str">
        <f t="shared" si="7"/>
        <v>Plausiblisierung / Verifizierung</v>
      </c>
      <c r="G26" s="243" t="str">
        <f t="shared" si="8"/>
        <v>Das BIP des Kantons Zürich sollte rund 20 % des nationalen BIP ausmachen</v>
      </c>
      <c r="H26" s="243" t="str">
        <f t="shared" si="8"/>
        <v/>
      </c>
      <c r="I26" s="243" t="str">
        <f t="shared" si="8"/>
        <v/>
      </c>
    </row>
    <row r="27" spans="1:17" s="59" customFormat="1" ht="37.35" customHeight="1" thickTop="1" thickBot="1">
      <c r="A27" s="79" t="s">
        <v>150</v>
      </c>
      <c r="B27" s="194" t="s">
        <v>196</v>
      </c>
      <c r="C27" s="194"/>
      <c r="D27" s="194"/>
      <c r="E27" s="19"/>
      <c r="F27" s="90" t="str">
        <f t="shared" si="7"/>
        <v>Bemerkungen</v>
      </c>
      <c r="G27" s="243" t="str">
        <f t="shared" si="8"/>
        <v xml:space="preserve">keine </v>
      </c>
      <c r="H27" s="243" t="str">
        <f t="shared" si="8"/>
        <v/>
      </c>
      <c r="I27" s="243" t="str">
        <f t="shared" si="8"/>
        <v/>
      </c>
    </row>
    <row r="28" spans="1:17" s="59" customFormat="1" ht="27.6" customHeight="1" thickTop="1">
      <c r="A28" s="60"/>
      <c r="B28" s="60"/>
      <c r="C28" s="60"/>
      <c r="D28" s="60"/>
      <c r="E28" s="60"/>
      <c r="F28" s="61"/>
      <c r="G28" s="61"/>
      <c r="H28" s="61"/>
      <c r="I28" s="61"/>
      <c r="J28" s="61"/>
      <c r="N28" s="242" t="s">
        <v>151</v>
      </c>
      <c r="O28" s="242"/>
      <c r="P28" s="112" t="s">
        <v>197</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BIP Kanton Zürich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65" t="s">
        <v>164</v>
      </c>
      <c r="C32" s="124" t="s">
        <v>164</v>
      </c>
      <c r="D32" s="66" t="e">
        <v>#N/A</v>
      </c>
      <c r="E32" s="138">
        <v>144642663450</v>
      </c>
      <c r="F32" s="75">
        <f>IF(ISNUMBER(Daten_Q2[[#This Row],[ZH]]),Daten_Q2[[#This Row],[ZH]]/_xlfn.XLOOKUP(Basisjahr,Daten_Q2[Jahr],Daten_Q2[ZH])-1,#N/A)</f>
        <v>0</v>
      </c>
      <c r="G32" s="138">
        <v>668006381700</v>
      </c>
      <c r="H32" s="75">
        <f>IF(ISNUMBER(Daten_Q2[[#This Row],[CH]]),Daten_Q2[[#This Row],[CH]]/_xlfn.XLOOKUP(Basisjahr,Daten_Q2[Jahr],Daten_Q2[CH])-1,#N/A)</f>
        <v>0</v>
      </c>
      <c r="I32" s="138">
        <v>32764389870</v>
      </c>
      <c r="J32" s="75">
        <f>IF(ISNUMBER(Daten_Q2[[#This Row],[BS]]),Daten_Q2[[#This Row],[BS]]/_xlfn.XLOOKUP(Basisjahr,Daten_Q2[Jahr],Daten_Q2[BS])-1,#N/A)</f>
        <v>0</v>
      </c>
      <c r="K32" s="63"/>
      <c r="L32" s="67"/>
      <c r="M32" s="64"/>
      <c r="N32" s="64"/>
      <c r="O32" s="64"/>
      <c r="P32" s="64"/>
    </row>
    <row r="33" spans="1:16" ht="16.350000000000001" customHeight="1">
      <c r="A33" s="95">
        <v>2016</v>
      </c>
      <c r="B33" s="65" t="s">
        <v>164</v>
      </c>
      <c r="C33" s="124" t="s">
        <v>164</v>
      </c>
      <c r="D33" s="66" t="e">
        <v>#N/A</v>
      </c>
      <c r="E33" s="138">
        <v>146281060940</v>
      </c>
      <c r="F33" s="75">
        <f>IF(ISNUMBER(Daten_Q2[[#This Row],[ZH]]),Daten_Q2[[#This Row],[ZH]]/_xlfn.XLOOKUP(Basisjahr,Daten_Q2[Jahr],Daten_Q2[ZH])-1,#N/A)</f>
        <v>1.1327207691846475E-2</v>
      </c>
      <c r="G33" s="138">
        <v>677848330560</v>
      </c>
      <c r="H33" s="75">
        <f>IF(ISNUMBER(Daten_Q2[[#This Row],[CH]]),Daten_Q2[[#This Row],[CH]]/_xlfn.XLOOKUP(Basisjahr,Daten_Q2[Jahr],Daten_Q2[CH])-1,#N/A)</f>
        <v>1.4733315623352894E-2</v>
      </c>
      <c r="I33" s="138">
        <v>35204044370</v>
      </c>
      <c r="J33" s="75">
        <f>IF(ISNUMBER(Daten_Q2[[#This Row],[BS]]),Daten_Q2[[#This Row],[BS]]/_xlfn.XLOOKUP(Basisjahr,Daten_Q2[Jahr],Daten_Q2[BS])-1,#N/A)</f>
        <v>7.4460550301100437E-2</v>
      </c>
      <c r="K33" s="63"/>
      <c r="L33" s="67"/>
      <c r="M33" s="64"/>
      <c r="N33" s="62"/>
      <c r="O33" s="62"/>
      <c r="P33" s="62"/>
    </row>
    <row r="34" spans="1:16" ht="16.350000000000001" customHeight="1">
      <c r="A34" s="95">
        <v>2017</v>
      </c>
      <c r="B34" s="65" t="s">
        <v>164</v>
      </c>
      <c r="C34" s="124" t="s">
        <v>164</v>
      </c>
      <c r="D34" s="66" t="e">
        <v>#N/A</v>
      </c>
      <c r="E34" s="138">
        <v>148710709890</v>
      </c>
      <c r="F34" s="75">
        <f>IF(ISNUMBER(Daten_Q2[[#This Row],[ZH]]),Daten_Q2[[#This Row],[ZH]]/_xlfn.XLOOKUP(Basisjahr,Daten_Q2[Jahr],Daten_Q2[ZH])-1,#N/A)</f>
        <v>2.8124803173347646E-2</v>
      </c>
      <c r="G34" s="138">
        <v>684558467480</v>
      </c>
      <c r="H34" s="75">
        <f>IF(ISNUMBER(Daten_Q2[[#This Row],[CH]]),Daten_Q2[[#This Row],[CH]]/_xlfn.XLOOKUP(Basisjahr,Daten_Q2[Jahr],Daten_Q2[CH])-1,#N/A)</f>
        <v>2.4778334808533975E-2</v>
      </c>
      <c r="I34" s="138">
        <v>36876211100</v>
      </c>
      <c r="J34" s="75">
        <f>IF(ISNUMBER(Daten_Q2[[#This Row],[BS]]),Daten_Q2[[#This Row],[BS]]/_xlfn.XLOOKUP(Basisjahr,Daten_Q2[Jahr],Daten_Q2[BS])-1,#N/A)</f>
        <v>0.12549665189294124</v>
      </c>
      <c r="K34" s="63"/>
      <c r="L34" s="67"/>
      <c r="M34" s="64"/>
      <c r="N34" s="62"/>
      <c r="O34" s="62"/>
      <c r="P34" s="62"/>
    </row>
    <row r="35" spans="1:16" ht="16.350000000000001" customHeight="1">
      <c r="A35" s="95">
        <v>2018</v>
      </c>
      <c r="B35" s="65" t="s">
        <v>164</v>
      </c>
      <c r="C35" s="124" t="s">
        <v>164</v>
      </c>
      <c r="D35" s="66" t="e">
        <v>#N/A</v>
      </c>
      <c r="E35" s="138">
        <v>156883077380</v>
      </c>
      <c r="F35" s="75">
        <f>IF(ISNUMBER(Daten_Q2[[#This Row],[ZH]]),Daten_Q2[[#This Row],[ZH]]/_xlfn.XLOOKUP(Basisjahr,Daten_Q2[Jahr],Daten_Q2[ZH])-1,#N/A)</f>
        <v>8.4625197283035858E-2</v>
      </c>
      <c r="G35" s="138">
        <v>709521556500</v>
      </c>
      <c r="H35" s="75">
        <f>IF(ISNUMBER(Daten_Q2[[#This Row],[CH]]),Daten_Q2[[#This Row],[CH]]/_xlfn.XLOOKUP(Basisjahr,Daten_Q2[Jahr],Daten_Q2[CH])-1,#N/A)</f>
        <v>6.2147871543305699E-2</v>
      </c>
      <c r="I35" s="138">
        <v>38110196930</v>
      </c>
      <c r="J35" s="75">
        <f>IF(ISNUMBER(Daten_Q2[[#This Row],[BS]]),Daten_Q2[[#This Row],[BS]]/_xlfn.XLOOKUP(Basisjahr,Daten_Q2[Jahr],Daten_Q2[BS])-1,#N/A)</f>
        <v>0.16315906022394056</v>
      </c>
      <c r="K35" s="63"/>
      <c r="L35" s="67"/>
      <c r="M35" s="64"/>
      <c r="N35" s="62"/>
      <c r="O35" s="62"/>
      <c r="P35" s="62"/>
    </row>
    <row r="36" spans="1:16" ht="16.350000000000001" customHeight="1">
      <c r="A36" s="95">
        <v>2019</v>
      </c>
      <c r="B36" s="65" t="s">
        <v>164</v>
      </c>
      <c r="C36" s="124" t="s">
        <v>164</v>
      </c>
      <c r="D36" s="66" t="e">
        <v>#N/A</v>
      </c>
      <c r="E36" s="138">
        <v>155290741810</v>
      </c>
      <c r="F36" s="75">
        <f>IF(ISNUMBER(Daten_Q2[[#This Row],[ZH]]),Daten_Q2[[#This Row],[ZH]]/_xlfn.XLOOKUP(Basisjahr,Daten_Q2[Jahr],Daten_Q2[ZH])-1,#N/A)</f>
        <v>7.3616442797880488E-2</v>
      </c>
      <c r="G36" s="138">
        <v>716878589830</v>
      </c>
      <c r="H36" s="75">
        <f>IF(ISNUMBER(Daten_Q2[[#This Row],[CH]]),Daten_Q2[[#This Row],[CH]]/_xlfn.XLOOKUP(Basisjahr,Daten_Q2[Jahr],Daten_Q2[CH])-1,#N/A)</f>
        <v>7.3161289276347574E-2</v>
      </c>
      <c r="I36" s="138">
        <v>38316716380</v>
      </c>
      <c r="J36" s="75">
        <f>IF(ISNUMBER(Daten_Q2[[#This Row],[BS]]),Daten_Q2[[#This Row],[BS]]/_xlfn.XLOOKUP(Basisjahr,Daten_Q2[Jahr],Daten_Q2[BS])-1,#N/A)</f>
        <v>0.16946222810893441</v>
      </c>
      <c r="K36" s="63"/>
      <c r="L36" s="67"/>
      <c r="M36" s="64"/>
      <c r="N36" s="62"/>
      <c r="O36" s="62"/>
      <c r="P36" s="62"/>
    </row>
    <row r="37" spans="1:16" ht="16.350000000000001" customHeight="1">
      <c r="A37" s="95">
        <v>2020</v>
      </c>
      <c r="B37" s="65" t="s">
        <v>164</v>
      </c>
      <c r="C37" s="124" t="s">
        <v>164</v>
      </c>
      <c r="D37" s="66" t="e">
        <v>#N/A</v>
      </c>
      <c r="E37" s="138">
        <v>149003970230</v>
      </c>
      <c r="F37" s="75">
        <f>IF(ISNUMBER(Daten_Q2[[#This Row],[ZH]]),Daten_Q2[[#This Row],[ZH]]/_xlfn.XLOOKUP(Basisjahr,Daten_Q2[Jahr],Daten_Q2[ZH])-1,#N/A)</f>
        <v>3.015228478219778E-2</v>
      </c>
      <c r="G37" s="138">
        <v>694661735810</v>
      </c>
      <c r="H37" s="75">
        <f>IF(ISNUMBER(Daten_Q2[[#This Row],[CH]]),Daten_Q2[[#This Row],[CH]]/_xlfn.XLOOKUP(Basisjahr,Daten_Q2[Jahr],Daten_Q2[CH])-1,#N/A)</f>
        <v>3.9902843506023356E-2</v>
      </c>
      <c r="I37" s="138">
        <v>37168282860</v>
      </c>
      <c r="J37" s="75">
        <f>IF(ISNUMBER(Daten_Q2[[#This Row],[BS]]),Daten_Q2[[#This Row],[BS]]/_xlfn.XLOOKUP(Basisjahr,Daten_Q2[Jahr],Daten_Q2[BS])-1,#N/A)</f>
        <v>0.13441095675742543</v>
      </c>
      <c r="K37" s="63"/>
      <c r="L37" s="67" t="s">
        <v>198</v>
      </c>
      <c r="M37" s="64"/>
      <c r="N37" s="62"/>
      <c r="O37" s="62"/>
      <c r="P37" s="62"/>
    </row>
    <row r="38" spans="1:16" ht="16.350000000000001" customHeight="1">
      <c r="A38" s="95">
        <v>2021</v>
      </c>
      <c r="B38" s="65" t="s">
        <v>164</v>
      </c>
      <c r="C38" s="124" t="s">
        <v>164</v>
      </c>
      <c r="D38" s="66" t="e">
        <v>#N/A</v>
      </c>
      <c r="E38" s="138"/>
      <c r="F38" s="75" t="e">
        <f>IF(ISNUMBER(Daten_Q2[[#This Row],[ZH]]),Daten_Q2[[#This Row],[ZH]]/_xlfn.XLOOKUP(Basisjahr,Daten_Q2[Jahr],Daten_Q2[ZH])-1,#N/A)</f>
        <v>#N/A</v>
      </c>
      <c r="G38" s="138"/>
      <c r="H38" s="75" t="e">
        <f>IF(ISNUMBER(Daten_Q2[[#This Row],[CH]]),Daten_Q2[[#This Row],[CH]]/_xlfn.XLOOKUP(Basisjahr,Daten_Q2[Jahr],Daten_Q2[CH])-1,#N/A)</f>
        <v>#N/A</v>
      </c>
      <c r="I38" s="138"/>
      <c r="J38" s="75" t="e">
        <f>IF(ISNUMBER(Daten_Q2[[#This Row],[BS]]),Daten_Q2[[#This Row],[BS]]/_xlfn.XLOOKUP(Basisjahr,Daten_Q2[Jahr],Daten_Q2[BS])-1,#N/A)</f>
        <v>#N/A</v>
      </c>
      <c r="K38" s="63"/>
      <c r="L38" s="67"/>
      <c r="M38" s="64"/>
      <c r="N38" s="62"/>
      <c r="O38" s="62"/>
      <c r="P38" s="62"/>
    </row>
    <row r="39" spans="1:16" ht="16.350000000000001" customHeight="1">
      <c r="A39" s="95">
        <v>2022</v>
      </c>
      <c r="B39" s="65" t="s">
        <v>164</v>
      </c>
      <c r="C39" s="124" t="s">
        <v>164</v>
      </c>
      <c r="D39" s="66" t="e">
        <v>#N/A</v>
      </c>
      <c r="E39" s="138"/>
      <c r="F39" s="75" t="e">
        <f>IF(ISNUMBER(Daten_Q2[[#This Row],[ZH]]),Daten_Q2[[#This Row],[ZH]]/_xlfn.XLOOKUP(Basisjahr,Daten_Q2[Jahr],Daten_Q2[ZH])-1,#N/A)</f>
        <v>#N/A</v>
      </c>
      <c r="G39" s="138"/>
      <c r="H39" s="75" t="e">
        <f>IF(ISNUMBER(Daten_Q2[[#This Row],[CH]]),Daten_Q2[[#This Row],[CH]]/_xlfn.XLOOKUP(Basisjahr,Daten_Q2[Jahr],Daten_Q2[CH])-1,#N/A)</f>
        <v>#N/A</v>
      </c>
      <c r="I39" s="138"/>
      <c r="J39" s="75" t="e">
        <f>IF(ISNUMBER(Daten_Q2[[#This Row],[BS]]),Daten_Q2[[#This Row],[BS]]/_xlfn.XLOOKUP(Basisjahr,Daten_Q2[Jahr],Daten_Q2[BS])-1,#N/A)</f>
        <v>#N/A</v>
      </c>
      <c r="K39" s="68"/>
      <c r="L39" s="67"/>
      <c r="M39" s="64"/>
      <c r="N39" s="62"/>
      <c r="O39" s="62"/>
      <c r="P39" s="62"/>
    </row>
    <row r="40" spans="1:16" ht="16.350000000000001" customHeight="1">
      <c r="A40" s="95">
        <v>2023</v>
      </c>
      <c r="B40" s="65" t="s">
        <v>164</v>
      </c>
      <c r="C40" s="124" t="s">
        <v>164</v>
      </c>
      <c r="D40" s="66" t="e">
        <v>#N/A</v>
      </c>
      <c r="E40" s="139"/>
      <c r="F40" s="76" t="e">
        <f>IF(ISNUMBER(Daten_Q2[[#This Row],[ZH]]),Daten_Q2[[#This Row],[ZH]]/_xlfn.XLOOKUP(Basisjahr,Daten_Q2[Jahr],Daten_Q2[ZH])-1,#N/A)</f>
        <v>#N/A</v>
      </c>
      <c r="G40" s="139"/>
      <c r="H40" s="76" t="e">
        <f>IF(ISNUMBER(Daten_Q2[[#This Row],[CH]]),Daten_Q2[[#This Row],[CH]]/_xlfn.XLOOKUP(Basisjahr,Daten_Q2[Jahr],Daten_Q2[CH])-1,#N/A)</f>
        <v>#N/A</v>
      </c>
      <c r="I40" s="139"/>
      <c r="J40" s="76" t="e">
        <f>IF(ISNUMBER(Daten_Q2[[#This Row],[BS]]),Daten_Q2[[#This Row],[BS]]/_xlfn.XLOOKUP(Basisjahr,Daten_Q2[Jahr],Daten_Q2[BS])-1,#N/A)</f>
        <v>#N/A</v>
      </c>
      <c r="K40" s="68"/>
      <c r="L40" s="67"/>
      <c r="M40" s="64"/>
      <c r="N40" s="62"/>
      <c r="O40" s="62"/>
      <c r="P40" s="62"/>
    </row>
    <row r="41" spans="1:16" ht="16.350000000000001" customHeight="1">
      <c r="A41" s="95">
        <v>2024</v>
      </c>
      <c r="B41" s="65" t="s">
        <v>164</v>
      </c>
      <c r="C41" s="124" t="s">
        <v>164</v>
      </c>
      <c r="D41" s="66" t="e">
        <v>#N/A</v>
      </c>
      <c r="E41" s="139"/>
      <c r="F41" s="76" t="e">
        <f>IF(ISNUMBER(Daten_Q2[[#This Row],[ZH]]),Daten_Q2[[#This Row],[ZH]]/_xlfn.XLOOKUP(Basisjahr,Daten_Q2[Jahr],Daten_Q2[ZH])-1,#N/A)</f>
        <v>#N/A</v>
      </c>
      <c r="G41" s="139"/>
      <c r="H41" s="76" t="e">
        <f>IF(ISNUMBER(Daten_Q2[[#This Row],[CH]]),Daten_Q2[[#This Row],[CH]]/_xlfn.XLOOKUP(Basisjahr,Daten_Q2[Jahr],Daten_Q2[CH])-1,#N/A)</f>
        <v>#N/A</v>
      </c>
      <c r="I41" s="139"/>
      <c r="J41" s="76" t="e">
        <f>IF(ISNUMBER(Daten_Q2[[#This Row],[BS]]),Daten_Q2[[#This Row],[BS]]/_xlfn.XLOOKUP(Basisjahr,Daten_Q2[Jahr],Daten_Q2[BS])-1,#N/A)</f>
        <v>#N/A</v>
      </c>
      <c r="K41" s="68"/>
      <c r="L41" s="67"/>
      <c r="M41" s="64"/>
      <c r="N41" s="62"/>
      <c r="O41" s="62"/>
      <c r="P41" s="62"/>
    </row>
    <row r="42" spans="1:16" ht="16.350000000000001" customHeight="1">
      <c r="A42" s="95">
        <v>2025</v>
      </c>
      <c r="B42" s="65" t="s">
        <v>164</v>
      </c>
      <c r="C42" s="124" t="s">
        <v>164</v>
      </c>
      <c r="D42" s="66" t="e">
        <v>#N/A</v>
      </c>
      <c r="E42" s="139"/>
      <c r="F42" s="76" t="e">
        <f>IF(ISNUMBER(Daten_Q2[[#This Row],[ZH]]),Daten_Q2[[#This Row],[ZH]]/_xlfn.XLOOKUP(Basisjahr,Daten_Q2[Jahr],Daten_Q2[ZH])-1,#N/A)</f>
        <v>#N/A</v>
      </c>
      <c r="G42" s="139"/>
      <c r="H42" s="76" t="e">
        <f>IF(ISNUMBER(Daten_Q2[[#This Row],[CH]]),Daten_Q2[[#This Row],[CH]]/_xlfn.XLOOKUP(Basisjahr,Daten_Q2[Jahr],Daten_Q2[CH])-1,#N/A)</f>
        <v>#N/A</v>
      </c>
      <c r="I42" s="139"/>
      <c r="J42" s="76" t="e">
        <f>IF(ISNUMBER(Daten_Q2[[#This Row],[BS]]),Daten_Q2[[#This Row],[BS]]/_xlfn.XLOOKUP(Basisjahr,Daten_Q2[Jahr],Daten_Q2[BS])-1,#N/A)</f>
        <v>#N/A</v>
      </c>
      <c r="K42" s="68"/>
      <c r="L42" s="67"/>
      <c r="M42" s="64"/>
      <c r="N42" s="62"/>
      <c r="O42" s="62"/>
      <c r="P42" s="62"/>
    </row>
    <row r="43" spans="1:16" ht="16.350000000000001" customHeight="1">
      <c r="A43" s="95">
        <v>2026</v>
      </c>
      <c r="B43" s="65" t="s">
        <v>164</v>
      </c>
      <c r="C43" s="124" t="s">
        <v>164</v>
      </c>
      <c r="D43" s="66" t="e">
        <v>#N/A</v>
      </c>
      <c r="E43" s="139"/>
      <c r="F43" s="76" t="e">
        <f>IF(ISNUMBER(Daten_Q2[[#This Row],[ZH]]),Daten_Q2[[#This Row],[ZH]]/_xlfn.XLOOKUP(Basisjahr,Daten_Q2[Jahr],Daten_Q2[ZH])-1,#N/A)</f>
        <v>#N/A</v>
      </c>
      <c r="G43" s="139"/>
      <c r="H43" s="76" t="e">
        <f>IF(ISNUMBER(Daten_Q2[[#This Row],[CH]]),Daten_Q2[[#This Row],[CH]]/_xlfn.XLOOKUP(Basisjahr,Daten_Q2[Jahr],Daten_Q2[CH])-1,#N/A)</f>
        <v>#N/A</v>
      </c>
      <c r="I43" s="139"/>
      <c r="J43" s="76" t="e">
        <f>IF(ISNUMBER(Daten_Q2[[#This Row],[BS]]),Daten_Q2[[#This Row],[BS]]/_xlfn.XLOOKUP(Basisjahr,Daten_Q2[Jahr],Daten_Q2[BS])-1,#N/A)</f>
        <v>#N/A</v>
      </c>
      <c r="K43" s="68"/>
      <c r="L43" s="67"/>
      <c r="M43" s="64"/>
      <c r="N43" s="62"/>
      <c r="O43" s="62"/>
      <c r="P43" s="62"/>
    </row>
    <row r="44" spans="1:16" ht="16.350000000000001" customHeight="1">
      <c r="A44" s="95">
        <v>2027</v>
      </c>
      <c r="B44" s="65" t="s">
        <v>164</v>
      </c>
      <c r="C44" s="124" t="s">
        <v>164</v>
      </c>
      <c r="D44" s="66" t="e">
        <v>#N/A</v>
      </c>
      <c r="E44" s="139"/>
      <c r="F44" s="76" t="e">
        <f>IF(ISNUMBER(Daten_Q2[[#This Row],[ZH]]),Daten_Q2[[#This Row],[ZH]]/_xlfn.XLOOKUP(Basisjahr,Daten_Q2[Jahr],Daten_Q2[ZH])-1,#N/A)</f>
        <v>#N/A</v>
      </c>
      <c r="G44" s="139"/>
      <c r="H44" s="76" t="e">
        <f>IF(ISNUMBER(Daten_Q2[[#This Row],[CH]]),Daten_Q2[[#This Row],[CH]]/_xlfn.XLOOKUP(Basisjahr,Daten_Q2[Jahr],Daten_Q2[CH])-1,#N/A)</f>
        <v>#N/A</v>
      </c>
      <c r="I44" s="139"/>
      <c r="J44" s="76" t="e">
        <f>IF(ISNUMBER(Daten_Q2[[#This Row],[BS]]),Daten_Q2[[#This Row],[BS]]/_xlfn.XLOOKUP(Basisjahr,Daten_Q2[Jahr],Daten_Q2[BS])-1,#N/A)</f>
        <v>#N/A</v>
      </c>
      <c r="K44" s="68"/>
      <c r="L44" s="67"/>
      <c r="M44" s="64"/>
      <c r="N44" s="62"/>
      <c r="O44" s="62"/>
      <c r="P44" s="62"/>
    </row>
    <row r="45" spans="1:16" ht="16.350000000000001" customHeight="1">
      <c r="A45" s="95">
        <v>2028</v>
      </c>
      <c r="B45" s="65" t="s">
        <v>164</v>
      </c>
      <c r="C45" s="124" t="s">
        <v>164</v>
      </c>
      <c r="D45" s="66" t="e">
        <v>#N/A</v>
      </c>
      <c r="E45" s="139"/>
      <c r="F45" s="76" t="e">
        <f>IF(ISNUMBER(Daten_Q2[[#This Row],[ZH]]),Daten_Q2[[#This Row],[ZH]]/_xlfn.XLOOKUP(Basisjahr,Daten_Q2[Jahr],Daten_Q2[ZH])-1,#N/A)</f>
        <v>#N/A</v>
      </c>
      <c r="G45" s="139"/>
      <c r="H45" s="76" t="e">
        <f>IF(ISNUMBER(Daten_Q2[[#This Row],[CH]]),Daten_Q2[[#This Row],[CH]]/_xlfn.XLOOKUP(Basisjahr,Daten_Q2[Jahr],Daten_Q2[CH])-1,#N/A)</f>
        <v>#N/A</v>
      </c>
      <c r="I45" s="139"/>
      <c r="J45" s="76" t="e">
        <f>IF(ISNUMBER(Daten_Q2[[#This Row],[BS]]),Daten_Q2[[#This Row],[BS]]/_xlfn.XLOOKUP(Basisjahr,Daten_Q2[Jahr],Daten_Q2[BS])-1,#N/A)</f>
        <v>#N/A</v>
      </c>
      <c r="K45" s="68"/>
      <c r="L45" s="67"/>
      <c r="M45" s="64"/>
      <c r="N45" s="62"/>
      <c r="O45" s="62"/>
      <c r="P45" s="62"/>
    </row>
    <row r="46" spans="1:16" ht="16.350000000000001" customHeight="1">
      <c r="A46" s="95">
        <v>2029</v>
      </c>
      <c r="B46" s="65" t="s">
        <v>164</v>
      </c>
      <c r="C46" s="124" t="s">
        <v>164</v>
      </c>
      <c r="D46" s="66" t="e">
        <v>#N/A</v>
      </c>
      <c r="E46" s="139"/>
      <c r="F46" s="76" t="e">
        <f>IF(ISNUMBER(Daten_Q2[[#This Row],[ZH]]),Daten_Q2[[#This Row],[ZH]]/_xlfn.XLOOKUP(Basisjahr,Daten_Q2[Jahr],Daten_Q2[ZH])-1,#N/A)</f>
        <v>#N/A</v>
      </c>
      <c r="G46" s="139"/>
      <c r="H46" s="76" t="e">
        <f>IF(ISNUMBER(Daten_Q2[[#This Row],[CH]]),Daten_Q2[[#This Row],[CH]]/_xlfn.XLOOKUP(Basisjahr,Daten_Q2[Jahr],Daten_Q2[CH])-1,#N/A)</f>
        <v>#N/A</v>
      </c>
      <c r="I46" s="139"/>
      <c r="J46" s="76" t="e">
        <f>IF(ISNUMBER(Daten_Q2[[#This Row],[BS]]),Daten_Q2[[#This Row],[BS]]/_xlfn.XLOOKUP(Basisjahr,Daten_Q2[Jahr],Daten_Q2[BS])-1,#N/A)</f>
        <v>#N/A</v>
      </c>
      <c r="K46" s="68"/>
      <c r="L46" s="67"/>
      <c r="M46" s="64"/>
      <c r="N46" s="62"/>
      <c r="O46" s="62"/>
      <c r="P46" s="62"/>
    </row>
    <row r="47" spans="1:16" ht="16.350000000000001" customHeight="1">
      <c r="A47" s="95">
        <v>2030</v>
      </c>
      <c r="B47" s="65" t="s">
        <v>164</v>
      </c>
      <c r="C47" s="124" t="s">
        <v>164</v>
      </c>
      <c r="D47" s="66" t="e">
        <v>#N/A</v>
      </c>
      <c r="E47" s="139"/>
      <c r="F47" s="76" t="e">
        <f>IF(ISNUMBER(Daten_Q2[[#This Row],[ZH]]),Daten_Q2[[#This Row],[ZH]]/_xlfn.XLOOKUP(Basisjahr,Daten_Q2[Jahr],Daten_Q2[ZH])-1,#N/A)</f>
        <v>#N/A</v>
      </c>
      <c r="G47" s="139"/>
      <c r="H47" s="76" t="e">
        <f>IF(ISNUMBER(Daten_Q2[[#This Row],[CH]]),Daten_Q2[[#This Row],[CH]]/_xlfn.XLOOKUP(Basisjahr,Daten_Q2[Jahr],Daten_Q2[CH])-1,#N/A)</f>
        <v>#N/A</v>
      </c>
      <c r="I47" s="139"/>
      <c r="J47" s="76" t="e">
        <f>IF(ISNUMBER(Daten_Q2[[#This Row],[BS]]),Daten_Q2[[#This Row],[BS]]/_xlfn.XLOOKUP(Basisjahr,Daten_Q2[Jahr],Daten_Q2[BS])-1,#N/A)</f>
        <v>#N/A</v>
      </c>
      <c r="K47" s="68"/>
      <c r="L47" s="67"/>
      <c r="M47" s="64"/>
      <c r="N47" s="62"/>
      <c r="O47" s="62"/>
      <c r="P47" s="62"/>
    </row>
    <row r="48" spans="1:16" ht="16.350000000000001" customHeight="1">
      <c r="A48" s="95">
        <v>2031</v>
      </c>
      <c r="B48" s="65" t="s">
        <v>164</v>
      </c>
      <c r="C48" s="124" t="s">
        <v>164</v>
      </c>
      <c r="D48" s="66" t="e">
        <v>#N/A</v>
      </c>
      <c r="E48" s="139"/>
      <c r="F48" s="76" t="e">
        <f>IF(ISNUMBER(Daten_Q2[[#This Row],[ZH]]),Daten_Q2[[#This Row],[ZH]]/_xlfn.XLOOKUP(Basisjahr,Daten_Q2[Jahr],Daten_Q2[ZH])-1,#N/A)</f>
        <v>#N/A</v>
      </c>
      <c r="G48" s="139"/>
      <c r="H48" s="76" t="e">
        <f>IF(ISNUMBER(Daten_Q2[[#This Row],[CH]]),Daten_Q2[[#This Row],[CH]]/_xlfn.XLOOKUP(Basisjahr,Daten_Q2[Jahr],Daten_Q2[CH])-1,#N/A)</f>
        <v>#N/A</v>
      </c>
      <c r="I48" s="139"/>
      <c r="J48" s="76" t="e">
        <f>IF(ISNUMBER(Daten_Q2[[#This Row],[BS]]),Daten_Q2[[#This Row],[BS]]/_xlfn.XLOOKUP(Basisjahr,Daten_Q2[Jahr],Daten_Q2[BS])-1,#N/A)</f>
        <v>#N/A</v>
      </c>
      <c r="K48" s="68"/>
      <c r="L48" s="67"/>
      <c r="M48" s="64"/>
      <c r="N48" s="62"/>
      <c r="O48" s="62"/>
      <c r="P48" s="62"/>
    </row>
    <row r="49" spans="1:16" ht="16.350000000000001" customHeight="1">
      <c r="A49" s="95">
        <v>2032</v>
      </c>
      <c r="B49" s="65" t="s">
        <v>164</v>
      </c>
      <c r="C49" s="124" t="s">
        <v>164</v>
      </c>
      <c r="D49" s="66" t="e">
        <v>#N/A</v>
      </c>
      <c r="E49" s="139"/>
      <c r="F49" s="76" t="e">
        <f>IF(ISNUMBER(Daten_Q2[[#This Row],[ZH]]),Daten_Q2[[#This Row],[ZH]]/_xlfn.XLOOKUP(Basisjahr,Daten_Q2[Jahr],Daten_Q2[ZH])-1,#N/A)</f>
        <v>#N/A</v>
      </c>
      <c r="G49" s="139"/>
      <c r="H49" s="76" t="e">
        <f>IF(ISNUMBER(Daten_Q2[[#This Row],[CH]]),Daten_Q2[[#This Row],[CH]]/_xlfn.XLOOKUP(Basisjahr,Daten_Q2[Jahr],Daten_Q2[CH])-1,#N/A)</f>
        <v>#N/A</v>
      </c>
      <c r="I49" s="139"/>
      <c r="J49" s="76" t="e">
        <f>IF(ISNUMBER(Daten_Q2[[#This Row],[BS]]),Daten_Q2[[#This Row],[BS]]/_xlfn.XLOOKUP(Basisjahr,Daten_Q2[Jahr],Daten_Q2[BS])-1,#N/A)</f>
        <v>#N/A</v>
      </c>
      <c r="K49" s="68"/>
      <c r="L49" s="67"/>
      <c r="M49" s="64"/>
      <c r="N49" s="62"/>
      <c r="O49" s="62"/>
      <c r="P49" s="62"/>
    </row>
    <row r="50" spans="1:16" ht="16.350000000000001" customHeight="1">
      <c r="A50" s="95">
        <v>2033</v>
      </c>
      <c r="B50" s="65" t="s">
        <v>164</v>
      </c>
      <c r="C50" s="124" t="s">
        <v>164</v>
      </c>
      <c r="D50" s="66" t="e">
        <v>#N/A</v>
      </c>
      <c r="E50" s="139"/>
      <c r="F50" s="76" t="e">
        <f>IF(ISNUMBER(Daten_Q2[[#This Row],[ZH]]),Daten_Q2[[#This Row],[ZH]]/_xlfn.XLOOKUP(Basisjahr,Daten_Q2[Jahr],Daten_Q2[ZH])-1,#N/A)</f>
        <v>#N/A</v>
      </c>
      <c r="G50" s="139"/>
      <c r="H50" s="76" t="e">
        <f>IF(ISNUMBER(Daten_Q2[[#This Row],[CH]]),Daten_Q2[[#This Row],[CH]]/_xlfn.XLOOKUP(Basisjahr,Daten_Q2[Jahr],Daten_Q2[CH])-1,#N/A)</f>
        <v>#N/A</v>
      </c>
      <c r="I50" s="139"/>
      <c r="J50" s="76" t="e">
        <f>IF(ISNUMBER(Daten_Q2[[#This Row],[BS]]),Daten_Q2[[#This Row],[BS]]/_xlfn.XLOOKUP(Basisjahr,Daten_Q2[Jahr],Daten_Q2[BS])-1,#N/A)</f>
        <v>#N/A</v>
      </c>
      <c r="K50" s="68"/>
      <c r="L50" s="67"/>
      <c r="M50" s="64"/>
      <c r="N50" s="62"/>
      <c r="O50" s="62"/>
      <c r="P50" s="62"/>
    </row>
    <row r="51" spans="1:16" ht="16.350000000000001" customHeight="1">
      <c r="A51" s="95">
        <v>2034</v>
      </c>
      <c r="B51" s="65" t="s">
        <v>164</v>
      </c>
      <c r="C51" s="124" t="s">
        <v>164</v>
      </c>
      <c r="D51" s="66" t="e">
        <v>#N/A</v>
      </c>
      <c r="E51" s="139"/>
      <c r="F51" s="76" t="e">
        <f>IF(ISNUMBER(Daten_Q2[[#This Row],[ZH]]),Daten_Q2[[#This Row],[ZH]]/_xlfn.XLOOKUP(Basisjahr,Daten_Q2[Jahr],Daten_Q2[ZH])-1,#N/A)</f>
        <v>#N/A</v>
      </c>
      <c r="G51" s="139"/>
      <c r="H51" s="76" t="e">
        <f>IF(ISNUMBER(Daten_Q2[[#This Row],[CH]]),Daten_Q2[[#This Row],[CH]]/_xlfn.XLOOKUP(Basisjahr,Daten_Q2[Jahr],Daten_Q2[CH])-1,#N/A)</f>
        <v>#N/A</v>
      </c>
      <c r="I51" s="139"/>
      <c r="J51" s="76" t="e">
        <f>IF(ISNUMBER(Daten_Q2[[#This Row],[BS]]),Daten_Q2[[#This Row],[BS]]/_xlfn.XLOOKUP(Basisjahr,Daten_Q2[Jahr],Daten_Q2[BS])-1,#N/A)</f>
        <v>#N/A</v>
      </c>
      <c r="K51" s="68"/>
      <c r="L51" s="67"/>
      <c r="M51" s="64"/>
      <c r="N51" s="62"/>
      <c r="O51" s="62"/>
      <c r="P51" s="62"/>
    </row>
    <row r="52" spans="1:16" ht="16.350000000000001" customHeight="1">
      <c r="A52" s="95">
        <v>2035</v>
      </c>
      <c r="B52" s="65" t="s">
        <v>164</v>
      </c>
      <c r="C52" s="124" t="s">
        <v>164</v>
      </c>
      <c r="D52" s="66" t="e">
        <v>#N/A</v>
      </c>
      <c r="E52" s="139"/>
      <c r="F52" s="76" t="e">
        <f>IF(ISNUMBER(Daten_Q2[[#This Row],[ZH]]),Daten_Q2[[#This Row],[ZH]]/_xlfn.XLOOKUP(Basisjahr,Daten_Q2[Jahr],Daten_Q2[ZH])-1,#N/A)</f>
        <v>#N/A</v>
      </c>
      <c r="G52" s="139"/>
      <c r="H52" s="76" t="e">
        <f>IF(ISNUMBER(Daten_Q2[[#This Row],[CH]]),Daten_Q2[[#This Row],[CH]]/_xlfn.XLOOKUP(Basisjahr,Daten_Q2[Jahr],Daten_Q2[CH])-1,#N/A)</f>
        <v>#N/A</v>
      </c>
      <c r="I52" s="139"/>
      <c r="J52" s="76" t="e">
        <f>IF(ISNUMBER(Daten_Q2[[#This Row],[BS]]),Daten_Q2[[#This Row],[BS]]/_xlfn.XLOOKUP(Basisjahr,Daten_Q2[Jahr],Daten_Q2[BS])-1,#N/A)</f>
        <v>#N/A</v>
      </c>
      <c r="K52" s="68"/>
      <c r="L52" s="67"/>
      <c r="M52" s="64"/>
      <c r="N52" s="62"/>
      <c r="O52" s="62"/>
      <c r="P52" s="62"/>
    </row>
    <row r="53" spans="1:16" ht="16.350000000000001" customHeight="1">
      <c r="A53" s="95">
        <v>2036</v>
      </c>
      <c r="B53" s="65" t="s">
        <v>164</v>
      </c>
      <c r="C53" s="124" t="s">
        <v>164</v>
      </c>
      <c r="D53" s="66" t="e">
        <v>#N/A</v>
      </c>
      <c r="E53" s="139"/>
      <c r="F53" s="76" t="e">
        <f>IF(ISNUMBER(Daten_Q2[[#This Row],[ZH]]),Daten_Q2[[#This Row],[ZH]]/_xlfn.XLOOKUP(Basisjahr,Daten_Q2[Jahr],Daten_Q2[ZH])-1,#N/A)</f>
        <v>#N/A</v>
      </c>
      <c r="G53" s="139"/>
      <c r="H53" s="76" t="e">
        <f>IF(ISNUMBER(Daten_Q2[[#This Row],[CH]]),Daten_Q2[[#This Row],[CH]]/_xlfn.XLOOKUP(Basisjahr,Daten_Q2[Jahr],Daten_Q2[CH])-1,#N/A)</f>
        <v>#N/A</v>
      </c>
      <c r="I53" s="139"/>
      <c r="J53" s="76" t="e">
        <f>IF(ISNUMBER(Daten_Q2[[#This Row],[BS]]),Daten_Q2[[#This Row],[BS]]/_xlfn.XLOOKUP(Basisjahr,Daten_Q2[Jahr],Daten_Q2[BS])-1,#N/A)</f>
        <v>#N/A</v>
      </c>
      <c r="K53" s="68"/>
      <c r="L53" s="67"/>
      <c r="M53" s="64"/>
      <c r="N53" s="62"/>
      <c r="O53" s="62"/>
      <c r="P53" s="62"/>
    </row>
    <row r="54" spans="1:16" ht="16.350000000000001" customHeight="1">
      <c r="A54" s="95">
        <v>2037</v>
      </c>
      <c r="B54" s="65" t="s">
        <v>164</v>
      </c>
      <c r="C54" s="124" t="s">
        <v>164</v>
      </c>
      <c r="D54" s="66" t="e">
        <v>#N/A</v>
      </c>
      <c r="E54" s="139"/>
      <c r="F54" s="76" t="e">
        <f>IF(ISNUMBER(Daten_Q2[[#This Row],[ZH]]),Daten_Q2[[#This Row],[ZH]]/_xlfn.XLOOKUP(Basisjahr,Daten_Q2[Jahr],Daten_Q2[ZH])-1,#N/A)</f>
        <v>#N/A</v>
      </c>
      <c r="G54" s="139"/>
      <c r="H54" s="76" t="e">
        <f>IF(ISNUMBER(Daten_Q2[[#This Row],[CH]]),Daten_Q2[[#This Row],[CH]]/_xlfn.XLOOKUP(Basisjahr,Daten_Q2[Jahr],Daten_Q2[CH])-1,#N/A)</f>
        <v>#N/A</v>
      </c>
      <c r="I54" s="139"/>
      <c r="J54" s="76" t="e">
        <f>IF(ISNUMBER(Daten_Q2[[#This Row],[BS]]),Daten_Q2[[#This Row],[BS]]/_xlfn.XLOOKUP(Basisjahr,Daten_Q2[Jahr],Daten_Q2[BS])-1,#N/A)</f>
        <v>#N/A</v>
      </c>
      <c r="K54" s="68"/>
      <c r="L54" s="67"/>
      <c r="M54" s="64"/>
      <c r="N54" s="62"/>
      <c r="O54" s="62"/>
      <c r="P54" s="62"/>
    </row>
    <row r="55" spans="1:16" ht="16.350000000000001" customHeight="1">
      <c r="A55" s="95">
        <v>2038</v>
      </c>
      <c r="B55" s="65" t="s">
        <v>164</v>
      </c>
      <c r="C55" s="124" t="s">
        <v>164</v>
      </c>
      <c r="D55" s="66" t="e">
        <v>#N/A</v>
      </c>
      <c r="E55" s="139"/>
      <c r="F55" s="76" t="e">
        <f>IF(ISNUMBER(Daten_Q2[[#This Row],[ZH]]),Daten_Q2[[#This Row],[ZH]]/_xlfn.XLOOKUP(Basisjahr,Daten_Q2[Jahr],Daten_Q2[ZH])-1,#N/A)</f>
        <v>#N/A</v>
      </c>
      <c r="G55" s="139"/>
      <c r="H55" s="76" t="e">
        <f>IF(ISNUMBER(Daten_Q2[[#This Row],[CH]]),Daten_Q2[[#This Row],[CH]]/_xlfn.XLOOKUP(Basisjahr,Daten_Q2[Jahr],Daten_Q2[CH])-1,#N/A)</f>
        <v>#N/A</v>
      </c>
      <c r="I55" s="139"/>
      <c r="J55" s="76" t="e">
        <f>IF(ISNUMBER(Daten_Q2[[#This Row],[BS]]),Daten_Q2[[#This Row],[BS]]/_xlfn.XLOOKUP(Basisjahr,Daten_Q2[Jahr],Daten_Q2[BS])-1,#N/A)</f>
        <v>#N/A</v>
      </c>
      <c r="K55" s="68"/>
      <c r="L55" s="67"/>
      <c r="M55" s="64"/>
      <c r="N55" s="62"/>
      <c r="O55" s="62"/>
      <c r="P55" s="62"/>
    </row>
    <row r="56" spans="1:16" ht="16.350000000000001" customHeight="1">
      <c r="A56" s="95">
        <v>2039</v>
      </c>
      <c r="B56" s="65" t="s">
        <v>164</v>
      </c>
      <c r="C56" s="124" t="s">
        <v>164</v>
      </c>
      <c r="D56" s="66" t="e">
        <v>#N/A</v>
      </c>
      <c r="E56" s="139"/>
      <c r="F56" s="76" t="e">
        <f>IF(ISNUMBER(Daten_Q2[[#This Row],[ZH]]),Daten_Q2[[#This Row],[ZH]]/_xlfn.XLOOKUP(Basisjahr,Daten_Q2[Jahr],Daten_Q2[ZH])-1,#N/A)</f>
        <v>#N/A</v>
      </c>
      <c r="G56" s="139"/>
      <c r="H56" s="76" t="e">
        <f>IF(ISNUMBER(Daten_Q2[[#This Row],[CH]]),Daten_Q2[[#This Row],[CH]]/_xlfn.XLOOKUP(Basisjahr,Daten_Q2[Jahr],Daten_Q2[CH])-1,#N/A)</f>
        <v>#N/A</v>
      </c>
      <c r="I56" s="139"/>
      <c r="J56" s="76" t="e">
        <f>IF(ISNUMBER(Daten_Q2[[#This Row],[BS]]),Daten_Q2[[#This Row],[BS]]/_xlfn.XLOOKUP(Basisjahr,Daten_Q2[Jahr],Daten_Q2[BS])-1,#N/A)</f>
        <v>#N/A</v>
      </c>
      <c r="K56" s="68"/>
      <c r="L56" s="67"/>
      <c r="M56" s="64"/>
      <c r="N56" s="62"/>
      <c r="O56" s="62"/>
      <c r="P56" s="62"/>
    </row>
    <row r="57" spans="1:16" ht="16.350000000000001" customHeight="1">
      <c r="A57" s="95">
        <v>2040</v>
      </c>
      <c r="B57" s="65" t="s">
        <v>164</v>
      </c>
      <c r="C57" s="124" t="s">
        <v>164</v>
      </c>
      <c r="D57" s="66" t="e">
        <v>#N/A</v>
      </c>
      <c r="E57" s="139"/>
      <c r="F57" s="76" t="e">
        <f>IF(ISNUMBER(Daten_Q2[[#This Row],[ZH]]),Daten_Q2[[#This Row],[ZH]]/_xlfn.XLOOKUP(Basisjahr,Daten_Q2[Jahr],Daten_Q2[ZH])-1,#N/A)</f>
        <v>#N/A</v>
      </c>
      <c r="G57" s="139"/>
      <c r="H57" s="76" t="e">
        <f>IF(ISNUMBER(Daten_Q2[[#This Row],[CH]]),Daten_Q2[[#This Row],[CH]]/_xlfn.XLOOKUP(Basisjahr,Daten_Q2[Jahr],Daten_Q2[CH])-1,#N/A)</f>
        <v>#N/A</v>
      </c>
      <c r="I57" s="139"/>
      <c r="J57" s="76" t="e">
        <f>IF(ISNUMBER(Daten_Q2[[#This Row],[BS]]),Daten_Q2[[#This Row],[BS]]/_xlfn.XLOOKUP(Basisjahr,Daten_Q2[Jahr],Daten_Q2[BS])-1,#N/A)</f>
        <v>#N/A</v>
      </c>
      <c r="K57" s="68"/>
      <c r="L57" s="67"/>
      <c r="M57" s="64"/>
      <c r="N57" s="62"/>
      <c r="O57" s="62"/>
      <c r="P57" s="62"/>
    </row>
    <row r="58" spans="1:16" ht="16.350000000000001" customHeight="1">
      <c r="A58" s="95">
        <v>2041</v>
      </c>
      <c r="B58" s="65" t="s">
        <v>164</v>
      </c>
      <c r="C58" s="124" t="s">
        <v>164</v>
      </c>
      <c r="D58" s="66" t="e">
        <v>#N/A</v>
      </c>
      <c r="E58" s="139"/>
      <c r="F58" s="76" t="e">
        <f>IF(ISNUMBER(Daten_Q2[[#This Row],[ZH]]),Daten_Q2[[#This Row],[ZH]]/_xlfn.XLOOKUP(Basisjahr,Daten_Q2[Jahr],Daten_Q2[ZH])-1,#N/A)</f>
        <v>#N/A</v>
      </c>
      <c r="G58" s="139"/>
      <c r="H58" s="76" t="e">
        <f>IF(ISNUMBER(Daten_Q2[[#This Row],[CH]]),Daten_Q2[[#This Row],[CH]]/_xlfn.XLOOKUP(Basisjahr,Daten_Q2[Jahr],Daten_Q2[CH])-1,#N/A)</f>
        <v>#N/A</v>
      </c>
      <c r="I58" s="139"/>
      <c r="J58" s="76" t="e">
        <f>IF(ISNUMBER(Daten_Q2[[#This Row],[BS]]),Daten_Q2[[#This Row],[BS]]/_xlfn.XLOOKUP(Basisjahr,Daten_Q2[Jahr],Daten_Q2[BS])-1,#N/A)</f>
        <v>#N/A</v>
      </c>
      <c r="K58" s="68"/>
      <c r="L58" s="67"/>
      <c r="M58" s="64"/>
      <c r="N58" s="62"/>
      <c r="O58" s="62"/>
      <c r="P58" s="62"/>
    </row>
    <row r="59" spans="1:16" ht="16.350000000000001" customHeight="1">
      <c r="A59" s="95">
        <v>2042</v>
      </c>
      <c r="B59" s="65" t="s">
        <v>164</v>
      </c>
      <c r="C59" s="124" t="s">
        <v>164</v>
      </c>
      <c r="D59" s="66" t="e">
        <v>#N/A</v>
      </c>
      <c r="E59" s="139"/>
      <c r="F59" s="76" t="e">
        <f>IF(ISNUMBER(Daten_Q2[[#This Row],[ZH]]),Daten_Q2[[#This Row],[ZH]]/_xlfn.XLOOKUP(Basisjahr,Daten_Q2[Jahr],Daten_Q2[ZH])-1,#N/A)</f>
        <v>#N/A</v>
      </c>
      <c r="G59" s="139"/>
      <c r="H59" s="76" t="e">
        <f>IF(ISNUMBER(Daten_Q2[[#This Row],[CH]]),Daten_Q2[[#This Row],[CH]]/_xlfn.XLOOKUP(Basisjahr,Daten_Q2[Jahr],Daten_Q2[CH])-1,#N/A)</f>
        <v>#N/A</v>
      </c>
      <c r="I59" s="139"/>
      <c r="J59" s="76" t="e">
        <f>IF(ISNUMBER(Daten_Q2[[#This Row],[BS]]),Daten_Q2[[#This Row],[BS]]/_xlfn.XLOOKUP(Basisjahr,Daten_Q2[Jahr],Daten_Q2[BS])-1,#N/A)</f>
        <v>#N/A</v>
      </c>
      <c r="K59" s="68"/>
      <c r="L59" s="67"/>
      <c r="M59" s="64"/>
      <c r="N59" s="62"/>
      <c r="O59" s="62"/>
      <c r="P59" s="62"/>
    </row>
    <row r="60" spans="1:16" ht="16.350000000000001" customHeight="1">
      <c r="A60" s="95">
        <v>2043</v>
      </c>
      <c r="B60" s="65" t="s">
        <v>164</v>
      </c>
      <c r="C60" s="124" t="s">
        <v>164</v>
      </c>
      <c r="D60" s="66" t="e">
        <v>#N/A</v>
      </c>
      <c r="E60" s="139"/>
      <c r="F60" s="76" t="e">
        <f>IF(ISNUMBER(Daten_Q2[[#This Row],[ZH]]),Daten_Q2[[#This Row],[ZH]]/_xlfn.XLOOKUP(Basisjahr,Daten_Q2[Jahr],Daten_Q2[ZH])-1,#N/A)</f>
        <v>#N/A</v>
      </c>
      <c r="G60" s="139"/>
      <c r="H60" s="76" t="e">
        <f>IF(ISNUMBER(Daten_Q2[[#This Row],[CH]]),Daten_Q2[[#This Row],[CH]]/_xlfn.XLOOKUP(Basisjahr,Daten_Q2[Jahr],Daten_Q2[CH])-1,#N/A)</f>
        <v>#N/A</v>
      </c>
      <c r="I60" s="139"/>
      <c r="J60" s="76" t="e">
        <f>IF(ISNUMBER(Daten_Q2[[#This Row],[BS]]),Daten_Q2[[#This Row],[BS]]/_xlfn.XLOOKUP(Basisjahr,Daten_Q2[Jahr],Daten_Q2[BS])-1,#N/A)</f>
        <v>#N/A</v>
      </c>
      <c r="K60" s="68"/>
      <c r="L60" s="67"/>
      <c r="M60" s="64"/>
      <c r="N60" s="62"/>
      <c r="O60" s="62"/>
      <c r="P60" s="62"/>
    </row>
    <row r="61" spans="1:16" ht="16.350000000000001" customHeight="1">
      <c r="A61" s="95">
        <v>2044</v>
      </c>
      <c r="B61" s="65" t="s">
        <v>164</v>
      </c>
      <c r="C61" s="124" t="s">
        <v>164</v>
      </c>
      <c r="D61" s="66" t="e">
        <v>#N/A</v>
      </c>
      <c r="E61" s="139"/>
      <c r="F61" s="76" t="e">
        <f>IF(ISNUMBER(Daten_Q2[[#This Row],[ZH]]),Daten_Q2[[#This Row],[ZH]]/_xlfn.XLOOKUP(Basisjahr,Daten_Q2[Jahr],Daten_Q2[ZH])-1,#N/A)</f>
        <v>#N/A</v>
      </c>
      <c r="G61" s="139"/>
      <c r="H61" s="76" t="e">
        <f>IF(ISNUMBER(Daten_Q2[[#This Row],[CH]]),Daten_Q2[[#This Row],[CH]]/_xlfn.XLOOKUP(Basisjahr,Daten_Q2[Jahr],Daten_Q2[CH])-1,#N/A)</f>
        <v>#N/A</v>
      </c>
      <c r="I61" s="139"/>
      <c r="J61" s="76" t="e">
        <f>IF(ISNUMBER(Daten_Q2[[#This Row],[BS]]),Daten_Q2[[#This Row],[BS]]/_xlfn.XLOOKUP(Basisjahr,Daten_Q2[Jahr],Daten_Q2[BS])-1,#N/A)</f>
        <v>#N/A</v>
      </c>
      <c r="K61" s="68"/>
      <c r="L61" s="67"/>
      <c r="M61" s="64"/>
      <c r="N61" s="62"/>
      <c r="O61" s="62"/>
      <c r="P61" s="62"/>
    </row>
    <row r="62" spans="1:16" ht="16.350000000000001" customHeight="1">
      <c r="A62" s="95">
        <v>2045</v>
      </c>
      <c r="B62" s="65" t="s">
        <v>164</v>
      </c>
      <c r="C62" s="124" t="s">
        <v>164</v>
      </c>
      <c r="D62" s="66" t="e">
        <v>#N/A</v>
      </c>
      <c r="E62" s="139"/>
      <c r="F62" s="76" t="e">
        <f>IF(ISNUMBER(Daten_Q2[[#This Row],[ZH]]),Daten_Q2[[#This Row],[ZH]]/_xlfn.XLOOKUP(Basisjahr,Daten_Q2[Jahr],Daten_Q2[ZH])-1,#N/A)</f>
        <v>#N/A</v>
      </c>
      <c r="G62" s="139"/>
      <c r="H62" s="76" t="e">
        <f>IF(ISNUMBER(Daten_Q2[[#This Row],[CH]]),Daten_Q2[[#This Row],[CH]]/_xlfn.XLOOKUP(Basisjahr,Daten_Q2[Jahr],Daten_Q2[CH])-1,#N/A)</f>
        <v>#N/A</v>
      </c>
      <c r="I62" s="139"/>
      <c r="J62" s="76" t="e">
        <f>IF(ISNUMBER(Daten_Q2[[#This Row],[BS]]),Daten_Q2[[#This Row],[BS]]/_xlfn.XLOOKUP(Basisjahr,Daten_Q2[Jahr],Daten_Q2[BS])-1,#N/A)</f>
        <v>#N/A</v>
      </c>
      <c r="K62" s="68"/>
      <c r="L62" s="67"/>
      <c r="M62" s="64"/>
      <c r="N62" s="62"/>
      <c r="O62" s="62"/>
      <c r="P62" s="62"/>
    </row>
    <row r="63" spans="1:16" ht="16.350000000000001" customHeight="1">
      <c r="A63" s="95">
        <v>2046</v>
      </c>
      <c r="B63" s="65" t="s">
        <v>164</v>
      </c>
      <c r="C63" s="124" t="s">
        <v>164</v>
      </c>
      <c r="D63" s="66" t="e">
        <v>#N/A</v>
      </c>
      <c r="E63" s="139"/>
      <c r="F63" s="76" t="e">
        <f>IF(ISNUMBER(Daten_Q2[[#This Row],[ZH]]),Daten_Q2[[#This Row],[ZH]]/_xlfn.XLOOKUP(Basisjahr,Daten_Q2[Jahr],Daten_Q2[ZH])-1,#N/A)</f>
        <v>#N/A</v>
      </c>
      <c r="G63" s="139"/>
      <c r="H63" s="76" t="e">
        <f>IF(ISNUMBER(Daten_Q2[[#This Row],[CH]]),Daten_Q2[[#This Row],[CH]]/_xlfn.XLOOKUP(Basisjahr,Daten_Q2[Jahr],Daten_Q2[CH])-1,#N/A)</f>
        <v>#N/A</v>
      </c>
      <c r="I63" s="139"/>
      <c r="J63" s="76" t="e">
        <f>IF(ISNUMBER(Daten_Q2[[#This Row],[BS]]),Daten_Q2[[#This Row],[BS]]/_xlfn.XLOOKUP(Basisjahr,Daten_Q2[Jahr],Daten_Q2[BS])-1,#N/A)</f>
        <v>#N/A</v>
      </c>
      <c r="K63" s="68"/>
      <c r="L63" s="67"/>
      <c r="M63" s="64"/>
      <c r="N63" s="62"/>
      <c r="O63" s="62"/>
      <c r="P63" s="62"/>
    </row>
    <row r="64" spans="1:16" ht="16.350000000000001" customHeight="1">
      <c r="A64" s="95">
        <v>2047</v>
      </c>
      <c r="B64" s="65" t="s">
        <v>164</v>
      </c>
      <c r="C64" s="124" t="s">
        <v>164</v>
      </c>
      <c r="D64" s="66" t="e">
        <v>#N/A</v>
      </c>
      <c r="E64" s="139"/>
      <c r="F64" s="76" t="e">
        <f>IF(ISNUMBER(Daten_Q2[[#This Row],[ZH]]),Daten_Q2[[#This Row],[ZH]]/_xlfn.XLOOKUP(Basisjahr,Daten_Q2[Jahr],Daten_Q2[ZH])-1,#N/A)</f>
        <v>#N/A</v>
      </c>
      <c r="G64" s="139"/>
      <c r="H64" s="76" t="e">
        <f>IF(ISNUMBER(Daten_Q2[[#This Row],[CH]]),Daten_Q2[[#This Row],[CH]]/_xlfn.XLOOKUP(Basisjahr,Daten_Q2[Jahr],Daten_Q2[CH])-1,#N/A)</f>
        <v>#N/A</v>
      </c>
      <c r="I64" s="139"/>
      <c r="J64" s="76" t="e">
        <f>IF(ISNUMBER(Daten_Q2[[#This Row],[BS]]),Daten_Q2[[#This Row],[BS]]/_xlfn.XLOOKUP(Basisjahr,Daten_Q2[Jahr],Daten_Q2[BS])-1,#N/A)</f>
        <v>#N/A</v>
      </c>
      <c r="K64" s="68"/>
      <c r="L64" s="67"/>
      <c r="M64" s="64"/>
      <c r="N64" s="62"/>
      <c r="O64" s="62"/>
      <c r="P64" s="62"/>
    </row>
    <row r="65" spans="1:16" ht="16.350000000000001" customHeight="1">
      <c r="A65" s="95">
        <v>2048</v>
      </c>
      <c r="B65" s="65" t="s">
        <v>164</v>
      </c>
      <c r="C65" s="124" t="s">
        <v>164</v>
      </c>
      <c r="D65" s="66" t="e">
        <v>#N/A</v>
      </c>
      <c r="E65" s="139"/>
      <c r="F65" s="76" t="e">
        <f>IF(ISNUMBER(Daten_Q2[[#This Row],[ZH]]),Daten_Q2[[#This Row],[ZH]]/_xlfn.XLOOKUP(Basisjahr,Daten_Q2[Jahr],Daten_Q2[ZH])-1,#N/A)</f>
        <v>#N/A</v>
      </c>
      <c r="G65" s="139"/>
      <c r="H65" s="76" t="e">
        <f>IF(ISNUMBER(Daten_Q2[[#This Row],[CH]]),Daten_Q2[[#This Row],[CH]]/_xlfn.XLOOKUP(Basisjahr,Daten_Q2[Jahr],Daten_Q2[CH])-1,#N/A)</f>
        <v>#N/A</v>
      </c>
      <c r="I65" s="139"/>
      <c r="J65" s="76" t="e">
        <f>IF(ISNUMBER(Daten_Q2[[#This Row],[BS]]),Daten_Q2[[#This Row],[BS]]/_xlfn.XLOOKUP(Basisjahr,Daten_Q2[Jahr],Daten_Q2[BS])-1,#N/A)</f>
        <v>#N/A</v>
      </c>
      <c r="K65" s="68"/>
      <c r="L65" s="67"/>
      <c r="M65" s="64"/>
      <c r="N65" s="62"/>
      <c r="O65" s="62"/>
      <c r="P65" s="62"/>
    </row>
    <row r="66" spans="1:16" ht="16.350000000000001" customHeight="1">
      <c r="A66" s="95">
        <v>2049</v>
      </c>
      <c r="B66" s="65" t="s">
        <v>164</v>
      </c>
      <c r="C66" s="124" t="s">
        <v>164</v>
      </c>
      <c r="D66" s="66" t="e">
        <v>#N/A</v>
      </c>
      <c r="E66" s="139"/>
      <c r="F66" s="76" t="e">
        <f>IF(ISNUMBER(Daten_Q2[[#This Row],[ZH]]),Daten_Q2[[#This Row],[ZH]]/_xlfn.XLOOKUP(Basisjahr,Daten_Q2[Jahr],Daten_Q2[ZH])-1,#N/A)</f>
        <v>#N/A</v>
      </c>
      <c r="G66" s="139"/>
      <c r="H66" s="76" t="e">
        <f>IF(ISNUMBER(Daten_Q2[[#This Row],[CH]]),Daten_Q2[[#This Row],[CH]]/_xlfn.XLOOKUP(Basisjahr,Daten_Q2[Jahr],Daten_Q2[CH])-1,#N/A)</f>
        <v>#N/A</v>
      </c>
      <c r="I66" s="139"/>
      <c r="J66" s="76" t="e">
        <f>IF(ISNUMBER(Daten_Q2[[#This Row],[BS]]),Daten_Q2[[#This Row],[BS]]/_xlfn.XLOOKUP(Basisjahr,Daten_Q2[Jahr],Daten_Q2[BS])-1,#N/A)</f>
        <v>#N/A</v>
      </c>
      <c r="K66" s="68"/>
      <c r="L66" s="67"/>
      <c r="M66" s="64"/>
      <c r="N66" s="62"/>
      <c r="O66" s="62"/>
      <c r="P66" s="62"/>
    </row>
    <row r="67" spans="1:16" ht="15" customHeight="1">
      <c r="A67" s="95">
        <v>2050</v>
      </c>
      <c r="B67" s="95" t="s">
        <v>164</v>
      </c>
      <c r="C67" s="124" t="s">
        <v>164</v>
      </c>
      <c r="D67" t="e">
        <v>#N/A</v>
      </c>
      <c r="E67" s="140"/>
      <c r="F67" t="e">
        <f>IF(ISNUMBER(Daten_Q2[[#This Row],[ZH]]),Daten_Q2[[#This Row],[ZH]]/_xlfn.XLOOKUP(Basisjahr,Daten_Q2[Jahr],Daten_Q2[ZH])-1,#N/A)</f>
        <v>#N/A</v>
      </c>
      <c r="G67" s="140"/>
      <c r="H67" t="e">
        <f>IF(ISNUMBER(Daten_Q2[[#This Row],[CH]]),Daten_Q2[[#This Row],[CH]]/_xlfn.XLOOKUP(Basisjahr,Daten_Q2[Jahr],Daten_Q2[CH])-1,#N/A)</f>
        <v>#N/A</v>
      </c>
      <c r="I67" s="140"/>
      <c r="J67" t="e">
        <f>IF(ISNUMBER(Daten_Q2[[#This Row],[BS]]),Daten_Q2[[#This Row],[BS]]/_xlfn.XLOOKUP(Basisjahr,Daten_Q2[Jahr],Daten_Q2[BS])-1,#N/A)</f>
        <v>#N/A</v>
      </c>
      <c r="K67"/>
      <c r="L67" s="67"/>
      <c r="M67" s="64"/>
      <c r="N67" s="62"/>
      <c r="O67" s="62"/>
      <c r="P67" s="62"/>
    </row>
    <row r="68" spans="1:16">
      <c r="A68" s="64"/>
      <c r="B68" s="62"/>
      <c r="C68" s="62"/>
      <c r="D68" s="62"/>
      <c r="E68" s="60"/>
      <c r="F68" s="62"/>
      <c r="G68" s="138"/>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B25:D25"/>
    <mergeCell ref="G25:I25"/>
    <mergeCell ref="B26:D26"/>
    <mergeCell ref="G26:I26"/>
    <mergeCell ref="B27:D27"/>
    <mergeCell ref="G27:I27"/>
    <mergeCell ref="B13:D13"/>
    <mergeCell ref="G13:I13"/>
    <mergeCell ref="B22:D22"/>
    <mergeCell ref="G22:I22"/>
    <mergeCell ref="B21:D21"/>
    <mergeCell ref="G21:I21"/>
    <mergeCell ref="B14:D14"/>
    <mergeCell ref="G14:I14"/>
    <mergeCell ref="N29:O29"/>
    <mergeCell ref="N28:O28"/>
    <mergeCell ref="A1:D1"/>
    <mergeCell ref="F1:H1"/>
    <mergeCell ref="B8:D8"/>
    <mergeCell ref="G8:I8"/>
    <mergeCell ref="B9:D9"/>
    <mergeCell ref="G9:I9"/>
    <mergeCell ref="B17:D17"/>
    <mergeCell ref="G17:I17"/>
    <mergeCell ref="B24:D24"/>
    <mergeCell ref="G24:I24"/>
    <mergeCell ref="B11:D11"/>
    <mergeCell ref="G11:I11"/>
    <mergeCell ref="B12:D12"/>
    <mergeCell ref="G12:I12"/>
  </mergeCells>
  <phoneticPr fontId="34" type="noConversion"/>
  <conditionalFormatting sqref="A22">
    <cfRule type="cellIs" dxfId="1056" priority="8" operator="equal">
      <formula>0</formula>
    </cfRule>
  </conditionalFormatting>
  <conditionalFormatting sqref="A21:B22">
    <cfRule type="containsErrors" dxfId="1055" priority="9">
      <formula>ISERROR(A21)</formula>
    </cfRule>
  </conditionalFormatting>
  <conditionalFormatting sqref="A7:C7">
    <cfRule type="containsErrors" dxfId="1052" priority="13">
      <formula>ISERROR(A7)</formula>
    </cfRule>
  </conditionalFormatting>
  <conditionalFormatting sqref="A2:Z6 A8:Z13 A14:B14 E14:G14 J14:Z14 A15:Z20 E21:G22 J21:Z22 A23:Z25 A26:J27 N26:Z27 A28:O28 Q28:Z28 A29:Z30 A31 D31:AA31 A32:B67 D32:F67 H32:AA67 G32:G68 A68:F68 H68:Z68 A69:Z72 A73:J74 N73:Z74 A75:Z104">
    <cfRule type="containsErrors" dxfId="1051" priority="14">
      <formula>ISERROR(A2)</formula>
    </cfRule>
  </conditionalFormatting>
  <conditionalFormatting sqref="B7">
    <cfRule type="cellIs" dxfId="1050" priority="12" operator="equal">
      <formula>0</formula>
    </cfRule>
  </conditionalFormatting>
  <conditionalFormatting sqref="B31:C31">
    <cfRule type="cellIs" dxfId="1049" priority="6" operator="equal">
      <formula>0</formula>
    </cfRule>
    <cfRule type="containsErrors" dxfId="1048" priority="7">
      <formula>ISERROR(B31)</formula>
    </cfRule>
  </conditionalFormatting>
  <conditionalFormatting sqref="C32:C67">
    <cfRule type="cellIs" dxfId="1047" priority="2" operator="equal">
      <formula>0</formula>
    </cfRule>
    <cfRule type="containsErrors" dxfId="1044" priority="5">
      <formula>ISERROR(C32)</formula>
    </cfRule>
  </conditionalFormatting>
  <conditionalFormatting sqref="D7">
    <cfRule type="cellIs" dxfId="1043" priority="10" operator="equal">
      <formula>0</formula>
    </cfRule>
  </conditionalFormatting>
  <conditionalFormatting sqref="D7:Z7">
    <cfRule type="containsErrors" dxfId="1042" priority="11">
      <formula>ISERROR(D7)</formula>
    </cfRule>
  </conditionalFormatting>
  <conditionalFormatting sqref="P28">
    <cfRule type="cellIs" dxfId="1041" priority="1" operator="equal">
      <formula>0</formula>
    </cfRule>
  </conditionalFormatting>
  <dataValidations count="1">
    <dataValidation operator="lessThan" allowBlank="1" showInputMessage="1" showErrorMessage="1" sqref="B8:D10 G8:I9" xr:uid="{F4EF773C-B4C3-4BBE-B79D-0A975AD7F171}"/>
  </dataValidations>
  <hyperlinks>
    <hyperlink ref="F1" location="Übersicht!A1" display="⬅️ Zurück zur Übersicht" xr:uid="{1A150083-735C-407C-994A-31BE0FA18689}"/>
    <hyperlink ref="B12" r:id="rId1" xr:uid="{26B3B6B0-AC59-4A2C-9FF7-C51F6179711F}"/>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28" id="{4F18607D-D673-4F5D-B263-54BE3BE05A3F}">
            <xm:f>$A32=Übersicht!$H$1</xm:f>
            <x14:dxf>
              <fill>
                <patternFill>
                  <bgColor theme="3" tint="0.79998168889431442"/>
                </patternFill>
              </fill>
            </x14:dxf>
          </x14:cfRule>
          <x14:cfRule type="expression" priority="129" id="{888C099A-CD95-470C-B514-19FB4F4E9242}">
            <xm:f>$A32=Übersicht!$J$1</xm:f>
            <x14:dxf>
              <fill>
                <patternFill>
                  <bgColor theme="2" tint="0.39994506668294322"/>
                </patternFill>
              </fill>
            </x14:dxf>
          </x14:cfRule>
          <xm:sqref>A32:B67 D32:F67 H32:L67 G32:G68</xm:sqref>
        </x14:conditionalFormatting>
        <x14:conditionalFormatting xmlns:xm="http://schemas.microsoft.com/office/excel/2006/main">
          <x14:cfRule type="expression" priority="3" id="{B80AFFC8-FC0E-408C-9FCD-7ACAD725306E}">
            <xm:f>$A32=Übersicht!$H$1</xm:f>
            <x14:dxf>
              <fill>
                <patternFill>
                  <bgColor theme="3" tint="0.79998168889431442"/>
                </patternFill>
              </fill>
            </x14:dxf>
          </x14:cfRule>
          <x14:cfRule type="expression" priority="4" id="{CD618594-CBF0-4173-814C-0A4436A1AE74}">
            <xm:f>$A32=Übersicht!$J$1</xm:f>
            <x14:dxf>
              <fill>
                <patternFill>
                  <bgColor theme="2" tint="0.39994506668294322"/>
                </patternFill>
              </fill>
            </x14:dxf>
          </x14:cfRule>
          <xm:sqref>C32:C67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5EA4EF2-26FE-4307-BB0B-5C4E1DE5BF6D}">
          <x14:formula1>
            <xm:f>Definitionen!$I$2:$I$7</xm:f>
          </x14:formula1>
          <xm:sqref>G24:I24</xm:sqref>
        </x14:dataValidation>
        <x14:dataValidation type="list" operator="lessThan" allowBlank="1" showInputMessage="1" showErrorMessage="1" xr:uid="{86131489-C37A-492B-A976-504757BA102B}">
          <x14:formula1>
            <xm:f>Definitionen!$E$2:$E$11</xm:f>
          </x14:formula1>
          <xm:sqref>B5</xm:sqref>
        </x14:dataValidation>
        <x14:dataValidation type="list" allowBlank="1" showInputMessage="1" showErrorMessage="1" xr:uid="{0844E1D8-AC96-4066-9B2F-8BA2D42AC2F8}">
          <x14:formula1>
            <xm:f>Definitionen!$A$2:$A$6</xm:f>
          </x14:formula1>
          <xm:sqref>B7 D7</xm:sqref>
        </x14:dataValidation>
        <x14:dataValidation type="list" allowBlank="1" showInputMessage="1" showErrorMessage="1" xr:uid="{B926929D-A900-4338-A82C-5E2CC2007AEA}">
          <x14:formula1>
            <xm:f>Definitionen!I2:I15</xm:f>
          </x14:formula1>
          <xm:sqref>B24:D24</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1DADE1-F873-4D0B-B680-43F92006577F}">
  <sheetPr codeName="Tabelle6">
    <tabColor theme="1" tint="0.499984740745262"/>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199</v>
      </c>
      <c r="B1" s="192"/>
      <c r="C1" s="192"/>
      <c r="D1" s="192"/>
      <c r="E1" s="93" t="e">
        <f>Basisjahr&amp;"-"&amp;Betrachtungsjahr&amp;": "&amp;ROUND(_xlfn.XLOOKUP(Betrachtungsjahr,Daten_Q3[Jahr],Daten_Q3[Veränderung ZH])*100,1)&amp;" %"</f>
        <v>#N/A</v>
      </c>
      <c r="F1" s="193" t="s">
        <v>122</v>
      </c>
      <c r="G1" s="193"/>
      <c r="H1" s="193"/>
      <c r="J1" s="94" t="str">
        <f>Basisjahr&amp;"-"&amp;Betrachtungsjahr&amp;": "&amp;ROUND(_xlfn.XLOOKUP(Betrachtungsjahr,Daten_Q3[Jahr],Daten_Q3[Veränderung CH])*100,1)&amp;" %"</f>
        <v>2015-2021: 101.9 %</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1914</v>
      </c>
      <c r="E4" s="19"/>
      <c r="F4" s="89"/>
      <c r="G4" s="89"/>
      <c r="H4" s="90" t="str">
        <f t="shared" ref="H4:H6" si="0">C4</f>
        <v>Verfügbar ab</v>
      </c>
      <c r="I4" s="109">
        <f>IF(ISBLANK(D4),"",D4)</f>
        <v>1914</v>
      </c>
    </row>
    <row r="5" spans="1:17" s="56" customFormat="1" ht="18" customHeight="1" thickTop="1" thickBot="1">
      <c r="A5" s="79" t="s">
        <v>59</v>
      </c>
      <c r="B5" s="80" t="s">
        <v>166</v>
      </c>
      <c r="C5" s="79" t="s">
        <v>127</v>
      </c>
      <c r="D5" s="82" t="s">
        <v>167</v>
      </c>
      <c r="E5" s="19"/>
      <c r="F5" s="90" t="str">
        <f>A5</f>
        <v>Zuständig</v>
      </c>
      <c r="G5" s="91" t="str">
        <f>B5</f>
        <v>AWEL</v>
      </c>
      <c r="H5" s="90" t="str">
        <f t="shared" si="0"/>
        <v>Kontaktperson</v>
      </c>
      <c r="I5" s="108" t="str">
        <f>IF(ISBLANK(D5),"",D5)</f>
        <v>Gian-Marco Alt</v>
      </c>
    </row>
    <row r="6" spans="1:17" s="56" customFormat="1" ht="18" customHeight="1" thickTop="1" thickBot="1">
      <c r="A6" s="79" t="s">
        <v>58</v>
      </c>
      <c r="B6" s="80" t="s">
        <v>200</v>
      </c>
      <c r="C6" s="79" t="s">
        <v>128</v>
      </c>
      <c r="D6" s="83" t="s">
        <v>164</v>
      </c>
      <c r="E6" s="19"/>
      <c r="F6" s="90" t="str">
        <f t="shared" ref="F6:F9" si="1">A6</f>
        <v>Einheit</v>
      </c>
      <c r="G6" s="91" t="str">
        <f>IF(ISBLANK(B6),"",B6)</f>
        <v>%</v>
      </c>
      <c r="H6" s="90" t="str">
        <f t="shared" si="0"/>
        <v xml:space="preserve">Berechnung </v>
      </c>
      <c r="I6" s="91" t="str">
        <f>IF(ISBLANK(D6),"",D6)</f>
        <v>keine</v>
      </c>
    </row>
    <row r="7" spans="1:17" s="56" customFormat="1" ht="18" customHeight="1" thickTop="1" thickBot="1">
      <c r="A7" s="79" t="s">
        <v>129</v>
      </c>
      <c r="B7" s="80" t="s">
        <v>168</v>
      </c>
      <c r="C7" s="79" t="s">
        <v>130</v>
      </c>
      <c r="D7" s="80" t="s">
        <v>168</v>
      </c>
      <c r="E7" s="19"/>
      <c r="F7" s="119"/>
      <c r="G7" s="120"/>
      <c r="H7" s="119"/>
      <c r="I7" s="120"/>
    </row>
    <row r="8" spans="1:17" s="56" customFormat="1" ht="63" customHeight="1" thickTop="1" thickBot="1">
      <c r="A8" s="79" t="s">
        <v>131</v>
      </c>
      <c r="B8" s="194" t="s">
        <v>201</v>
      </c>
      <c r="C8" s="194"/>
      <c r="D8" s="194"/>
      <c r="E8" s="19"/>
      <c r="F8" s="90" t="str">
        <f t="shared" si="1"/>
        <v>Kurzbeschreibung</v>
      </c>
      <c r="G8" s="243" t="str">
        <f t="shared" ref="G8:I9" si="2">IF(ISBLANK(B8),"",B8)</f>
        <v>Die Teuerung ist eine Kontrollgrösse um Beispielsweise die Vergleichbarkeit von BIP und Konsumausgaben zu verbessern.
Die Teuerung kann nicht separat für den Kanton Zürich ausgewiesen werden, entsprechend wird nur der schweizerische Wert erfasst.</v>
      </c>
      <c r="H8" s="243" t="str">
        <f t="shared" si="2"/>
        <v/>
      </c>
      <c r="I8" s="243" t="str">
        <f t="shared" si="2"/>
        <v/>
      </c>
      <c r="Q8" s="58" t="e">
        <f>E38/E32-1</f>
        <v>#N/A</v>
      </c>
    </row>
    <row r="9" spans="1:17" s="59" customFormat="1" ht="72" customHeight="1" thickTop="1" thickBot="1">
      <c r="A9" s="79" t="s">
        <v>132</v>
      </c>
      <c r="B9" s="194" t="s">
        <v>202</v>
      </c>
      <c r="C9" s="194"/>
      <c r="D9" s="194"/>
      <c r="E9" s="19"/>
      <c r="F9" s="90" t="str">
        <f t="shared" si="1"/>
        <v>Aussagekraft/Relevanz</v>
      </c>
      <c r="G9" s="243" t="str">
        <f t="shared" si="2"/>
        <v>Die direkte Relevanz für die Dekarbonisierung ist gering, jedoch macht sie einige Indikatoren des Klimamonitorings vergleichbarer.</v>
      </c>
      <c r="H9" s="243" t="str">
        <f t="shared" si="2"/>
        <v/>
      </c>
      <c r="I9" s="243" t="str">
        <f t="shared" si="2"/>
        <v/>
      </c>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6" t="s">
        <v>203</v>
      </c>
      <c r="C11" s="196"/>
      <c r="D11" s="196"/>
      <c r="E11" s="19"/>
      <c r="F11" s="90" t="str">
        <f t="shared" ref="F11:F17" si="3">A11</f>
        <v>Datenquelle</v>
      </c>
      <c r="G11" s="243" t="s">
        <v>164</v>
      </c>
      <c r="H11" s="243" t="str">
        <f>IF(ISBLANK(C11),"",C11)</f>
        <v/>
      </c>
      <c r="I11" s="243" t="str">
        <f>IF(ISBLANK(D11),"",D11)</f>
        <v/>
      </c>
    </row>
    <row r="12" spans="1:17" s="56" customFormat="1" ht="42" customHeight="1" thickTop="1" thickBot="1">
      <c r="A12" s="79" t="s">
        <v>134</v>
      </c>
      <c r="B12" s="196" t="s">
        <v>204</v>
      </c>
      <c r="C12" s="196"/>
      <c r="D12" s="196"/>
      <c r="E12" s="19"/>
      <c r="F12" s="90" t="str">
        <f t="shared" si="3"/>
        <v>Internetadresse</v>
      </c>
      <c r="G12" s="243" t="s">
        <v>164</v>
      </c>
      <c r="H12" s="243" t="str">
        <f>IF(ISBLANK(C12),"",C12)</f>
        <v/>
      </c>
      <c r="I12" s="243" t="str">
        <f>IF(ISBLANK(D12),"",D12)</f>
        <v/>
      </c>
    </row>
    <row r="13" spans="1:17" s="56" customFormat="1" ht="42" customHeight="1" thickTop="1" thickBot="1">
      <c r="A13" s="79" t="s">
        <v>127</v>
      </c>
      <c r="B13" s="196" t="s">
        <v>164</v>
      </c>
      <c r="C13" s="196"/>
      <c r="D13" s="196"/>
      <c r="E13" s="19"/>
      <c r="F13" s="90" t="str">
        <f t="shared" si="3"/>
        <v>Kontaktperson</v>
      </c>
      <c r="G13" s="243" t="str">
        <f>IF(ISBLANK(B13),"",B13)</f>
        <v>keine</v>
      </c>
      <c r="H13" s="243"/>
      <c r="I13" s="243"/>
    </row>
    <row r="14" spans="1:17" s="56" customFormat="1" ht="13.35" thickTop="1" thickBot="1">
      <c r="A14" s="79" t="s">
        <v>135</v>
      </c>
      <c r="B14" s="203" t="s">
        <v>205</v>
      </c>
      <c r="C14" s="204"/>
      <c r="D14" s="205"/>
      <c r="E14" s="19"/>
      <c r="F14" s="90" t="str">
        <f>A14</f>
        <v>Nr. der Statisitik</v>
      </c>
      <c r="G14" s="243" t="s">
        <v>164</v>
      </c>
      <c r="H14" s="243" t="str">
        <f>IF(ISBLANK(C14),"",C14)</f>
        <v/>
      </c>
      <c r="I14" s="243" t="str">
        <f>IF(ISBLANK(D14),"",D14)</f>
        <v/>
      </c>
    </row>
    <row r="15" spans="1:17" s="56" customFormat="1" ht="18.600000000000001" customHeight="1" thickTop="1" thickBot="1">
      <c r="A15" s="79" t="s">
        <v>136</v>
      </c>
      <c r="B15" s="105" t="s">
        <v>173</v>
      </c>
      <c r="C15" s="79" t="s">
        <v>137</v>
      </c>
      <c r="D15" s="106" t="s">
        <v>191</v>
      </c>
      <c r="E15" s="19"/>
      <c r="F15" s="90" t="str">
        <f t="shared" si="3"/>
        <v>Lizenz</v>
      </c>
      <c r="G15" s="108" t="s">
        <v>164</v>
      </c>
      <c r="H15" s="90" t="str">
        <f t="shared" ref="H15:H16" si="4">C15</f>
        <v>Dateiformat</v>
      </c>
      <c r="I15" s="108" t="s">
        <v>206</v>
      </c>
    </row>
    <row r="16" spans="1:17" s="59" customFormat="1" ht="18.600000000000001" customHeight="1" thickTop="1" thickBot="1">
      <c r="A16" s="79" t="s">
        <v>138</v>
      </c>
      <c r="B16" s="80" t="s">
        <v>206</v>
      </c>
      <c r="C16" s="79" t="s">
        <v>139</v>
      </c>
      <c r="D16" s="84" t="s">
        <v>207</v>
      </c>
      <c r="E16" s="19"/>
      <c r="F16" s="90" t="str">
        <f t="shared" si="3"/>
        <v>Erhebungsintervall</v>
      </c>
      <c r="G16" s="91" t="s">
        <v>206</v>
      </c>
      <c r="H16" s="90" t="str">
        <f t="shared" si="4"/>
        <v>Aktualisierung jeweils</v>
      </c>
      <c r="I16" s="91" t="str">
        <f>IF(ISBLANK(D16),"",D16)</f>
        <v>Anfang Januar Folgejahr</v>
      </c>
    </row>
    <row r="17" spans="1:17" s="59" customFormat="1" ht="18.600000000000001" customHeight="1" thickTop="1" thickBot="1">
      <c r="A17" s="79" t="s">
        <v>140</v>
      </c>
      <c r="B17" s="194" t="s">
        <v>164</v>
      </c>
      <c r="C17" s="194"/>
      <c r="D17" s="194"/>
      <c r="E17" s="19"/>
      <c r="F17" s="90" t="str">
        <f t="shared" si="3"/>
        <v>Einschränkungen</v>
      </c>
      <c r="G17" s="243" t="str">
        <f>IF(ISBLANK(B17),"",B17)</f>
        <v>keine</v>
      </c>
      <c r="H17" s="243" t="str">
        <f>IF(ISBLANK(C17),"",C17)</f>
        <v/>
      </c>
      <c r="I17" s="243" t="str">
        <f>IF(ISBLANK(D17),"",D17)</f>
        <v/>
      </c>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0" t="s">
        <v>164</v>
      </c>
      <c r="E19" s="19"/>
      <c r="F19" s="90" t="str">
        <f t="shared" ref="F19:F20" si="5">A19</f>
        <v>Hilfsgrösse 1</v>
      </c>
      <c r="G19" s="91" t="str">
        <f>IF(ISBLANK(B19),"",B19)</f>
        <v>keine</v>
      </c>
      <c r="H19" s="90" t="str">
        <f t="shared" ref="H19:H20" si="6">C19</f>
        <v>Datenquelle 1</v>
      </c>
      <c r="I19" s="91" t="str">
        <f>IF(ISBLANK(D19),"",D19)</f>
        <v>keine</v>
      </c>
    </row>
    <row r="20" spans="1:17" s="59" customFormat="1" ht="18" customHeight="1" thickTop="1" thickBot="1">
      <c r="A20" s="79" t="s">
        <v>143</v>
      </c>
      <c r="B20" s="85" t="s">
        <v>164</v>
      </c>
      <c r="C20" s="79" t="s">
        <v>144</v>
      </c>
      <c r="D20" s="80" t="s">
        <v>164</v>
      </c>
      <c r="E20" s="19"/>
      <c r="F20" s="90" t="str">
        <f t="shared" si="5"/>
        <v>Hilfsgrösse 2</v>
      </c>
      <c r="G20" s="91" t="str">
        <f>IF(ISBLANK(B20),"",B20)</f>
        <v>keine</v>
      </c>
      <c r="H20" s="90" t="str">
        <f t="shared" si="6"/>
        <v>Datenquelle 2</v>
      </c>
      <c r="I20" s="91" t="str">
        <f>IF(ISBLANK(D20),"",D20)</f>
        <v>keine</v>
      </c>
    </row>
    <row r="21" spans="1:17" s="59" customFormat="1" ht="43.35" customHeight="1" thickTop="1" thickBot="1">
      <c r="A21" s="79" t="s">
        <v>145</v>
      </c>
      <c r="B21" s="197" t="s">
        <v>208</v>
      </c>
      <c r="C21" s="198"/>
      <c r="D21" s="199"/>
      <c r="E21" s="19"/>
      <c r="F21" s="90" t="str">
        <f>A21</f>
        <v>Hinweise zu Datenauswahl und -aufbereitung</v>
      </c>
      <c r="G21" s="200" t="str">
        <f>B21</f>
        <v>Basis Jahr 2015 = 100 %</v>
      </c>
      <c r="H21" s="201"/>
      <c r="I21" s="202"/>
    </row>
    <row r="22" spans="1:17" s="59" customFormat="1" ht="36.6" customHeight="1" thickTop="1" thickBot="1">
      <c r="A22" s="79" t="s">
        <v>146</v>
      </c>
      <c r="B22" s="197" t="s">
        <v>164</v>
      </c>
      <c r="C22" s="198"/>
      <c r="D22" s="199"/>
      <c r="E22" s="19"/>
      <c r="F22" s="90" t="str">
        <f>A22</f>
        <v>Berechnung Indikator</v>
      </c>
      <c r="G22" s="200" t="str">
        <f>B22</f>
        <v>keine</v>
      </c>
      <c r="H22" s="201"/>
      <c r="I22" s="202"/>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4" t="s">
        <v>178</v>
      </c>
      <c r="C24" s="194"/>
      <c r="D24" s="194"/>
      <c r="E24" s="19"/>
      <c r="F24" s="89"/>
      <c r="G24" s="195"/>
      <c r="H24" s="195"/>
      <c r="I24" s="195"/>
    </row>
    <row r="25" spans="1:17" s="59" customFormat="1" ht="42.6" customHeight="1" thickTop="1" thickBot="1">
      <c r="A25" s="79" t="s">
        <v>148</v>
      </c>
      <c r="B25" s="194" t="s">
        <v>179</v>
      </c>
      <c r="C25" s="194"/>
      <c r="D25" s="194"/>
      <c r="E25" s="19"/>
      <c r="F25" s="90" t="str">
        <f t="shared" ref="F25:F27" si="7">A25</f>
        <v>Datenqualität</v>
      </c>
      <c r="G25" s="243" t="s">
        <v>164</v>
      </c>
      <c r="H25" s="243" t="str">
        <f t="shared" ref="G25:I27" si="8">IF(ISBLANK(C25),"",C25)</f>
        <v/>
      </c>
      <c r="I25" s="243" t="str">
        <f t="shared" si="8"/>
        <v/>
      </c>
    </row>
    <row r="26" spans="1:17" s="59" customFormat="1" ht="33" customHeight="1" thickTop="1" thickBot="1">
      <c r="A26" s="79" t="s">
        <v>149</v>
      </c>
      <c r="B26" s="207" t="s">
        <v>164</v>
      </c>
      <c r="C26" s="207"/>
      <c r="D26" s="207"/>
      <c r="E26" s="19"/>
      <c r="F26" s="90" t="str">
        <f t="shared" si="7"/>
        <v>Plausiblisierung / Verifizierung</v>
      </c>
      <c r="G26" s="243" t="str">
        <f t="shared" si="8"/>
        <v>keine</v>
      </c>
      <c r="H26" s="243" t="str">
        <f t="shared" si="8"/>
        <v/>
      </c>
      <c r="I26" s="243" t="str">
        <f t="shared" si="8"/>
        <v/>
      </c>
    </row>
    <row r="27" spans="1:17" s="59" customFormat="1" ht="37.35" customHeight="1" thickTop="1" thickBot="1">
      <c r="A27" s="79" t="s">
        <v>150</v>
      </c>
      <c r="B27" s="194" t="s">
        <v>164</v>
      </c>
      <c r="C27" s="194"/>
      <c r="D27" s="194"/>
      <c r="E27" s="19"/>
      <c r="F27" s="90" t="str">
        <f t="shared" si="7"/>
        <v>Bemerkungen</v>
      </c>
      <c r="G27" s="243" t="str">
        <f t="shared" si="8"/>
        <v>keine</v>
      </c>
      <c r="H27" s="243" t="str">
        <f t="shared" si="8"/>
        <v/>
      </c>
      <c r="I27" s="243" t="str">
        <f t="shared" si="8"/>
        <v/>
      </c>
    </row>
    <row r="28" spans="1:17" s="59" customFormat="1" ht="27.6" customHeight="1" thickTop="1">
      <c r="A28" s="60"/>
      <c r="B28" s="60"/>
      <c r="C28" s="60"/>
      <c r="D28" s="60"/>
      <c r="E28" s="60"/>
      <c r="F28" s="61"/>
      <c r="G28" s="61"/>
      <c r="H28" s="61"/>
      <c r="I28" s="61"/>
      <c r="J28" s="61"/>
      <c r="N28" s="242" t="s">
        <v>151</v>
      </c>
      <c r="O28" s="242"/>
      <c r="P28" s="112" t="s">
        <v>209</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Teuerung CH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65" t="s">
        <v>164</v>
      </c>
      <c r="C32" s="124" t="s">
        <v>164</v>
      </c>
      <c r="D32" s="122">
        <v>1</v>
      </c>
      <c r="E32" s="73" t="e">
        <v>#N/A</v>
      </c>
      <c r="F32" s="75" t="e">
        <f>IF(ISNUMBER(Daten_Q3[[#This Row],[ZH]]),Daten_Q3[[#This Row],[ZH]]/_xlfn.XLOOKUP(Basisjahr,Daten_Q3[Jahr],Daten_Q3[ZH])-1,#N/A)</f>
        <v>#N/A</v>
      </c>
      <c r="G32" s="142">
        <v>1</v>
      </c>
      <c r="H32" s="143">
        <f>1-0.011</f>
        <v>0.98899999999999999</v>
      </c>
      <c r="I32" s="121" t="e">
        <v>#N/A</v>
      </c>
      <c r="J32" s="75" t="e">
        <f>IF(ISNUMBER(Daten_Q3[[#This Row],[BS]]),Daten_Q3[[#This Row],[BS]]/_xlfn.XLOOKUP(Basisjahr,Daten_Q3[Jahr],Daten_Q3[BS])-1,#N/A)</f>
        <v>#N/A</v>
      </c>
      <c r="K32" s="63"/>
      <c r="L32" s="67"/>
      <c r="M32" s="64"/>
      <c r="N32" s="64"/>
      <c r="O32" s="64"/>
      <c r="P32" s="64"/>
    </row>
    <row r="33" spans="1:16" ht="16.350000000000001" customHeight="1">
      <c r="A33" s="95">
        <v>2016</v>
      </c>
      <c r="B33" s="65" t="s">
        <v>164</v>
      </c>
      <c r="C33" s="124" t="s">
        <v>164</v>
      </c>
      <c r="D33" s="122">
        <f>D32*1.02</f>
        <v>1.02</v>
      </c>
      <c r="E33" s="73" t="e">
        <v>#N/A</v>
      </c>
      <c r="F33" s="75" t="e">
        <f>IF(ISNUMBER(Daten_Q3[[#This Row],[ZH]]),Daten_Q3[[#This Row],[ZH]]/_xlfn.XLOOKUP(Basisjahr,Daten_Q3[Jahr],Daten_Q3[ZH])-1,#N/A)</f>
        <v>#N/A</v>
      </c>
      <c r="G33" s="142">
        <v>1.02</v>
      </c>
      <c r="H33" s="143">
        <f>IF(ISNUMBER(Daten_Q3[[#This Row],[CH]]),(Daten_Q3[[#This Row],[CH]]/_xlfn.XLOOKUP(Basisjahr,Daten_Q3[Jahr],Daten_Q3[CH])),#N/A)</f>
        <v>1.02</v>
      </c>
      <c r="I33" s="121" t="e">
        <v>#N/A</v>
      </c>
      <c r="J33" s="75" t="e">
        <f>IF(ISNUMBER(Daten_Q3[[#This Row],[BS]]),Daten_Q3[[#This Row],[BS]]/_xlfn.XLOOKUP(Basisjahr,Daten_Q3[Jahr],Daten_Q3[BS])-1,#N/A)</f>
        <v>#N/A</v>
      </c>
      <c r="K33" s="63"/>
      <c r="L33" s="67"/>
      <c r="M33" s="64"/>
      <c r="N33" s="62"/>
      <c r="O33" s="62"/>
      <c r="P33" s="62"/>
    </row>
    <row r="34" spans="1:16" ht="16.350000000000001" customHeight="1">
      <c r="A34" s="95">
        <v>2017</v>
      </c>
      <c r="B34" s="65" t="s">
        <v>164</v>
      </c>
      <c r="C34" s="124" t="s">
        <v>164</v>
      </c>
      <c r="D34" s="122">
        <f t="shared" ref="D34:D67" si="9">D33*1.02</f>
        <v>1.0404</v>
      </c>
      <c r="E34" s="73" t="e">
        <v>#N/A</v>
      </c>
      <c r="F34" s="75" t="e">
        <f>IF(ISNUMBER(Daten_Q3[[#This Row],[ZH]]),Daten_Q3[[#This Row],[ZH]]/_xlfn.XLOOKUP(Basisjahr,Daten_Q3[Jahr],Daten_Q3[ZH])-1,#N/A)</f>
        <v>#N/A</v>
      </c>
      <c r="G34" s="142">
        <v>1.0069999999999999</v>
      </c>
      <c r="H34" s="143">
        <f>IF(ISNUMBER(Daten_Q3[[#This Row],[CH]]),(Daten_Q3[[#This Row],[CH]]/_xlfn.XLOOKUP(Basisjahr,Daten_Q3[Jahr],Daten_Q3[CH])),#N/A)</f>
        <v>1.0069999999999999</v>
      </c>
      <c r="I34" s="121" t="e">
        <v>#N/A</v>
      </c>
      <c r="J34" s="75" t="e">
        <f>IF(ISNUMBER(Daten_Q3[[#This Row],[BS]]),Daten_Q3[[#This Row],[BS]]/_xlfn.XLOOKUP(Basisjahr,Daten_Q3[Jahr],Daten_Q3[BS])-1,#N/A)</f>
        <v>#N/A</v>
      </c>
      <c r="K34" s="63"/>
      <c r="L34" s="67"/>
      <c r="M34" s="64"/>
      <c r="N34" s="62"/>
      <c r="O34" s="62"/>
      <c r="P34" s="62"/>
    </row>
    <row r="35" spans="1:16" ht="16.350000000000001" customHeight="1">
      <c r="A35" s="95">
        <v>2018</v>
      </c>
      <c r="B35" s="65" t="s">
        <v>164</v>
      </c>
      <c r="C35" s="124" t="s">
        <v>164</v>
      </c>
      <c r="D35" s="122">
        <f t="shared" si="9"/>
        <v>1.0612079999999999</v>
      </c>
      <c r="E35" s="73" t="e">
        <v>#N/A</v>
      </c>
      <c r="F35" s="75" t="e">
        <f>IF(ISNUMBER(Daten_Q3[[#This Row],[ZH]]),Daten_Q3[[#This Row],[ZH]]/_xlfn.XLOOKUP(Basisjahr,Daten_Q3[Jahr],Daten_Q3[ZH])-1,#N/A)</f>
        <v>#N/A</v>
      </c>
      <c r="G35" s="142">
        <v>1.0169999999999999</v>
      </c>
      <c r="H35" s="143">
        <f>IF(ISNUMBER(Daten_Q3[[#This Row],[CH]]),(Daten_Q3[[#This Row],[CH]]/_xlfn.XLOOKUP(Basisjahr,Daten_Q3[Jahr],Daten_Q3[CH])),#N/A)</f>
        <v>1.0169999999999999</v>
      </c>
      <c r="I35" s="121" t="e">
        <v>#N/A</v>
      </c>
      <c r="J35" s="75" t="e">
        <f>IF(ISNUMBER(Daten_Q3[[#This Row],[BS]]),Daten_Q3[[#This Row],[BS]]/_xlfn.XLOOKUP(Basisjahr,Daten_Q3[Jahr],Daten_Q3[BS])-1,#N/A)</f>
        <v>#N/A</v>
      </c>
      <c r="K35" s="63"/>
      <c r="L35" s="67"/>
      <c r="M35" s="64"/>
      <c r="N35" s="62"/>
      <c r="O35" s="62"/>
      <c r="P35" s="62"/>
    </row>
    <row r="36" spans="1:16" ht="16.350000000000001" customHeight="1">
      <c r="A36" s="95">
        <v>2019</v>
      </c>
      <c r="B36" s="65" t="s">
        <v>164</v>
      </c>
      <c r="C36" s="124" t="s">
        <v>164</v>
      </c>
      <c r="D36" s="122">
        <f t="shared" si="9"/>
        <v>1.08243216</v>
      </c>
      <c r="E36" s="73" t="e">
        <v>#N/A</v>
      </c>
      <c r="F36" s="75" t="e">
        <f>IF(ISNUMBER(Daten_Q3[[#This Row],[ZH]]),Daten_Q3[[#This Row],[ZH]]/_xlfn.XLOOKUP(Basisjahr,Daten_Q3[Jahr],Daten_Q3[ZH])-1,#N/A)</f>
        <v>#N/A</v>
      </c>
      <c r="G36" s="142">
        <v>1.02</v>
      </c>
      <c r="H36" s="143">
        <f>IF(ISNUMBER(Daten_Q3[[#This Row],[CH]]),(Daten_Q3[[#This Row],[CH]]/_xlfn.XLOOKUP(Basisjahr,Daten_Q3[Jahr],Daten_Q3[CH])),#N/A)</f>
        <v>1.02</v>
      </c>
      <c r="I36" s="121" t="e">
        <v>#N/A</v>
      </c>
      <c r="J36" s="75" t="e">
        <f>IF(ISNUMBER(Daten_Q3[[#This Row],[BS]]),Daten_Q3[[#This Row],[BS]]/_xlfn.XLOOKUP(Basisjahr,Daten_Q3[Jahr],Daten_Q3[BS])-1,#N/A)</f>
        <v>#N/A</v>
      </c>
      <c r="K36" s="63"/>
      <c r="L36" s="67"/>
      <c r="M36" s="64"/>
      <c r="N36" s="62"/>
      <c r="O36" s="62"/>
      <c r="P36" s="62"/>
    </row>
    <row r="37" spans="1:16" ht="16.350000000000001" customHeight="1">
      <c r="A37" s="95">
        <v>2020</v>
      </c>
      <c r="B37" s="65" t="s">
        <v>164</v>
      </c>
      <c r="C37" s="124" t="s">
        <v>164</v>
      </c>
      <c r="D37" s="122">
        <f t="shared" si="9"/>
        <v>1.1040808032</v>
      </c>
      <c r="E37" s="73" t="e">
        <v>#N/A</v>
      </c>
      <c r="F37" s="75" t="e">
        <f>IF(ISNUMBER(Daten_Q3[[#This Row],[ZH]]),Daten_Q3[[#This Row],[ZH]]/_xlfn.XLOOKUP(Basisjahr,Daten_Q3[Jahr],Daten_Q3[ZH])-1,#N/A)</f>
        <v>#N/A</v>
      </c>
      <c r="G37" s="142">
        <v>1.0129999999999999</v>
      </c>
      <c r="H37" s="143">
        <f>IF(ISNUMBER(Daten_Q3[[#This Row],[CH]]),(Daten_Q3[[#This Row],[CH]]/_xlfn.XLOOKUP(Basisjahr,Daten_Q3[Jahr],Daten_Q3[CH])),#N/A)</f>
        <v>1.0129999999999999</v>
      </c>
      <c r="I37" s="121" t="e">
        <v>#N/A</v>
      </c>
      <c r="J37" s="75" t="e">
        <f>IF(ISNUMBER(Daten_Q3[[#This Row],[BS]]),Daten_Q3[[#This Row],[BS]]/_xlfn.XLOOKUP(Basisjahr,Daten_Q3[Jahr],Daten_Q3[BS])-1,#N/A)</f>
        <v>#N/A</v>
      </c>
      <c r="K37" s="63"/>
      <c r="L37" s="67"/>
      <c r="M37" s="64"/>
      <c r="N37" s="62"/>
      <c r="O37" s="62"/>
      <c r="P37" s="62"/>
    </row>
    <row r="38" spans="1:16" ht="16.350000000000001" customHeight="1">
      <c r="A38" s="95">
        <v>2021</v>
      </c>
      <c r="B38" s="65" t="s">
        <v>164</v>
      </c>
      <c r="C38" s="124" t="s">
        <v>164</v>
      </c>
      <c r="D38" s="122">
        <f t="shared" si="9"/>
        <v>1.1261624192640001</v>
      </c>
      <c r="E38" s="73" t="e">
        <v>#N/A</v>
      </c>
      <c r="F38" s="75" t="e">
        <f>IF(ISNUMBER(Daten_Q3[[#This Row],[ZH]]),Daten_Q3[[#This Row],[ZH]]/_xlfn.XLOOKUP(Basisjahr,Daten_Q3[Jahr],Daten_Q3[ZH])-1,#N/A)</f>
        <v>#N/A</v>
      </c>
      <c r="G38" s="142">
        <v>1.0189999999999999</v>
      </c>
      <c r="H38" s="143">
        <f>IF(ISNUMBER(Daten_Q3[[#This Row],[CH]]),(Daten_Q3[[#This Row],[CH]]/_xlfn.XLOOKUP(Basisjahr,Daten_Q3[Jahr],Daten_Q3[CH])),#N/A)</f>
        <v>1.0189999999999999</v>
      </c>
      <c r="I38" s="121" t="e">
        <v>#N/A</v>
      </c>
      <c r="J38" s="75" t="e">
        <f>IF(ISNUMBER(Daten_Q3[[#This Row],[BS]]),Daten_Q3[[#This Row],[BS]]/_xlfn.XLOOKUP(Basisjahr,Daten_Q3[Jahr],Daten_Q3[BS])-1,#N/A)</f>
        <v>#N/A</v>
      </c>
      <c r="K38" s="63"/>
      <c r="L38" s="67"/>
      <c r="M38" s="64"/>
      <c r="N38" s="62"/>
      <c r="O38" s="62"/>
      <c r="P38" s="62"/>
    </row>
    <row r="39" spans="1:16" ht="16.350000000000001" customHeight="1">
      <c r="A39" s="95">
        <v>2022</v>
      </c>
      <c r="B39" s="65" t="s">
        <v>164</v>
      </c>
      <c r="C39" s="124" t="s">
        <v>164</v>
      </c>
      <c r="D39" s="122">
        <f t="shared" si="9"/>
        <v>1.14868566764928</v>
      </c>
      <c r="E39" s="73" t="e">
        <v>#N/A</v>
      </c>
      <c r="F39" s="75" t="e">
        <f>IF(ISNUMBER(Daten_Q3[[#This Row],[ZH]]),Daten_Q3[[#This Row],[ZH]]/_xlfn.XLOOKUP(Basisjahr,Daten_Q3[Jahr],Daten_Q3[ZH])-1,#N/A)</f>
        <v>#N/A</v>
      </c>
      <c r="G39" s="142">
        <v>1.044</v>
      </c>
      <c r="H39" s="143">
        <f>IF(ISNUMBER(Daten_Q3[[#This Row],[CH]]),(Daten_Q3[[#This Row],[CH]]/_xlfn.XLOOKUP(Basisjahr,Daten_Q3[Jahr],Daten_Q3[CH])),#N/A)</f>
        <v>1.044</v>
      </c>
      <c r="I39" s="121" t="e">
        <v>#N/A</v>
      </c>
      <c r="J39" s="75" t="e">
        <f>IF(ISNUMBER(Daten_Q3[[#This Row],[BS]]),Daten_Q3[[#This Row],[BS]]/_xlfn.XLOOKUP(Basisjahr,Daten_Q3[Jahr],Daten_Q3[BS])-1,#N/A)</f>
        <v>#N/A</v>
      </c>
      <c r="K39" s="68"/>
      <c r="L39" s="67"/>
      <c r="M39" s="64"/>
      <c r="N39" s="62"/>
      <c r="O39" s="62"/>
      <c r="P39" s="62"/>
    </row>
    <row r="40" spans="1:16" ht="16.350000000000001" customHeight="1">
      <c r="A40" s="95">
        <v>2023</v>
      </c>
      <c r="B40" s="65" t="s">
        <v>164</v>
      </c>
      <c r="C40" s="124" t="s">
        <v>164</v>
      </c>
      <c r="D40" s="122">
        <f t="shared" si="9"/>
        <v>1.1716593810022657</v>
      </c>
      <c r="E40" s="73" t="e">
        <v>#N/A</v>
      </c>
      <c r="F40" s="76" t="e">
        <f>IF(ISNUMBER(Daten_Q3[[#This Row],[ZH]]),Daten_Q3[[#This Row],[ZH]]/_xlfn.XLOOKUP(Basisjahr,Daten_Q3[Jahr],Daten_Q3[ZH])-1,#N/A)</f>
        <v>#N/A</v>
      </c>
      <c r="G40" s="122"/>
      <c r="H40" s="143" t="e">
        <f>IF(ISNUMBER(Daten_Q3[[#This Row],[CH]]),(Daten_Q3[[#This Row],[CH]]/_xlfn.XLOOKUP(Basisjahr,Daten_Q3[Jahr],Daten_Q3[CH])),#N/A)</f>
        <v>#N/A</v>
      </c>
      <c r="I40" s="121" t="e">
        <v>#N/A</v>
      </c>
      <c r="J40" s="76" t="e">
        <f>IF(ISNUMBER(Daten_Q3[[#This Row],[BS]]),Daten_Q3[[#This Row],[BS]]/_xlfn.XLOOKUP(Basisjahr,Daten_Q3[Jahr],Daten_Q3[BS])-1,#N/A)</f>
        <v>#N/A</v>
      </c>
      <c r="K40" s="68"/>
      <c r="L40" s="67"/>
      <c r="M40" s="64"/>
      <c r="N40" s="62"/>
      <c r="O40" s="62"/>
      <c r="P40" s="62"/>
    </row>
    <row r="41" spans="1:16" ht="16.350000000000001" customHeight="1">
      <c r="A41" s="95">
        <v>2024</v>
      </c>
      <c r="B41" s="65" t="s">
        <v>164</v>
      </c>
      <c r="C41" s="124" t="s">
        <v>164</v>
      </c>
      <c r="D41" s="122">
        <f t="shared" si="9"/>
        <v>1.1950925686223111</v>
      </c>
      <c r="E41" s="73" t="e">
        <v>#N/A</v>
      </c>
      <c r="F41" s="76" t="e">
        <f>IF(ISNUMBER(Daten_Q3[[#This Row],[ZH]]),Daten_Q3[[#This Row],[ZH]]/_xlfn.XLOOKUP(Basisjahr,Daten_Q3[Jahr],Daten_Q3[ZH])-1,#N/A)</f>
        <v>#N/A</v>
      </c>
      <c r="G41" s="122"/>
      <c r="H41" s="143" t="e">
        <f>IF(ISNUMBER(Daten_Q3[[#This Row],[CH]]),(Daten_Q3[[#This Row],[CH]]/_xlfn.XLOOKUP(Basisjahr,Daten_Q3[Jahr],Daten_Q3[CH])),#N/A)</f>
        <v>#N/A</v>
      </c>
      <c r="I41" s="121" t="e">
        <v>#N/A</v>
      </c>
      <c r="J41" s="76" t="e">
        <f>IF(ISNUMBER(Daten_Q3[[#This Row],[BS]]),Daten_Q3[[#This Row],[BS]]/_xlfn.XLOOKUP(Basisjahr,Daten_Q3[Jahr],Daten_Q3[BS])-1,#N/A)</f>
        <v>#N/A</v>
      </c>
      <c r="K41" s="68"/>
      <c r="L41" s="67"/>
      <c r="M41" s="64"/>
      <c r="N41" s="62"/>
      <c r="O41" s="62"/>
      <c r="P41" s="62"/>
    </row>
    <row r="42" spans="1:16" ht="16.350000000000001" customHeight="1">
      <c r="A42" s="95">
        <v>2025</v>
      </c>
      <c r="B42" s="65" t="s">
        <v>164</v>
      </c>
      <c r="C42" s="124" t="s">
        <v>164</v>
      </c>
      <c r="D42" s="122">
        <f t="shared" si="9"/>
        <v>1.2189944199947573</v>
      </c>
      <c r="E42" s="73" t="e">
        <v>#N/A</v>
      </c>
      <c r="F42" s="76" t="e">
        <f>IF(ISNUMBER(Daten_Q3[[#This Row],[ZH]]),Daten_Q3[[#This Row],[ZH]]/_xlfn.XLOOKUP(Basisjahr,Daten_Q3[Jahr],Daten_Q3[ZH])-1,#N/A)</f>
        <v>#N/A</v>
      </c>
      <c r="G42" s="122"/>
      <c r="H42" s="143" t="e">
        <f>IF(ISNUMBER(Daten_Q3[[#This Row],[CH]]),(Daten_Q3[[#This Row],[CH]]/_xlfn.XLOOKUP(Basisjahr,Daten_Q3[Jahr],Daten_Q3[CH])),#N/A)</f>
        <v>#N/A</v>
      </c>
      <c r="I42" s="121" t="e">
        <v>#N/A</v>
      </c>
      <c r="J42" s="76" t="e">
        <f>IF(ISNUMBER(Daten_Q3[[#This Row],[BS]]),Daten_Q3[[#This Row],[BS]]/_xlfn.XLOOKUP(Basisjahr,Daten_Q3[Jahr],Daten_Q3[BS])-1,#N/A)</f>
        <v>#N/A</v>
      </c>
      <c r="K42" s="68"/>
      <c r="L42" s="67"/>
      <c r="M42" s="64"/>
      <c r="N42" s="62"/>
      <c r="O42" s="62"/>
      <c r="P42" s="62"/>
    </row>
    <row r="43" spans="1:16" ht="16.350000000000001" customHeight="1">
      <c r="A43" s="95">
        <v>2026</v>
      </c>
      <c r="B43" s="65" t="s">
        <v>164</v>
      </c>
      <c r="C43" s="124" t="s">
        <v>164</v>
      </c>
      <c r="D43" s="122">
        <f t="shared" si="9"/>
        <v>1.2433743083946525</v>
      </c>
      <c r="E43" s="73" t="e">
        <v>#N/A</v>
      </c>
      <c r="F43" s="76" t="e">
        <f>IF(ISNUMBER(Daten_Q3[[#This Row],[ZH]]),Daten_Q3[[#This Row],[ZH]]/_xlfn.XLOOKUP(Basisjahr,Daten_Q3[Jahr],Daten_Q3[ZH])-1,#N/A)</f>
        <v>#N/A</v>
      </c>
      <c r="G43" s="122"/>
      <c r="H43" s="143" t="e">
        <f>IF(ISNUMBER(Daten_Q3[[#This Row],[CH]]),(Daten_Q3[[#This Row],[CH]]/_xlfn.XLOOKUP(Basisjahr,Daten_Q3[Jahr],Daten_Q3[CH])),#N/A)</f>
        <v>#N/A</v>
      </c>
      <c r="I43" s="121" t="e">
        <v>#N/A</v>
      </c>
      <c r="J43" s="76" t="e">
        <f>IF(ISNUMBER(Daten_Q3[[#This Row],[BS]]),Daten_Q3[[#This Row],[BS]]/_xlfn.XLOOKUP(Basisjahr,Daten_Q3[Jahr],Daten_Q3[BS])-1,#N/A)</f>
        <v>#N/A</v>
      </c>
      <c r="K43" s="68"/>
      <c r="L43" s="67"/>
      <c r="M43" s="64"/>
      <c r="N43" s="62"/>
      <c r="O43" s="62"/>
      <c r="P43" s="62"/>
    </row>
    <row r="44" spans="1:16" ht="16.350000000000001" customHeight="1">
      <c r="A44" s="95">
        <v>2027</v>
      </c>
      <c r="B44" s="65" t="s">
        <v>164</v>
      </c>
      <c r="C44" s="124" t="s">
        <v>164</v>
      </c>
      <c r="D44" s="122">
        <f t="shared" si="9"/>
        <v>1.2682417945625455</v>
      </c>
      <c r="E44" s="73" t="e">
        <v>#N/A</v>
      </c>
      <c r="F44" s="76" t="e">
        <f>IF(ISNUMBER(Daten_Q3[[#This Row],[ZH]]),Daten_Q3[[#This Row],[ZH]]/_xlfn.XLOOKUP(Basisjahr,Daten_Q3[Jahr],Daten_Q3[ZH])-1,#N/A)</f>
        <v>#N/A</v>
      </c>
      <c r="G44" s="122"/>
      <c r="H44" s="143" t="e">
        <f>IF(ISNUMBER(Daten_Q3[[#This Row],[CH]]),(Daten_Q3[[#This Row],[CH]]/_xlfn.XLOOKUP(Basisjahr,Daten_Q3[Jahr],Daten_Q3[CH])),#N/A)</f>
        <v>#N/A</v>
      </c>
      <c r="I44" s="121" t="e">
        <v>#N/A</v>
      </c>
      <c r="J44" s="76" t="e">
        <f>IF(ISNUMBER(Daten_Q3[[#This Row],[BS]]),Daten_Q3[[#This Row],[BS]]/_xlfn.XLOOKUP(Basisjahr,Daten_Q3[Jahr],Daten_Q3[BS])-1,#N/A)</f>
        <v>#N/A</v>
      </c>
      <c r="K44" s="68"/>
      <c r="L44" s="67"/>
      <c r="M44" s="64"/>
      <c r="N44" s="62"/>
      <c r="O44" s="62"/>
      <c r="P44" s="62"/>
    </row>
    <row r="45" spans="1:16" ht="16.350000000000001" customHeight="1">
      <c r="A45" s="95">
        <v>2028</v>
      </c>
      <c r="B45" s="65" t="s">
        <v>164</v>
      </c>
      <c r="C45" s="124" t="s">
        <v>164</v>
      </c>
      <c r="D45" s="122">
        <f t="shared" si="9"/>
        <v>1.2936066304537963</v>
      </c>
      <c r="E45" s="73" t="e">
        <v>#N/A</v>
      </c>
      <c r="F45" s="76" t="e">
        <f>IF(ISNUMBER(Daten_Q3[[#This Row],[ZH]]),Daten_Q3[[#This Row],[ZH]]/_xlfn.XLOOKUP(Basisjahr,Daten_Q3[Jahr],Daten_Q3[ZH])-1,#N/A)</f>
        <v>#N/A</v>
      </c>
      <c r="G45" s="122"/>
      <c r="H45" s="143" t="e">
        <f>IF(ISNUMBER(Daten_Q3[[#This Row],[CH]]),(Daten_Q3[[#This Row],[CH]]/_xlfn.XLOOKUP(Basisjahr,Daten_Q3[Jahr],Daten_Q3[CH])),#N/A)</f>
        <v>#N/A</v>
      </c>
      <c r="I45" s="121" t="e">
        <v>#N/A</v>
      </c>
      <c r="J45" s="76" t="e">
        <f>IF(ISNUMBER(Daten_Q3[[#This Row],[BS]]),Daten_Q3[[#This Row],[BS]]/_xlfn.XLOOKUP(Basisjahr,Daten_Q3[Jahr],Daten_Q3[BS])-1,#N/A)</f>
        <v>#N/A</v>
      </c>
      <c r="K45" s="68"/>
      <c r="L45" s="67"/>
      <c r="M45" s="64"/>
      <c r="N45" s="62"/>
      <c r="O45" s="62"/>
      <c r="P45" s="62"/>
    </row>
    <row r="46" spans="1:16" ht="16.350000000000001" customHeight="1">
      <c r="A46" s="95">
        <v>2029</v>
      </c>
      <c r="B46" s="65" t="s">
        <v>164</v>
      </c>
      <c r="C46" s="124" t="s">
        <v>164</v>
      </c>
      <c r="D46" s="122">
        <f t="shared" si="9"/>
        <v>1.3194787630628724</v>
      </c>
      <c r="E46" s="73" t="e">
        <v>#N/A</v>
      </c>
      <c r="F46" s="76" t="e">
        <f>IF(ISNUMBER(Daten_Q3[[#This Row],[ZH]]),Daten_Q3[[#This Row],[ZH]]/_xlfn.XLOOKUP(Basisjahr,Daten_Q3[Jahr],Daten_Q3[ZH])-1,#N/A)</f>
        <v>#N/A</v>
      </c>
      <c r="G46" s="122"/>
      <c r="H46" s="143" t="e">
        <f>IF(ISNUMBER(Daten_Q3[[#This Row],[CH]]),(Daten_Q3[[#This Row],[CH]]/_xlfn.XLOOKUP(Basisjahr,Daten_Q3[Jahr],Daten_Q3[CH])),#N/A)</f>
        <v>#N/A</v>
      </c>
      <c r="I46" s="121" t="e">
        <v>#N/A</v>
      </c>
      <c r="J46" s="76" t="e">
        <f>IF(ISNUMBER(Daten_Q3[[#This Row],[BS]]),Daten_Q3[[#This Row],[BS]]/_xlfn.XLOOKUP(Basisjahr,Daten_Q3[Jahr],Daten_Q3[BS])-1,#N/A)</f>
        <v>#N/A</v>
      </c>
      <c r="K46" s="68"/>
      <c r="L46" s="67"/>
      <c r="M46" s="64"/>
      <c r="N46" s="62"/>
      <c r="O46" s="62"/>
      <c r="P46" s="62"/>
    </row>
    <row r="47" spans="1:16" ht="16.350000000000001" customHeight="1">
      <c r="A47" s="95">
        <v>2030</v>
      </c>
      <c r="B47" s="65" t="s">
        <v>164</v>
      </c>
      <c r="C47" s="124" t="s">
        <v>164</v>
      </c>
      <c r="D47" s="122">
        <f t="shared" si="9"/>
        <v>1.3458683383241299</v>
      </c>
      <c r="E47" s="73" t="e">
        <v>#N/A</v>
      </c>
      <c r="F47" s="76" t="e">
        <f>IF(ISNUMBER(Daten_Q3[[#This Row],[ZH]]),Daten_Q3[[#This Row],[ZH]]/_xlfn.XLOOKUP(Basisjahr,Daten_Q3[Jahr],Daten_Q3[ZH])-1,#N/A)</f>
        <v>#N/A</v>
      </c>
      <c r="G47" s="122"/>
      <c r="H47" s="143" t="e">
        <f>IF(ISNUMBER(Daten_Q3[[#This Row],[CH]]),(Daten_Q3[[#This Row],[CH]]/_xlfn.XLOOKUP(Basisjahr,Daten_Q3[Jahr],Daten_Q3[CH])),#N/A)</f>
        <v>#N/A</v>
      </c>
      <c r="I47" s="121" t="e">
        <v>#N/A</v>
      </c>
      <c r="J47" s="76" t="e">
        <f>IF(ISNUMBER(Daten_Q3[[#This Row],[BS]]),Daten_Q3[[#This Row],[BS]]/_xlfn.XLOOKUP(Basisjahr,Daten_Q3[Jahr],Daten_Q3[BS])-1,#N/A)</f>
        <v>#N/A</v>
      </c>
      <c r="K47" s="68"/>
      <c r="L47" s="67"/>
      <c r="M47" s="64"/>
      <c r="N47" s="62"/>
      <c r="O47" s="62"/>
      <c r="P47" s="62"/>
    </row>
    <row r="48" spans="1:16" ht="16.350000000000001" customHeight="1">
      <c r="A48" s="95">
        <v>2031</v>
      </c>
      <c r="B48" s="65" t="s">
        <v>164</v>
      </c>
      <c r="C48" s="124" t="s">
        <v>164</v>
      </c>
      <c r="D48" s="122">
        <f t="shared" si="9"/>
        <v>1.3727857050906125</v>
      </c>
      <c r="E48" s="73" t="e">
        <v>#N/A</v>
      </c>
      <c r="F48" s="76" t="e">
        <f>IF(ISNUMBER(Daten_Q3[[#This Row],[ZH]]),Daten_Q3[[#This Row],[ZH]]/_xlfn.XLOOKUP(Basisjahr,Daten_Q3[Jahr],Daten_Q3[ZH])-1,#N/A)</f>
        <v>#N/A</v>
      </c>
      <c r="G48" s="122"/>
      <c r="H48" s="143" t="e">
        <f>IF(ISNUMBER(Daten_Q3[[#This Row],[CH]]),(Daten_Q3[[#This Row],[CH]]/_xlfn.XLOOKUP(Basisjahr,Daten_Q3[Jahr],Daten_Q3[CH])),#N/A)</f>
        <v>#N/A</v>
      </c>
      <c r="I48" s="121" t="e">
        <v>#N/A</v>
      </c>
      <c r="J48" s="76" t="e">
        <f>IF(ISNUMBER(Daten_Q3[[#This Row],[BS]]),Daten_Q3[[#This Row],[BS]]/_xlfn.XLOOKUP(Basisjahr,Daten_Q3[Jahr],Daten_Q3[BS])-1,#N/A)</f>
        <v>#N/A</v>
      </c>
      <c r="K48" s="68"/>
      <c r="L48" s="67"/>
      <c r="M48" s="64"/>
      <c r="N48" s="62"/>
      <c r="O48" s="62"/>
      <c r="P48" s="62"/>
    </row>
    <row r="49" spans="1:16" ht="16.350000000000001" customHeight="1">
      <c r="A49" s="95">
        <v>2032</v>
      </c>
      <c r="B49" s="65" t="s">
        <v>164</v>
      </c>
      <c r="C49" s="124" t="s">
        <v>164</v>
      </c>
      <c r="D49" s="122">
        <f t="shared" si="9"/>
        <v>1.4002414191924248</v>
      </c>
      <c r="E49" s="73" t="e">
        <v>#N/A</v>
      </c>
      <c r="F49" s="76" t="e">
        <f>IF(ISNUMBER(Daten_Q3[[#This Row],[ZH]]),Daten_Q3[[#This Row],[ZH]]/_xlfn.XLOOKUP(Basisjahr,Daten_Q3[Jahr],Daten_Q3[ZH])-1,#N/A)</f>
        <v>#N/A</v>
      </c>
      <c r="G49" s="122"/>
      <c r="H49" s="143" t="e">
        <f>IF(ISNUMBER(Daten_Q3[[#This Row],[CH]]),(Daten_Q3[[#This Row],[CH]]/_xlfn.XLOOKUP(Basisjahr,Daten_Q3[Jahr],Daten_Q3[CH])),#N/A)</f>
        <v>#N/A</v>
      </c>
      <c r="I49" s="121" t="e">
        <v>#N/A</v>
      </c>
      <c r="J49" s="76" t="e">
        <f>IF(ISNUMBER(Daten_Q3[[#This Row],[BS]]),Daten_Q3[[#This Row],[BS]]/_xlfn.XLOOKUP(Basisjahr,Daten_Q3[Jahr],Daten_Q3[BS])-1,#N/A)</f>
        <v>#N/A</v>
      </c>
      <c r="K49" s="68"/>
      <c r="L49" s="67"/>
      <c r="M49" s="64"/>
      <c r="N49" s="62"/>
      <c r="O49" s="62"/>
      <c r="P49" s="62"/>
    </row>
    <row r="50" spans="1:16" ht="16.350000000000001" customHeight="1">
      <c r="A50" s="95">
        <v>2033</v>
      </c>
      <c r="B50" s="65" t="s">
        <v>164</v>
      </c>
      <c r="C50" s="124" t="s">
        <v>164</v>
      </c>
      <c r="D50" s="122">
        <f t="shared" si="9"/>
        <v>1.4282462475762734</v>
      </c>
      <c r="E50" s="73" t="e">
        <v>#N/A</v>
      </c>
      <c r="F50" s="76" t="e">
        <f>IF(ISNUMBER(Daten_Q3[[#This Row],[ZH]]),Daten_Q3[[#This Row],[ZH]]/_xlfn.XLOOKUP(Basisjahr,Daten_Q3[Jahr],Daten_Q3[ZH])-1,#N/A)</f>
        <v>#N/A</v>
      </c>
      <c r="G50" s="122"/>
      <c r="H50" s="143" t="e">
        <f>IF(ISNUMBER(Daten_Q3[[#This Row],[CH]]),(Daten_Q3[[#This Row],[CH]]/_xlfn.XLOOKUP(Basisjahr,Daten_Q3[Jahr],Daten_Q3[CH])),#N/A)</f>
        <v>#N/A</v>
      </c>
      <c r="I50" s="121" t="e">
        <v>#N/A</v>
      </c>
      <c r="J50" s="76" t="e">
        <f>IF(ISNUMBER(Daten_Q3[[#This Row],[BS]]),Daten_Q3[[#This Row],[BS]]/_xlfn.XLOOKUP(Basisjahr,Daten_Q3[Jahr],Daten_Q3[BS])-1,#N/A)</f>
        <v>#N/A</v>
      </c>
      <c r="K50" s="68"/>
      <c r="L50" s="67"/>
      <c r="M50" s="64"/>
      <c r="N50" s="62"/>
      <c r="O50" s="62"/>
      <c r="P50" s="62"/>
    </row>
    <row r="51" spans="1:16" ht="16.350000000000001" customHeight="1">
      <c r="A51" s="95">
        <v>2034</v>
      </c>
      <c r="B51" s="65" t="s">
        <v>164</v>
      </c>
      <c r="C51" s="124" t="s">
        <v>164</v>
      </c>
      <c r="D51" s="122">
        <f t="shared" si="9"/>
        <v>1.4568111725277988</v>
      </c>
      <c r="E51" s="73" t="e">
        <v>#N/A</v>
      </c>
      <c r="F51" s="76" t="e">
        <f>IF(ISNUMBER(Daten_Q3[[#This Row],[ZH]]),Daten_Q3[[#This Row],[ZH]]/_xlfn.XLOOKUP(Basisjahr,Daten_Q3[Jahr],Daten_Q3[ZH])-1,#N/A)</f>
        <v>#N/A</v>
      </c>
      <c r="G51" s="122"/>
      <c r="H51" s="143" t="e">
        <f>IF(ISNUMBER(Daten_Q3[[#This Row],[CH]]),(Daten_Q3[[#This Row],[CH]]/_xlfn.XLOOKUP(Basisjahr,Daten_Q3[Jahr],Daten_Q3[CH])),#N/A)</f>
        <v>#N/A</v>
      </c>
      <c r="I51" s="121" t="e">
        <v>#N/A</v>
      </c>
      <c r="J51" s="76" t="e">
        <f>IF(ISNUMBER(Daten_Q3[[#This Row],[BS]]),Daten_Q3[[#This Row],[BS]]/_xlfn.XLOOKUP(Basisjahr,Daten_Q3[Jahr],Daten_Q3[BS])-1,#N/A)</f>
        <v>#N/A</v>
      </c>
      <c r="K51" s="68"/>
      <c r="L51" s="67"/>
      <c r="M51" s="64"/>
      <c r="N51" s="62"/>
      <c r="O51" s="62"/>
      <c r="P51" s="62"/>
    </row>
    <row r="52" spans="1:16" ht="16.350000000000001" customHeight="1">
      <c r="A52" s="95">
        <v>2035</v>
      </c>
      <c r="B52" s="65" t="s">
        <v>164</v>
      </c>
      <c r="C52" s="124" t="s">
        <v>164</v>
      </c>
      <c r="D52" s="122">
        <f t="shared" si="9"/>
        <v>1.4859473959783549</v>
      </c>
      <c r="E52" s="73" t="e">
        <v>#N/A</v>
      </c>
      <c r="F52" s="76" t="e">
        <f>IF(ISNUMBER(Daten_Q3[[#This Row],[ZH]]),Daten_Q3[[#This Row],[ZH]]/_xlfn.XLOOKUP(Basisjahr,Daten_Q3[Jahr],Daten_Q3[ZH])-1,#N/A)</f>
        <v>#N/A</v>
      </c>
      <c r="G52" s="122"/>
      <c r="H52" s="143" t="e">
        <f>IF(ISNUMBER(Daten_Q3[[#This Row],[CH]]),(Daten_Q3[[#This Row],[CH]]/_xlfn.XLOOKUP(Basisjahr,Daten_Q3[Jahr],Daten_Q3[CH])),#N/A)</f>
        <v>#N/A</v>
      </c>
      <c r="I52" s="121" t="e">
        <v>#N/A</v>
      </c>
      <c r="J52" s="76" t="e">
        <f>IF(ISNUMBER(Daten_Q3[[#This Row],[BS]]),Daten_Q3[[#This Row],[BS]]/_xlfn.XLOOKUP(Basisjahr,Daten_Q3[Jahr],Daten_Q3[BS])-1,#N/A)</f>
        <v>#N/A</v>
      </c>
      <c r="K52" s="68"/>
      <c r="L52" s="67"/>
      <c r="M52" s="64"/>
      <c r="N52" s="62"/>
      <c r="O52" s="62"/>
      <c r="P52" s="62"/>
    </row>
    <row r="53" spans="1:16" ht="16.350000000000001" customHeight="1">
      <c r="A53" s="95">
        <v>2036</v>
      </c>
      <c r="B53" s="65" t="s">
        <v>164</v>
      </c>
      <c r="C53" s="124" t="s">
        <v>164</v>
      </c>
      <c r="D53" s="122">
        <f t="shared" si="9"/>
        <v>1.5156663438979221</v>
      </c>
      <c r="E53" s="73" t="e">
        <v>#N/A</v>
      </c>
      <c r="F53" s="76" t="e">
        <f>IF(ISNUMBER(Daten_Q3[[#This Row],[ZH]]),Daten_Q3[[#This Row],[ZH]]/_xlfn.XLOOKUP(Basisjahr,Daten_Q3[Jahr],Daten_Q3[ZH])-1,#N/A)</f>
        <v>#N/A</v>
      </c>
      <c r="G53" s="122"/>
      <c r="H53" s="143" t="e">
        <f>IF(ISNUMBER(Daten_Q3[[#This Row],[CH]]),(Daten_Q3[[#This Row],[CH]]/_xlfn.XLOOKUP(Basisjahr,Daten_Q3[Jahr],Daten_Q3[CH])),#N/A)</f>
        <v>#N/A</v>
      </c>
      <c r="I53" s="121" t="e">
        <v>#N/A</v>
      </c>
      <c r="J53" s="76" t="e">
        <f>IF(ISNUMBER(Daten_Q3[[#This Row],[BS]]),Daten_Q3[[#This Row],[BS]]/_xlfn.XLOOKUP(Basisjahr,Daten_Q3[Jahr],Daten_Q3[BS])-1,#N/A)</f>
        <v>#N/A</v>
      </c>
      <c r="K53" s="68"/>
      <c r="L53" s="67"/>
      <c r="M53" s="64"/>
      <c r="N53" s="62"/>
      <c r="O53" s="62"/>
      <c r="P53" s="62"/>
    </row>
    <row r="54" spans="1:16" ht="16.350000000000001" customHeight="1">
      <c r="A54" s="95">
        <v>2037</v>
      </c>
      <c r="B54" s="65" t="s">
        <v>164</v>
      </c>
      <c r="C54" s="124" t="s">
        <v>164</v>
      </c>
      <c r="D54" s="122">
        <f t="shared" si="9"/>
        <v>1.5459796707758806</v>
      </c>
      <c r="E54" s="73" t="e">
        <v>#N/A</v>
      </c>
      <c r="F54" s="76" t="e">
        <f>IF(ISNUMBER(Daten_Q3[[#This Row],[ZH]]),Daten_Q3[[#This Row],[ZH]]/_xlfn.XLOOKUP(Basisjahr,Daten_Q3[Jahr],Daten_Q3[ZH])-1,#N/A)</f>
        <v>#N/A</v>
      </c>
      <c r="G54" s="122"/>
      <c r="H54" s="143" t="e">
        <f>IF(ISNUMBER(Daten_Q3[[#This Row],[CH]]),(Daten_Q3[[#This Row],[CH]]/_xlfn.XLOOKUP(Basisjahr,Daten_Q3[Jahr],Daten_Q3[CH])),#N/A)</f>
        <v>#N/A</v>
      </c>
      <c r="I54" s="121" t="e">
        <v>#N/A</v>
      </c>
      <c r="J54" s="76" t="e">
        <f>IF(ISNUMBER(Daten_Q3[[#This Row],[BS]]),Daten_Q3[[#This Row],[BS]]/_xlfn.XLOOKUP(Basisjahr,Daten_Q3[Jahr],Daten_Q3[BS])-1,#N/A)</f>
        <v>#N/A</v>
      </c>
      <c r="K54" s="68"/>
      <c r="L54" s="67"/>
      <c r="M54" s="64"/>
      <c r="N54" s="62"/>
      <c r="O54" s="62"/>
      <c r="P54" s="62"/>
    </row>
    <row r="55" spans="1:16" ht="16.350000000000001" customHeight="1">
      <c r="A55" s="95">
        <v>2038</v>
      </c>
      <c r="B55" s="65" t="s">
        <v>164</v>
      </c>
      <c r="C55" s="124" t="s">
        <v>164</v>
      </c>
      <c r="D55" s="122">
        <f t="shared" si="9"/>
        <v>1.5768992641913981</v>
      </c>
      <c r="E55" s="73" t="e">
        <v>#N/A</v>
      </c>
      <c r="F55" s="76" t="e">
        <f>IF(ISNUMBER(Daten_Q3[[#This Row],[ZH]]),Daten_Q3[[#This Row],[ZH]]/_xlfn.XLOOKUP(Basisjahr,Daten_Q3[Jahr],Daten_Q3[ZH])-1,#N/A)</f>
        <v>#N/A</v>
      </c>
      <c r="G55" s="122"/>
      <c r="H55" s="143" t="e">
        <f>IF(ISNUMBER(Daten_Q3[[#This Row],[CH]]),(Daten_Q3[[#This Row],[CH]]/_xlfn.XLOOKUP(Basisjahr,Daten_Q3[Jahr],Daten_Q3[CH])),#N/A)</f>
        <v>#N/A</v>
      </c>
      <c r="I55" s="121" t="e">
        <v>#N/A</v>
      </c>
      <c r="J55" s="76" t="e">
        <f>IF(ISNUMBER(Daten_Q3[[#This Row],[BS]]),Daten_Q3[[#This Row],[BS]]/_xlfn.XLOOKUP(Basisjahr,Daten_Q3[Jahr],Daten_Q3[BS])-1,#N/A)</f>
        <v>#N/A</v>
      </c>
      <c r="K55" s="68"/>
      <c r="L55" s="67"/>
      <c r="M55" s="64"/>
      <c r="N55" s="62"/>
      <c r="O55" s="62"/>
      <c r="P55" s="62"/>
    </row>
    <row r="56" spans="1:16" ht="16.350000000000001" customHeight="1">
      <c r="A56" s="95">
        <v>2039</v>
      </c>
      <c r="B56" s="65" t="s">
        <v>164</v>
      </c>
      <c r="C56" s="124" t="s">
        <v>164</v>
      </c>
      <c r="D56" s="122">
        <f t="shared" si="9"/>
        <v>1.6084372494752261</v>
      </c>
      <c r="E56" s="73" t="e">
        <v>#N/A</v>
      </c>
      <c r="F56" s="76" t="e">
        <f>IF(ISNUMBER(Daten_Q3[[#This Row],[ZH]]),Daten_Q3[[#This Row],[ZH]]/_xlfn.XLOOKUP(Basisjahr,Daten_Q3[Jahr],Daten_Q3[ZH])-1,#N/A)</f>
        <v>#N/A</v>
      </c>
      <c r="G56" s="122"/>
      <c r="H56" s="143" t="e">
        <f>IF(ISNUMBER(Daten_Q3[[#This Row],[CH]]),(Daten_Q3[[#This Row],[CH]]/_xlfn.XLOOKUP(Basisjahr,Daten_Q3[Jahr],Daten_Q3[CH])),#N/A)</f>
        <v>#N/A</v>
      </c>
      <c r="I56" s="121" t="e">
        <v>#N/A</v>
      </c>
      <c r="J56" s="76" t="e">
        <f>IF(ISNUMBER(Daten_Q3[[#This Row],[BS]]),Daten_Q3[[#This Row],[BS]]/_xlfn.XLOOKUP(Basisjahr,Daten_Q3[Jahr],Daten_Q3[BS])-1,#N/A)</f>
        <v>#N/A</v>
      </c>
      <c r="K56" s="68"/>
      <c r="L56" s="67"/>
      <c r="M56" s="64"/>
      <c r="N56" s="62"/>
      <c r="O56" s="62"/>
      <c r="P56" s="62"/>
    </row>
    <row r="57" spans="1:16" ht="16.350000000000001" customHeight="1">
      <c r="A57" s="95">
        <v>2040</v>
      </c>
      <c r="B57" s="65" t="s">
        <v>164</v>
      </c>
      <c r="C57" s="124" t="s">
        <v>164</v>
      </c>
      <c r="D57" s="122">
        <f t="shared" si="9"/>
        <v>1.6406059944647307</v>
      </c>
      <c r="E57" s="73" t="e">
        <v>#N/A</v>
      </c>
      <c r="F57" s="76" t="e">
        <f>IF(ISNUMBER(Daten_Q3[[#This Row],[ZH]]),Daten_Q3[[#This Row],[ZH]]/_xlfn.XLOOKUP(Basisjahr,Daten_Q3[Jahr],Daten_Q3[ZH])-1,#N/A)</f>
        <v>#N/A</v>
      </c>
      <c r="G57" s="122"/>
      <c r="H57" s="143" t="e">
        <f>IF(ISNUMBER(Daten_Q3[[#This Row],[CH]]),(Daten_Q3[[#This Row],[CH]]/_xlfn.XLOOKUP(Basisjahr,Daten_Q3[Jahr],Daten_Q3[CH])),#N/A)</f>
        <v>#N/A</v>
      </c>
      <c r="I57" s="121" t="e">
        <v>#N/A</v>
      </c>
      <c r="J57" s="76" t="e">
        <f>IF(ISNUMBER(Daten_Q3[[#This Row],[BS]]),Daten_Q3[[#This Row],[BS]]/_xlfn.XLOOKUP(Basisjahr,Daten_Q3[Jahr],Daten_Q3[BS])-1,#N/A)</f>
        <v>#N/A</v>
      </c>
      <c r="K57" s="68"/>
      <c r="L57" s="67"/>
      <c r="M57" s="64"/>
      <c r="N57" s="62"/>
      <c r="O57" s="62"/>
      <c r="P57" s="62"/>
    </row>
    <row r="58" spans="1:16" ht="16.350000000000001" customHeight="1">
      <c r="A58" s="95">
        <v>2041</v>
      </c>
      <c r="B58" s="65" t="s">
        <v>164</v>
      </c>
      <c r="C58" s="124" t="s">
        <v>164</v>
      </c>
      <c r="D58" s="122">
        <f t="shared" si="9"/>
        <v>1.6734181143540252</v>
      </c>
      <c r="E58" s="73" t="e">
        <v>#N/A</v>
      </c>
      <c r="F58" s="76" t="e">
        <f>IF(ISNUMBER(Daten_Q3[[#This Row],[ZH]]),Daten_Q3[[#This Row],[ZH]]/_xlfn.XLOOKUP(Basisjahr,Daten_Q3[Jahr],Daten_Q3[ZH])-1,#N/A)</f>
        <v>#N/A</v>
      </c>
      <c r="G58" s="122"/>
      <c r="H58" s="143" t="e">
        <f>IF(ISNUMBER(Daten_Q3[[#This Row],[CH]]),(Daten_Q3[[#This Row],[CH]]/_xlfn.XLOOKUP(Basisjahr,Daten_Q3[Jahr],Daten_Q3[CH])),#N/A)</f>
        <v>#N/A</v>
      </c>
      <c r="I58" s="121" t="e">
        <v>#N/A</v>
      </c>
      <c r="J58" s="76" t="e">
        <f>IF(ISNUMBER(Daten_Q3[[#This Row],[BS]]),Daten_Q3[[#This Row],[BS]]/_xlfn.XLOOKUP(Basisjahr,Daten_Q3[Jahr],Daten_Q3[BS])-1,#N/A)</f>
        <v>#N/A</v>
      </c>
      <c r="K58" s="68"/>
      <c r="L58" s="67"/>
      <c r="M58" s="64"/>
      <c r="N58" s="62"/>
      <c r="O58" s="62"/>
      <c r="P58" s="62"/>
    </row>
    <row r="59" spans="1:16" ht="16.350000000000001" customHeight="1">
      <c r="A59" s="95">
        <v>2042</v>
      </c>
      <c r="B59" s="65" t="s">
        <v>164</v>
      </c>
      <c r="C59" s="124" t="s">
        <v>164</v>
      </c>
      <c r="D59" s="122">
        <f t="shared" si="9"/>
        <v>1.7068864766411058</v>
      </c>
      <c r="E59" s="73" t="e">
        <v>#N/A</v>
      </c>
      <c r="F59" s="76" t="e">
        <f>IF(ISNUMBER(Daten_Q3[[#This Row],[ZH]]),Daten_Q3[[#This Row],[ZH]]/_xlfn.XLOOKUP(Basisjahr,Daten_Q3[Jahr],Daten_Q3[ZH])-1,#N/A)</f>
        <v>#N/A</v>
      </c>
      <c r="G59" s="122"/>
      <c r="H59" s="143" t="e">
        <f>IF(ISNUMBER(Daten_Q3[[#This Row],[CH]]),(Daten_Q3[[#This Row],[CH]]/_xlfn.XLOOKUP(Basisjahr,Daten_Q3[Jahr],Daten_Q3[CH])),#N/A)</f>
        <v>#N/A</v>
      </c>
      <c r="I59" s="121" t="e">
        <v>#N/A</v>
      </c>
      <c r="J59" s="76" t="e">
        <f>IF(ISNUMBER(Daten_Q3[[#This Row],[BS]]),Daten_Q3[[#This Row],[BS]]/_xlfn.XLOOKUP(Basisjahr,Daten_Q3[Jahr],Daten_Q3[BS])-1,#N/A)</f>
        <v>#N/A</v>
      </c>
      <c r="K59" s="68"/>
      <c r="L59" s="67"/>
      <c r="M59" s="64"/>
      <c r="N59" s="62"/>
      <c r="O59" s="62"/>
      <c r="P59" s="62"/>
    </row>
    <row r="60" spans="1:16" ht="16.350000000000001" customHeight="1">
      <c r="A60" s="95">
        <v>2043</v>
      </c>
      <c r="B60" s="65" t="s">
        <v>164</v>
      </c>
      <c r="C60" s="124" t="s">
        <v>164</v>
      </c>
      <c r="D60" s="122">
        <f t="shared" si="9"/>
        <v>1.7410242061739281</v>
      </c>
      <c r="E60" s="73" t="e">
        <v>#N/A</v>
      </c>
      <c r="F60" s="76" t="e">
        <f>IF(ISNUMBER(Daten_Q3[[#This Row],[ZH]]),Daten_Q3[[#This Row],[ZH]]/_xlfn.XLOOKUP(Basisjahr,Daten_Q3[Jahr],Daten_Q3[ZH])-1,#N/A)</f>
        <v>#N/A</v>
      </c>
      <c r="G60" s="122"/>
      <c r="H60" s="143" t="e">
        <f>IF(ISNUMBER(Daten_Q3[[#This Row],[CH]]),(Daten_Q3[[#This Row],[CH]]/_xlfn.XLOOKUP(Basisjahr,Daten_Q3[Jahr],Daten_Q3[CH])),#N/A)</f>
        <v>#N/A</v>
      </c>
      <c r="I60" s="121" t="e">
        <v>#N/A</v>
      </c>
      <c r="J60" s="76" t="e">
        <f>IF(ISNUMBER(Daten_Q3[[#This Row],[BS]]),Daten_Q3[[#This Row],[BS]]/_xlfn.XLOOKUP(Basisjahr,Daten_Q3[Jahr],Daten_Q3[BS])-1,#N/A)</f>
        <v>#N/A</v>
      </c>
      <c r="K60" s="68"/>
      <c r="L60" s="67"/>
      <c r="M60" s="64"/>
      <c r="N60" s="62"/>
      <c r="O60" s="62"/>
      <c r="P60" s="62"/>
    </row>
    <row r="61" spans="1:16" ht="16.350000000000001" customHeight="1">
      <c r="A61" s="95">
        <v>2044</v>
      </c>
      <c r="B61" s="65" t="s">
        <v>164</v>
      </c>
      <c r="C61" s="124" t="s">
        <v>164</v>
      </c>
      <c r="D61" s="122">
        <f t="shared" si="9"/>
        <v>1.7758446902974065</v>
      </c>
      <c r="E61" s="73" t="e">
        <v>#N/A</v>
      </c>
      <c r="F61" s="76" t="e">
        <f>IF(ISNUMBER(Daten_Q3[[#This Row],[ZH]]),Daten_Q3[[#This Row],[ZH]]/_xlfn.XLOOKUP(Basisjahr,Daten_Q3[Jahr],Daten_Q3[ZH])-1,#N/A)</f>
        <v>#N/A</v>
      </c>
      <c r="G61" s="122"/>
      <c r="H61" s="143" t="e">
        <f>IF(ISNUMBER(Daten_Q3[[#This Row],[CH]]),(Daten_Q3[[#This Row],[CH]]/_xlfn.XLOOKUP(Basisjahr,Daten_Q3[Jahr],Daten_Q3[CH])),#N/A)</f>
        <v>#N/A</v>
      </c>
      <c r="I61" s="121" t="e">
        <v>#N/A</v>
      </c>
      <c r="J61" s="76" t="e">
        <f>IF(ISNUMBER(Daten_Q3[[#This Row],[BS]]),Daten_Q3[[#This Row],[BS]]/_xlfn.XLOOKUP(Basisjahr,Daten_Q3[Jahr],Daten_Q3[BS])-1,#N/A)</f>
        <v>#N/A</v>
      </c>
      <c r="K61" s="68"/>
      <c r="L61" s="67"/>
      <c r="M61" s="64"/>
      <c r="N61" s="62"/>
      <c r="O61" s="62"/>
      <c r="P61" s="62"/>
    </row>
    <row r="62" spans="1:16" ht="16.350000000000001" customHeight="1">
      <c r="A62" s="95">
        <v>2045</v>
      </c>
      <c r="B62" s="65" t="s">
        <v>164</v>
      </c>
      <c r="C62" s="124" t="s">
        <v>164</v>
      </c>
      <c r="D62" s="122">
        <f t="shared" si="9"/>
        <v>1.8113615841033548</v>
      </c>
      <c r="E62" s="73" t="e">
        <v>#N/A</v>
      </c>
      <c r="F62" s="76" t="e">
        <f>IF(ISNUMBER(Daten_Q3[[#This Row],[ZH]]),Daten_Q3[[#This Row],[ZH]]/_xlfn.XLOOKUP(Basisjahr,Daten_Q3[Jahr],Daten_Q3[ZH])-1,#N/A)</f>
        <v>#N/A</v>
      </c>
      <c r="G62" s="122"/>
      <c r="H62" s="143" t="e">
        <f>IF(ISNUMBER(Daten_Q3[[#This Row],[CH]]),(Daten_Q3[[#This Row],[CH]]/_xlfn.XLOOKUP(Basisjahr,Daten_Q3[Jahr],Daten_Q3[CH])),#N/A)</f>
        <v>#N/A</v>
      </c>
      <c r="I62" s="121" t="e">
        <v>#N/A</v>
      </c>
      <c r="J62" s="76" t="e">
        <f>IF(ISNUMBER(Daten_Q3[[#This Row],[BS]]),Daten_Q3[[#This Row],[BS]]/_xlfn.XLOOKUP(Basisjahr,Daten_Q3[Jahr],Daten_Q3[BS])-1,#N/A)</f>
        <v>#N/A</v>
      </c>
      <c r="K62" s="68"/>
      <c r="L62" s="67"/>
      <c r="M62" s="64"/>
      <c r="N62" s="62"/>
      <c r="O62" s="62"/>
      <c r="P62" s="62"/>
    </row>
    <row r="63" spans="1:16" ht="16.350000000000001" customHeight="1">
      <c r="A63" s="95">
        <v>2046</v>
      </c>
      <c r="B63" s="65" t="s">
        <v>164</v>
      </c>
      <c r="C63" s="124" t="s">
        <v>164</v>
      </c>
      <c r="D63" s="122">
        <f t="shared" si="9"/>
        <v>1.8475888157854219</v>
      </c>
      <c r="E63" s="73" t="e">
        <v>#N/A</v>
      </c>
      <c r="F63" s="76" t="e">
        <f>IF(ISNUMBER(Daten_Q3[[#This Row],[ZH]]),Daten_Q3[[#This Row],[ZH]]/_xlfn.XLOOKUP(Basisjahr,Daten_Q3[Jahr],Daten_Q3[ZH])-1,#N/A)</f>
        <v>#N/A</v>
      </c>
      <c r="G63" s="122"/>
      <c r="H63" s="143" t="e">
        <f>IF(ISNUMBER(Daten_Q3[[#This Row],[CH]]),(Daten_Q3[[#This Row],[CH]]/_xlfn.XLOOKUP(Basisjahr,Daten_Q3[Jahr],Daten_Q3[CH])),#N/A)</f>
        <v>#N/A</v>
      </c>
      <c r="I63" s="121" t="e">
        <v>#N/A</v>
      </c>
      <c r="J63" s="76" t="e">
        <f>IF(ISNUMBER(Daten_Q3[[#This Row],[BS]]),Daten_Q3[[#This Row],[BS]]/_xlfn.XLOOKUP(Basisjahr,Daten_Q3[Jahr],Daten_Q3[BS])-1,#N/A)</f>
        <v>#N/A</v>
      </c>
      <c r="K63" s="68"/>
      <c r="L63" s="67"/>
      <c r="M63" s="64"/>
      <c r="N63" s="62"/>
      <c r="O63" s="62"/>
      <c r="P63" s="62"/>
    </row>
    <row r="64" spans="1:16" ht="16.350000000000001" customHeight="1">
      <c r="A64" s="95">
        <v>2047</v>
      </c>
      <c r="B64" s="65" t="s">
        <v>164</v>
      </c>
      <c r="C64" s="124" t="s">
        <v>164</v>
      </c>
      <c r="D64" s="122">
        <f t="shared" si="9"/>
        <v>1.8845405921011305</v>
      </c>
      <c r="E64" s="73" t="e">
        <v>#N/A</v>
      </c>
      <c r="F64" s="76" t="e">
        <f>IF(ISNUMBER(Daten_Q3[[#This Row],[ZH]]),Daten_Q3[[#This Row],[ZH]]/_xlfn.XLOOKUP(Basisjahr,Daten_Q3[Jahr],Daten_Q3[ZH])-1,#N/A)</f>
        <v>#N/A</v>
      </c>
      <c r="G64" s="122"/>
      <c r="H64" s="143" t="e">
        <f>IF(ISNUMBER(Daten_Q3[[#This Row],[CH]]),(Daten_Q3[[#This Row],[CH]]/_xlfn.XLOOKUP(Basisjahr,Daten_Q3[Jahr],Daten_Q3[CH])),#N/A)</f>
        <v>#N/A</v>
      </c>
      <c r="I64" s="121" t="e">
        <v>#N/A</v>
      </c>
      <c r="J64" s="76" t="e">
        <f>IF(ISNUMBER(Daten_Q3[[#This Row],[BS]]),Daten_Q3[[#This Row],[BS]]/_xlfn.XLOOKUP(Basisjahr,Daten_Q3[Jahr],Daten_Q3[BS])-1,#N/A)</f>
        <v>#N/A</v>
      </c>
      <c r="K64" s="68"/>
      <c r="L64" s="67"/>
      <c r="M64" s="64"/>
      <c r="N64" s="62"/>
      <c r="O64" s="62"/>
      <c r="P64" s="62"/>
    </row>
    <row r="65" spans="1:16" ht="16.350000000000001" customHeight="1">
      <c r="A65" s="95">
        <v>2048</v>
      </c>
      <c r="B65" s="65" t="s">
        <v>164</v>
      </c>
      <c r="C65" s="124" t="s">
        <v>164</v>
      </c>
      <c r="D65" s="122">
        <f t="shared" si="9"/>
        <v>1.9222314039431532</v>
      </c>
      <c r="E65" s="73" t="e">
        <v>#N/A</v>
      </c>
      <c r="F65" s="76" t="e">
        <f>IF(ISNUMBER(Daten_Q3[[#This Row],[ZH]]),Daten_Q3[[#This Row],[ZH]]/_xlfn.XLOOKUP(Basisjahr,Daten_Q3[Jahr],Daten_Q3[ZH])-1,#N/A)</f>
        <v>#N/A</v>
      </c>
      <c r="G65" s="122"/>
      <c r="H65" s="143" t="e">
        <f>IF(ISNUMBER(Daten_Q3[[#This Row],[CH]]),(Daten_Q3[[#This Row],[CH]]/_xlfn.XLOOKUP(Basisjahr,Daten_Q3[Jahr],Daten_Q3[CH])),#N/A)</f>
        <v>#N/A</v>
      </c>
      <c r="I65" s="121" t="e">
        <v>#N/A</v>
      </c>
      <c r="J65" s="76" t="e">
        <f>IF(ISNUMBER(Daten_Q3[[#This Row],[BS]]),Daten_Q3[[#This Row],[BS]]/_xlfn.XLOOKUP(Basisjahr,Daten_Q3[Jahr],Daten_Q3[BS])-1,#N/A)</f>
        <v>#N/A</v>
      </c>
      <c r="K65" s="68"/>
      <c r="L65" s="67"/>
      <c r="M65" s="64"/>
      <c r="N65" s="62"/>
      <c r="O65" s="62"/>
      <c r="P65" s="62"/>
    </row>
    <row r="66" spans="1:16" ht="16.350000000000001" customHeight="1">
      <c r="A66" s="95">
        <v>2049</v>
      </c>
      <c r="B66" s="65" t="s">
        <v>164</v>
      </c>
      <c r="C66" s="124" t="s">
        <v>164</v>
      </c>
      <c r="D66" s="122">
        <f t="shared" si="9"/>
        <v>1.9606760320220162</v>
      </c>
      <c r="E66" s="73" t="e">
        <v>#N/A</v>
      </c>
      <c r="F66" s="76" t="e">
        <f>IF(ISNUMBER(Daten_Q3[[#This Row],[ZH]]),Daten_Q3[[#This Row],[ZH]]/_xlfn.XLOOKUP(Basisjahr,Daten_Q3[Jahr],Daten_Q3[ZH])-1,#N/A)</f>
        <v>#N/A</v>
      </c>
      <c r="G66" s="122"/>
      <c r="H66" s="143" t="e">
        <f>IF(ISNUMBER(Daten_Q3[[#This Row],[CH]]),(Daten_Q3[[#This Row],[CH]]/_xlfn.XLOOKUP(Basisjahr,Daten_Q3[Jahr],Daten_Q3[CH])),#N/A)</f>
        <v>#N/A</v>
      </c>
      <c r="I66" s="121" t="e">
        <v>#N/A</v>
      </c>
      <c r="J66" s="76" t="e">
        <f>IF(ISNUMBER(Daten_Q3[[#This Row],[BS]]),Daten_Q3[[#This Row],[BS]]/_xlfn.XLOOKUP(Basisjahr,Daten_Q3[Jahr],Daten_Q3[BS])-1,#N/A)</f>
        <v>#N/A</v>
      </c>
      <c r="K66" s="68"/>
      <c r="L66" s="67"/>
      <c r="M66" s="64"/>
      <c r="N66" s="62"/>
      <c r="O66" s="62"/>
      <c r="P66" s="62"/>
    </row>
    <row r="67" spans="1:16" ht="15" customHeight="1">
      <c r="A67" s="95">
        <v>2050</v>
      </c>
      <c r="B67" s="95" t="s">
        <v>164</v>
      </c>
      <c r="C67" s="124" t="s">
        <v>164</v>
      </c>
      <c r="D67" s="122">
        <f t="shared" si="9"/>
        <v>1.9998895526624565</v>
      </c>
      <c r="E67" s="73" t="e">
        <v>#N/A</v>
      </c>
      <c r="F67" t="e">
        <f>IF(ISNUMBER(Daten_Q3[[#This Row],[ZH]]),Daten_Q3[[#This Row],[ZH]]/_xlfn.XLOOKUP(Basisjahr,Daten_Q3[Jahr],Daten_Q3[ZH])-1,#N/A)</f>
        <v>#N/A</v>
      </c>
      <c r="G67" s="122"/>
      <c r="H67" s="143" t="e">
        <f>IF(ISNUMBER(Daten_Q3[[#This Row],[CH]]),(Daten_Q3[[#This Row],[CH]]/_xlfn.XLOOKUP(Basisjahr,Daten_Q3[Jahr],Daten_Q3[CH])),#N/A)</f>
        <v>#N/A</v>
      </c>
      <c r="I67" s="121" t="e">
        <v>#N/A</v>
      </c>
      <c r="J67" t="e">
        <f>IF(ISNUMBER(Daten_Q3[[#This Row],[BS]]),Daten_Q3[[#This Row],[BS]]/_xlfn.XLOOKUP(Basisjahr,Daten_Q3[Jahr],Daten_Q3[BS])-1,#N/A)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B25:D25"/>
    <mergeCell ref="G25:I25"/>
    <mergeCell ref="B26:D26"/>
    <mergeCell ref="G26:I26"/>
    <mergeCell ref="B27:D27"/>
    <mergeCell ref="G27:I27"/>
    <mergeCell ref="B13:D13"/>
    <mergeCell ref="G13:I13"/>
    <mergeCell ref="B22:D22"/>
    <mergeCell ref="G22:I22"/>
    <mergeCell ref="B21:D21"/>
    <mergeCell ref="G21:I21"/>
    <mergeCell ref="B14:D14"/>
    <mergeCell ref="G14:I14"/>
    <mergeCell ref="N29:O29"/>
    <mergeCell ref="N28:O28"/>
    <mergeCell ref="A1:D1"/>
    <mergeCell ref="F1:H1"/>
    <mergeCell ref="B8:D8"/>
    <mergeCell ref="G8:I8"/>
    <mergeCell ref="B9:D9"/>
    <mergeCell ref="G9:I9"/>
    <mergeCell ref="B17:D17"/>
    <mergeCell ref="G17:I17"/>
    <mergeCell ref="B24:D24"/>
    <mergeCell ref="G24:I24"/>
    <mergeCell ref="B11:D11"/>
    <mergeCell ref="G11:I11"/>
    <mergeCell ref="B12:D12"/>
    <mergeCell ref="G12:I12"/>
  </mergeCells>
  <phoneticPr fontId="34" type="noConversion"/>
  <conditionalFormatting sqref="A22">
    <cfRule type="cellIs" dxfId="1025" priority="25" operator="equal">
      <formula>0</formula>
    </cfRule>
  </conditionalFormatting>
  <conditionalFormatting sqref="A21:B22">
    <cfRule type="containsErrors" dxfId="1024" priority="26">
      <formula>ISERROR(A21)</formula>
    </cfRule>
  </conditionalFormatting>
  <conditionalFormatting sqref="A7:C7">
    <cfRule type="containsErrors" dxfId="1021" priority="30">
      <formula>ISERROR(A7)</formula>
    </cfRule>
  </conditionalFormatting>
  <conditionalFormatting sqref="A2:Z6 A8:Z13 A14:B14 E14:Z14 A15:Z20 E21:G22 J21:Z22 A23:Z25 A26:J27 N26:Z27 A28:O28 Q28:Z28 A29:Z30 A31 D31:AA31 A32:B67 E32:F67 I32:AA67 A68:Z72 A73:J74 N73:Z74 A75:Z104">
    <cfRule type="containsErrors" dxfId="1020" priority="50">
      <formula>ISERROR(A2)</formula>
    </cfRule>
  </conditionalFormatting>
  <conditionalFormatting sqref="B7">
    <cfRule type="cellIs" dxfId="1019" priority="29" operator="equal">
      <formula>0</formula>
    </cfRule>
  </conditionalFormatting>
  <conditionalFormatting sqref="B31:C31">
    <cfRule type="cellIs" dxfId="1018" priority="23" operator="equal">
      <formula>0</formula>
    </cfRule>
    <cfRule type="containsErrors" dxfId="1017" priority="24">
      <formula>ISERROR(B31)</formula>
    </cfRule>
  </conditionalFormatting>
  <conditionalFormatting sqref="C32:C67">
    <cfRule type="cellIs" dxfId="1016" priority="19" operator="equal">
      <formula>0</formula>
    </cfRule>
    <cfRule type="containsErrors" dxfId="1013" priority="22">
      <formula>ISERROR(C32)</formula>
    </cfRule>
  </conditionalFormatting>
  <conditionalFormatting sqref="D7">
    <cfRule type="cellIs" dxfId="1012" priority="27" operator="equal">
      <formula>0</formula>
    </cfRule>
  </conditionalFormatting>
  <conditionalFormatting sqref="D32:D67">
    <cfRule type="cellIs" dxfId="1011" priority="9" operator="equal">
      <formula>0</formula>
    </cfRule>
    <cfRule type="containsErrors" dxfId="1008" priority="12">
      <formula>ISERROR(D32)</formula>
    </cfRule>
  </conditionalFormatting>
  <conditionalFormatting sqref="D7:Z7">
    <cfRule type="containsErrors" dxfId="1007" priority="28">
      <formula>ISERROR(D7)</formula>
    </cfRule>
  </conditionalFormatting>
  <conditionalFormatting sqref="G32:G67">
    <cfRule type="cellIs" dxfId="1006" priority="1" operator="equal">
      <formula>0</formula>
    </cfRule>
    <cfRule type="containsErrors" dxfId="1003" priority="4">
      <formula>ISERROR(G32)</formula>
    </cfRule>
  </conditionalFormatting>
  <conditionalFormatting sqref="H32:H67">
    <cfRule type="cellIs" dxfId="1002" priority="5" operator="equal">
      <formula>0</formula>
    </cfRule>
    <cfRule type="containsErrors" dxfId="999" priority="8">
      <formula>ISERROR(H32)</formula>
    </cfRule>
  </conditionalFormatting>
  <conditionalFormatting sqref="P28">
    <cfRule type="cellIs" dxfId="998" priority="17" operator="equal">
      <formula>0</formula>
    </cfRule>
  </conditionalFormatting>
  <dataValidations count="1">
    <dataValidation operator="lessThan" allowBlank="1" showInputMessage="1" showErrorMessage="1" sqref="B8:D10" xr:uid="{956203C2-E748-44C0-8BC4-958A594F2C7C}"/>
  </dataValidations>
  <hyperlinks>
    <hyperlink ref="F1" location="Übersicht!A1" display="⬅️ Zurück zur Übersicht" xr:uid="{F377F9C2-08C4-4482-94E4-9F6CDA373C48}"/>
    <hyperlink ref="B12" r:id="rId1" xr:uid="{6A73AA28-DAA4-4C3E-AC1B-A5871FEDD050}"/>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64" id="{33838058-74F8-4F5A-BA04-366C7A624673}">
            <xm:f>$A32=Übersicht!$H$1</xm:f>
            <x14:dxf>
              <fill>
                <patternFill>
                  <bgColor theme="3" tint="0.79998168889431442"/>
                </patternFill>
              </fill>
            </x14:dxf>
          </x14:cfRule>
          <x14:cfRule type="expression" priority="165" id="{4BC735E4-5CBC-45FB-9ABB-CDB7BEBE0AA8}">
            <xm:f>$A32=Übersicht!$J$1</xm:f>
            <x14:dxf>
              <fill>
                <patternFill>
                  <bgColor theme="2" tint="0.39994506668294322"/>
                </patternFill>
              </fill>
            </x14:dxf>
          </x14:cfRule>
          <xm:sqref>A32:B67 E32:F67 I32:L67</xm:sqref>
        </x14:conditionalFormatting>
        <x14:conditionalFormatting xmlns:xm="http://schemas.microsoft.com/office/excel/2006/main">
          <x14:cfRule type="expression" priority="20" id="{8EA20180-D8E4-4474-B622-4882D5E8241F}">
            <xm:f>$A32=Übersicht!$H$1</xm:f>
            <x14:dxf>
              <fill>
                <patternFill>
                  <bgColor theme="3" tint="0.79998168889431442"/>
                </patternFill>
              </fill>
            </x14:dxf>
          </x14:cfRule>
          <x14:cfRule type="expression" priority="21" id="{FE6C3CF4-40F6-422F-BF45-8DB0857481AC}">
            <xm:f>$A32=Übersicht!$J$1</xm:f>
            <x14:dxf>
              <fill>
                <patternFill>
                  <bgColor theme="2" tint="0.39994506668294322"/>
                </patternFill>
              </fill>
            </x14:dxf>
          </x14:cfRule>
          <xm:sqref>C32:C67</xm:sqref>
        </x14:conditionalFormatting>
        <x14:conditionalFormatting xmlns:xm="http://schemas.microsoft.com/office/excel/2006/main">
          <x14:cfRule type="expression" priority="10" id="{C8CAF827-B466-460B-874F-2B1D1E184D48}">
            <xm:f>$A32=Übersicht!$H$1</xm:f>
            <x14:dxf>
              <fill>
                <patternFill>
                  <bgColor theme="3" tint="0.79998168889431442"/>
                </patternFill>
              </fill>
            </x14:dxf>
          </x14:cfRule>
          <x14:cfRule type="expression" priority="11" id="{D0AAEF7A-5880-4653-BA99-A491C913474E}">
            <xm:f>$A32=Übersicht!$J$1</xm:f>
            <x14:dxf>
              <fill>
                <patternFill>
                  <bgColor theme="2" tint="0.39994506668294322"/>
                </patternFill>
              </fill>
            </x14:dxf>
          </x14:cfRule>
          <xm:sqref>D32:D67</xm:sqref>
        </x14:conditionalFormatting>
        <x14:conditionalFormatting xmlns:xm="http://schemas.microsoft.com/office/excel/2006/main">
          <x14:cfRule type="expression" priority="2" id="{F1BEF470-9E7A-42B0-94D1-6D02D2ADFADD}">
            <xm:f>$A32=Übersicht!$H$1</xm:f>
            <x14:dxf>
              <fill>
                <patternFill>
                  <bgColor theme="3" tint="0.79998168889431442"/>
                </patternFill>
              </fill>
            </x14:dxf>
          </x14:cfRule>
          <x14:cfRule type="expression" priority="3" id="{93F2313C-B95B-4435-A66C-9F15C6C8AC70}">
            <xm:f>$A32=Übersicht!$J$1</xm:f>
            <x14:dxf>
              <fill>
                <patternFill>
                  <bgColor theme="2" tint="0.39994506668294322"/>
                </patternFill>
              </fill>
            </x14:dxf>
          </x14:cfRule>
          <xm:sqref>G32:G67</xm:sqref>
        </x14:conditionalFormatting>
        <x14:conditionalFormatting xmlns:xm="http://schemas.microsoft.com/office/excel/2006/main">
          <x14:cfRule type="expression" priority="6" id="{BF755149-5ED7-40CB-BAF5-5E689BE844C8}">
            <xm:f>$A32=Übersicht!$H$1</xm:f>
            <x14:dxf>
              <fill>
                <patternFill>
                  <bgColor theme="3" tint="0.79998168889431442"/>
                </patternFill>
              </fill>
            </x14:dxf>
          </x14:cfRule>
          <x14:cfRule type="expression" priority="7" id="{8C44EE98-A224-4E56-BD37-7AA16F38B60D}">
            <xm:f>$A32=Übersicht!$J$1</xm:f>
            <x14:dxf>
              <fill>
                <patternFill>
                  <bgColor theme="2" tint="0.39994506668294322"/>
                </patternFill>
              </fill>
            </x14:dxf>
          </x14:cfRule>
          <xm:sqref>H32:H67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C56CAD60-15BA-400E-99A9-F6B1CBEE77C3}">
          <x14:formula1>
            <xm:f>Definitionen!$E$2:$E$11</xm:f>
          </x14:formula1>
          <xm:sqref>B5</xm:sqref>
        </x14:dataValidation>
        <x14:dataValidation type="list" allowBlank="1" showInputMessage="1" showErrorMessage="1" xr:uid="{A95EEE93-E25C-44B3-B8A1-3285456DE638}">
          <x14:formula1>
            <xm:f>Definitionen!$I$2:$I$7</xm:f>
          </x14:formula1>
          <xm:sqref>G24:I24</xm:sqref>
        </x14:dataValidation>
        <x14:dataValidation type="list" allowBlank="1" showInputMessage="1" showErrorMessage="1" xr:uid="{C30B3DA9-2633-4FC1-8CCB-7BFCE48EB2EA}">
          <x14:formula1>
            <xm:f>Definitionen!$A$2:$A$6</xm:f>
          </x14:formula1>
          <xm:sqref>B7 D7</xm:sqref>
        </x14:dataValidation>
        <x14:dataValidation type="list" allowBlank="1" showInputMessage="1" showErrorMessage="1" xr:uid="{D65A80F5-1922-4A2A-BD05-F3DD3A46F882}">
          <x14:formula1>
            <xm:f>Definitionen!I2:I15</xm:f>
          </x14:formula1>
          <xm:sqref>B24:D24</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9A84B5-19A7-40C3-861F-168EC2F4336F}">
  <sheetPr codeName="Tabelle14">
    <tabColor theme="6"/>
    <pageSetUpPr fitToPage="1"/>
  </sheetPr>
  <dimension ref="A1:Q127"/>
  <sheetViews>
    <sheetView showGridLines="0" zoomScaleNormal="100" workbookViewId="0">
      <pane xSplit="1" ySplit="1" topLeftCell="B3" activePane="bottomRight" state="frozen"/>
      <selection pane="bottomRight" activeCell="D5" sqref="D5"/>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210</v>
      </c>
      <c r="B1" s="192"/>
      <c r="C1" s="192"/>
      <c r="D1" s="192"/>
      <c r="E1" s="93" t="str">
        <f>Basisjahr&amp;"-"&amp;Betrachtungsjahr&amp;": "&amp;ROUND(_xlfn.XLOOKUP(Betrachtungsjahr,Daten_G1[Jahr],Daten_G1[Veränderung ZH])*100,1)&amp;" %"</f>
        <v>2015-2021: 63.1 %</v>
      </c>
      <c r="F1" s="193" t="s">
        <v>122</v>
      </c>
      <c r="G1" s="193"/>
      <c r="H1" s="193"/>
      <c r="J1" s="94" t="str">
        <f>Basisjahr&amp;"-"&amp;Betrachtungsjahr&amp;": "&amp;ROUND(_xlfn.XLOOKUP(Betrachtungsjahr,Daten_G1[Jahr],Daten_G1[Veränderung CH])*100,1)&amp;" %"</f>
        <v>2015-2021: 35.7 %</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2021</v>
      </c>
      <c r="E4" s="19"/>
      <c r="F4" s="89"/>
      <c r="G4" s="89"/>
      <c r="H4" s="90" t="str">
        <f t="shared" ref="H4:I6" si="0">C4</f>
        <v>Verfügbar ab</v>
      </c>
      <c r="I4" s="92">
        <f t="shared" si="0"/>
        <v>2021</v>
      </c>
    </row>
    <row r="5" spans="1:17" s="56" customFormat="1" ht="18" customHeight="1">
      <c r="A5" s="79" t="s">
        <v>59</v>
      </c>
      <c r="B5" s="80"/>
      <c r="C5" s="79" t="s">
        <v>127</v>
      </c>
      <c r="D5" s="82" t="s">
        <v>167</v>
      </c>
      <c r="E5" s="19"/>
      <c r="F5" s="90" t="str">
        <f>A5</f>
        <v>Zuständig</v>
      </c>
      <c r="G5" s="91" t="s">
        <v>166</v>
      </c>
      <c r="H5" s="90" t="str">
        <f t="shared" si="0"/>
        <v>Kontaktperson</v>
      </c>
      <c r="I5" s="100" t="s">
        <v>167</v>
      </c>
    </row>
    <row r="6" spans="1:17" s="56" customFormat="1" ht="18" customHeight="1" thickTop="1" thickBot="1">
      <c r="A6" s="79" t="s">
        <v>58</v>
      </c>
      <c r="B6" s="102" t="s">
        <v>200</v>
      </c>
      <c r="C6" s="79" t="s">
        <v>128</v>
      </c>
      <c r="D6" s="151" t="s">
        <v>184</v>
      </c>
      <c r="E6" s="19"/>
      <c r="F6" s="90" t="str">
        <f t="shared" ref="F6:F9" si="1">A6</f>
        <v>Einheit</v>
      </c>
      <c r="G6" s="91" t="str">
        <f>B6</f>
        <v>%</v>
      </c>
      <c r="H6" s="90" t="str">
        <f t="shared" si="0"/>
        <v xml:space="preserve">Berechnung </v>
      </c>
      <c r="I6" s="91" t="str">
        <f t="shared" si="0"/>
        <v>Ja</v>
      </c>
    </row>
    <row r="7" spans="1:17" s="56" customFormat="1" ht="18" customHeight="1">
      <c r="A7" s="79" t="s">
        <v>129</v>
      </c>
      <c r="B7" s="102" t="s">
        <v>168</v>
      </c>
      <c r="C7" s="79" t="s">
        <v>130</v>
      </c>
      <c r="D7" s="80" t="s">
        <v>184</v>
      </c>
      <c r="E7" s="19"/>
      <c r="F7" s="119"/>
      <c r="G7" s="120"/>
      <c r="H7" s="119"/>
      <c r="I7" s="120"/>
    </row>
    <row r="8" spans="1:17" s="56" customFormat="1" ht="56.85" customHeight="1">
      <c r="A8" s="79" t="s">
        <v>131</v>
      </c>
      <c r="B8" s="208" t="s">
        <v>211</v>
      </c>
      <c r="C8" s="194"/>
      <c r="D8" s="194"/>
      <c r="E8" s="19"/>
      <c r="F8" s="90" t="str">
        <f t="shared" si="1"/>
        <v>Kurzbeschreibung</v>
      </c>
      <c r="G8" s="238" t="str">
        <f>B8</f>
        <v>Anteil fossilfreier Energieträger (Umweltwärme, Holz, Elektrizität, Solarthermie, Fernwärme) in Wohn- und Nichtwohngebäuden (basierend auf der primären Wärmequelle der Heizung)</v>
      </c>
      <c r="H8" s="238"/>
      <c r="I8" s="238"/>
      <c r="Q8" s="58">
        <f>E38/E32-1</f>
        <v>0.63106796116504871</v>
      </c>
    </row>
    <row r="9" spans="1:17" s="59" customFormat="1" ht="72" customHeight="1" thickTop="1" thickBot="1">
      <c r="A9" s="79" t="s">
        <v>132</v>
      </c>
      <c r="B9" s="194" t="s">
        <v>212</v>
      </c>
      <c r="C9" s="194"/>
      <c r="D9" s="194"/>
      <c r="E9" s="19"/>
      <c r="F9" s="90" t="str">
        <f t="shared" si="1"/>
        <v>Aussagekraft/Relevanz</v>
      </c>
      <c r="G9" s="238" t="str">
        <f>B9</f>
        <v>Gibt Hinweise auf den Fortschritt bei der Dekarbonisierung der Wärmeversorgung</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6" t="s">
        <v>213</v>
      </c>
      <c r="C11" s="196"/>
      <c r="D11" s="196"/>
      <c r="E11" s="19"/>
      <c r="F11" s="90" t="str">
        <f t="shared" ref="F11:I17" si="2">A11</f>
        <v>Datenquelle</v>
      </c>
      <c r="G11" s="238" t="str">
        <f t="shared" si="2"/>
        <v>Gebäude nach Heizsystem und Energiequelle der Heizung, nach Kanton</v>
      </c>
      <c r="H11" s="238"/>
      <c r="I11" s="238"/>
    </row>
    <row r="12" spans="1:17" s="56" customFormat="1" ht="42" customHeight="1" thickTop="1" thickBot="1">
      <c r="A12" s="79" t="s">
        <v>134</v>
      </c>
      <c r="B12" s="209" t="s">
        <v>214</v>
      </c>
      <c r="C12" s="196"/>
      <c r="D12" s="196"/>
      <c r="E12" s="19"/>
      <c r="F12" s="90" t="str">
        <f t="shared" si="2"/>
        <v>Internetadresse</v>
      </c>
      <c r="G12" s="238" t="str">
        <f t="shared" si="2"/>
        <v>https://www.bfs.admin.ch/bfs/de/home/statistiken/bau-wohnungswesen/gebaeude/energiebereich.assetdetail.23524573.html</v>
      </c>
      <c r="H12" s="238"/>
      <c r="I12" s="238"/>
    </row>
    <row r="13" spans="1:17" s="56" customFormat="1" ht="42" customHeight="1">
      <c r="A13" s="79" t="s">
        <v>127</v>
      </c>
      <c r="B13" s="196" t="s">
        <v>215</v>
      </c>
      <c r="C13" s="196"/>
      <c r="D13" s="196"/>
      <c r="E13" s="19"/>
      <c r="F13" s="90" t="str">
        <f t="shared" si="2"/>
        <v>Kontaktperson</v>
      </c>
      <c r="G13" s="238" t="str">
        <f t="shared" si="2"/>
        <v>Bundesamt für Statistik (BFS), Gebäude- und Wohnungsstatistik GWS</v>
      </c>
      <c r="H13" s="238"/>
      <c r="I13" s="238"/>
    </row>
    <row r="14" spans="1:17" s="56" customFormat="1" ht="13.35" thickTop="1" thickBot="1">
      <c r="A14" s="79" t="s">
        <v>135</v>
      </c>
      <c r="B14" s="203" t="s">
        <v>216</v>
      </c>
      <c r="C14" s="204"/>
      <c r="D14" s="205"/>
      <c r="E14" s="19"/>
      <c r="F14" s="90" t="str">
        <f>A14</f>
        <v>Nr. der Statisitik</v>
      </c>
      <c r="G14" s="239" t="str">
        <f>B14</f>
        <v>je-d-09.02.07.01</v>
      </c>
      <c r="H14" s="240"/>
      <c r="I14" s="241"/>
    </row>
    <row r="15" spans="1:17" s="56" customFormat="1" ht="18.600000000000001" customHeight="1" thickTop="1" thickBot="1">
      <c r="A15" s="79" t="s">
        <v>136</v>
      </c>
      <c r="B15" s="105" t="s">
        <v>173</v>
      </c>
      <c r="C15" s="79" t="s">
        <v>137</v>
      </c>
      <c r="D15" s="106" t="s">
        <v>217</v>
      </c>
      <c r="E15" s="19"/>
      <c r="F15" s="90" t="str">
        <f t="shared" si="2"/>
        <v>Lizenz</v>
      </c>
      <c r="G15" s="107" t="str">
        <f t="shared" si="2"/>
        <v>OPEN-BY-ASK</v>
      </c>
      <c r="H15" s="90" t="str">
        <f t="shared" si="2"/>
        <v>Dateiformat</v>
      </c>
      <c r="I15" s="107" t="str">
        <f t="shared" si="2"/>
        <v>xlsx</v>
      </c>
    </row>
    <row r="16" spans="1:17" s="59" customFormat="1" ht="18.600000000000001" customHeight="1" thickTop="1" thickBot="1">
      <c r="A16" s="79" t="s">
        <v>138</v>
      </c>
      <c r="B16" s="102" t="s">
        <v>218</v>
      </c>
      <c r="C16" s="79" t="s">
        <v>139</v>
      </c>
      <c r="D16" s="136" t="s">
        <v>219</v>
      </c>
      <c r="E16" s="19"/>
      <c r="F16" s="90" t="str">
        <f t="shared" si="2"/>
        <v>Erhebungsintervall</v>
      </c>
      <c r="G16" s="91" t="str">
        <f t="shared" si="2"/>
        <v>Jährlich</v>
      </c>
      <c r="H16" s="90" t="str">
        <f t="shared" si="2"/>
        <v>Aktualisierung jeweils</v>
      </c>
      <c r="I16" s="91" t="str">
        <f>D16</f>
        <v>Unklar</v>
      </c>
    </row>
    <row r="17" spans="1:17" s="59" customFormat="1" ht="18.600000000000001" customHeight="1" thickTop="1" thickBot="1">
      <c r="A17" s="79" t="s">
        <v>140</v>
      </c>
      <c r="B17" s="208" t="s">
        <v>220</v>
      </c>
      <c r="C17" s="194"/>
      <c r="D17" s="194"/>
      <c r="E17" s="19"/>
      <c r="F17" s="90" t="str">
        <f t="shared" si="2"/>
        <v>Einschränkungen</v>
      </c>
      <c r="G17" s="238" t="str">
        <f t="shared" si="2"/>
        <v>Unklar, in welcher Periodizität die Daten bereitgestellt werden</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137" t="s">
        <v>221</v>
      </c>
      <c r="C19" s="79" t="s">
        <v>142</v>
      </c>
      <c r="D19" s="102" t="s">
        <v>221</v>
      </c>
      <c r="E19" s="19"/>
      <c r="F19" s="90" t="str">
        <f t="shared" ref="F19:F20" si="3">A19</f>
        <v>Hilfsgrösse 1</v>
      </c>
      <c r="G19" s="91" t="str">
        <f>B19</f>
        <v>Keine</v>
      </c>
      <c r="H19" s="90" t="str">
        <f t="shared" ref="H19:H20" si="4">C19</f>
        <v>Datenquelle 1</v>
      </c>
      <c r="I19" s="91" t="str">
        <f>D19</f>
        <v>Keine</v>
      </c>
    </row>
    <row r="20" spans="1:17" s="59" customFormat="1" ht="18" customHeight="1" thickTop="1" thickBot="1">
      <c r="A20" s="79" t="s">
        <v>143</v>
      </c>
      <c r="B20" s="137" t="s">
        <v>221</v>
      </c>
      <c r="C20" s="79" t="s">
        <v>144</v>
      </c>
      <c r="D20" s="102" t="s">
        <v>221</v>
      </c>
      <c r="E20" s="19"/>
      <c r="F20" s="90" t="str">
        <f t="shared" si="3"/>
        <v>Hilfsgrösse 2</v>
      </c>
      <c r="G20" s="91" t="str">
        <f>B20</f>
        <v>Keine</v>
      </c>
      <c r="H20" s="90" t="str">
        <f t="shared" si="4"/>
        <v>Datenquelle 2</v>
      </c>
      <c r="I20" s="91" t="str">
        <f>D20</f>
        <v>Keine</v>
      </c>
    </row>
    <row r="21" spans="1:17" s="59" customFormat="1" ht="43.35" customHeight="1" thickTop="1" thickBot="1">
      <c r="A21" s="79" t="s">
        <v>145</v>
      </c>
      <c r="B21" s="197"/>
      <c r="C21" s="198"/>
      <c r="D21" s="199"/>
      <c r="E21" s="19"/>
      <c r="F21" s="90" t="str">
        <f>A21</f>
        <v>Hinweise zu Datenauswahl und -aufbereitung</v>
      </c>
      <c r="G21" s="200">
        <f>B21</f>
        <v>0</v>
      </c>
      <c r="H21" s="201"/>
      <c r="I21" s="202"/>
    </row>
    <row r="22" spans="1:17" s="59" customFormat="1" ht="36.6" customHeight="1" thickTop="1" thickBot="1">
      <c r="A22" s="79" t="s">
        <v>146</v>
      </c>
      <c r="B22" s="210" t="s">
        <v>222</v>
      </c>
      <c r="C22" s="198"/>
      <c r="D22" s="199"/>
      <c r="E22" s="19"/>
      <c r="F22" s="90" t="str">
        <f>A22</f>
        <v>Berechnung Indikator</v>
      </c>
      <c r="G22" s="200" t="str">
        <f>B22</f>
        <v>Summe der Spalten "Energiequellen für Wärmepumpen", "Holz", "Elektrizität", "Solarthermie" und Fernwärme"</v>
      </c>
      <c r="H22" s="201"/>
      <c r="I22" s="202"/>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4" t="s">
        <v>223</v>
      </c>
      <c r="C24" s="194"/>
      <c r="D24" s="194"/>
      <c r="E24" s="19"/>
      <c r="F24" s="89"/>
      <c r="G24" s="195"/>
      <c r="H24" s="195"/>
      <c r="I24" s="195"/>
    </row>
    <row r="25" spans="1:17" s="59" customFormat="1" ht="42.6" customHeight="1" thickTop="1" thickBot="1">
      <c r="A25" s="79" t="s">
        <v>148</v>
      </c>
      <c r="B25" s="194" t="s">
        <v>224</v>
      </c>
      <c r="C25" s="194"/>
      <c r="D25" s="194"/>
      <c r="E25" s="19"/>
      <c r="F25" s="90" t="str">
        <f t="shared" ref="F25:F27" si="5">A25</f>
        <v>Datenqualität</v>
      </c>
      <c r="G25" s="238" t="str">
        <f>B25</f>
        <v>Vermutlich fehlerbehaftet</v>
      </c>
      <c r="H25" s="238"/>
      <c r="I25" s="238"/>
    </row>
    <row r="26" spans="1:17" s="59" customFormat="1" ht="33" customHeight="1" thickTop="1" thickBot="1">
      <c r="A26" s="79" t="s">
        <v>149</v>
      </c>
      <c r="B26" s="211" t="s">
        <v>225</v>
      </c>
      <c r="C26" s="207"/>
      <c r="D26" s="207"/>
      <c r="E26" s="19"/>
      <c r="F26" s="90" t="str">
        <f t="shared" si="5"/>
        <v>Plausiblisierung / Verifizierung</v>
      </c>
      <c r="G26" s="238" t="str">
        <f>B26</f>
        <v>Zu prüfen ob anhand der AWEL-Daten eine Plausibilisierung möglich ist.</v>
      </c>
      <c r="H26" s="238"/>
      <c r="I26" s="238"/>
    </row>
    <row r="27" spans="1:17" s="59" customFormat="1" ht="37.35" customHeight="1" thickTop="1" thickBot="1">
      <c r="A27" s="79" t="s">
        <v>150</v>
      </c>
      <c r="B27" s="208" t="s">
        <v>226</v>
      </c>
      <c r="C27" s="194"/>
      <c r="D27" s="194"/>
      <c r="E27" s="19"/>
      <c r="F27" s="90" t="str">
        <f t="shared" si="5"/>
        <v>Bemerkungen</v>
      </c>
      <c r="G27" s="238" t="str">
        <f>B27</f>
        <v>Rot eingefärbte Zahlen sind für das Jahr 2000</v>
      </c>
      <c r="H27" s="238"/>
      <c r="I27" s="238"/>
    </row>
    <row r="28" spans="1:17" s="59" customFormat="1" ht="27.6" customHeight="1" thickTop="1">
      <c r="A28" s="60"/>
      <c r="B28" s="60"/>
      <c r="C28" s="60"/>
      <c r="D28" s="60"/>
      <c r="E28" s="60"/>
      <c r="F28" s="61"/>
      <c r="G28" s="61"/>
      <c r="H28" s="61"/>
      <c r="I28" s="61"/>
      <c r="J28" s="61"/>
      <c r="N28" s="242" t="s">
        <v>151</v>
      </c>
      <c r="O28" s="242"/>
      <c r="P28" s="112" t="s">
        <v>227</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Anteil fossilfreie Energieträger in Heizungen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152">
        <v>0.20599999999999999</v>
      </c>
      <c r="F32" s="152">
        <f>IF(ISNUMBER(Daten_G1[[#This Row],[ZH]]),Daten_G1[[#This Row],[ZH]]/_xlfn.XLOOKUP(Basisjahr,Daten_G1[Jahr],Daten_G1[ZH])-1,#N/A)</f>
        <v>0</v>
      </c>
      <c r="G32" s="152">
        <v>0.3</v>
      </c>
      <c r="H32" s="152">
        <f>IF(ISNUMBER(Daten_G1[[#This Row],[CH]]),Daten_G1[[#This Row],[CH]]/_xlfn.XLOOKUP(Basisjahr,Daten_G1[Jahr],Daten_G1[CH])-1,#N/A)</f>
        <v>0</v>
      </c>
      <c r="I32" s="152">
        <v>0.22900000000000001</v>
      </c>
      <c r="J32" s="75">
        <f>IF(ISNUMBER(Daten_G1[[#This Row],[BS]]),Daten_G1[[#This Row],[BS]]/_xlfn.XLOOKUP(Basisjahr,Daten_G1[Jahr],Daten_G1[BS])-1,#N/A)</f>
        <v>0</v>
      </c>
      <c r="K32" s="63"/>
      <c r="L32" s="67"/>
      <c r="M32" s="64"/>
      <c r="N32" s="64"/>
      <c r="O32" s="64"/>
      <c r="P32" s="64"/>
    </row>
    <row r="33" spans="1:16" ht="16.350000000000001" customHeight="1">
      <c r="A33" s="95">
        <v>2016</v>
      </c>
      <c r="B33" s="65" t="s">
        <v>164</v>
      </c>
      <c r="C33" s="124" t="s">
        <v>164</v>
      </c>
      <c r="D33" s="66" t="e">
        <v>#N/A</v>
      </c>
      <c r="E33" s="73"/>
      <c r="F33" s="75" t="e">
        <f>IF(ISNUMBER(Daten_G1[[#This Row],[ZH]]),Daten_G1[[#This Row],[ZH]]/_xlfn.XLOOKUP(Basisjahr,Daten_G1[Jahr],Daten_G1[ZH])-1,#N/A)</f>
        <v>#N/A</v>
      </c>
      <c r="G33" s="141"/>
      <c r="H33" s="75" t="e">
        <f>IF(ISNUMBER(Daten_G1[[#This Row],[CH]]),Daten_G1[[#This Row],[CH]]/_xlfn.XLOOKUP(Basisjahr,Daten_G1[Jahr],Daten_G1[CH])-1,#N/A)</f>
        <v>#N/A</v>
      </c>
      <c r="I33" s="73"/>
      <c r="J33" s="75" t="e">
        <f>IF(ISNUMBER(Daten_G1[[#This Row],[BS]]),Daten_G1[[#This Row],[BS]]/_xlfn.XLOOKUP(Basisjahr,Daten_G1[Jahr],Daten_G1[BS])-1,#N/A)</f>
        <v>#N/A</v>
      </c>
      <c r="K33" s="63"/>
      <c r="L33" s="67"/>
      <c r="M33" s="64"/>
      <c r="N33" s="62"/>
      <c r="O33" s="62"/>
      <c r="P33" s="62"/>
    </row>
    <row r="34" spans="1:16" ht="16.350000000000001" customHeight="1">
      <c r="A34" s="95">
        <v>2017</v>
      </c>
      <c r="B34" s="65" t="s">
        <v>164</v>
      </c>
      <c r="C34" s="124" t="s">
        <v>164</v>
      </c>
      <c r="D34" s="66" t="e">
        <v>#N/A</v>
      </c>
      <c r="E34" s="73"/>
      <c r="F34" s="75" t="e">
        <f>IF(ISNUMBER(Daten_G1[[#This Row],[ZH]]),Daten_G1[[#This Row],[ZH]]/_xlfn.XLOOKUP(Basisjahr,Daten_G1[Jahr],Daten_G1[ZH])-1,#N/A)</f>
        <v>#N/A</v>
      </c>
      <c r="G34" s="141"/>
      <c r="H34" s="75" t="e">
        <f>IF(ISNUMBER(Daten_G1[[#This Row],[CH]]),Daten_G1[[#This Row],[CH]]/_xlfn.XLOOKUP(Basisjahr,Daten_G1[Jahr],Daten_G1[CH])-1,#N/A)</f>
        <v>#N/A</v>
      </c>
      <c r="I34" s="73"/>
      <c r="J34" s="75" t="e">
        <f>IF(ISNUMBER(Daten_G1[[#This Row],[BS]]),Daten_G1[[#This Row],[BS]]/_xlfn.XLOOKUP(Basisjahr,Daten_G1[Jahr],Daten_G1[BS])-1,#N/A)</f>
        <v>#N/A</v>
      </c>
      <c r="K34" s="63"/>
      <c r="L34" s="67"/>
      <c r="M34" s="64"/>
      <c r="N34" s="62"/>
      <c r="O34" s="62"/>
      <c r="P34" s="62"/>
    </row>
    <row r="35" spans="1:16" ht="16.350000000000001" customHeight="1">
      <c r="A35" s="95">
        <v>2018</v>
      </c>
      <c r="B35" s="65" t="s">
        <v>164</v>
      </c>
      <c r="C35" s="124" t="s">
        <v>164</v>
      </c>
      <c r="D35" s="66" t="e">
        <v>#N/A</v>
      </c>
      <c r="E35" s="73"/>
      <c r="F35" s="75" t="e">
        <f>IF(ISNUMBER(Daten_G1[[#This Row],[ZH]]),Daten_G1[[#This Row],[ZH]]/_xlfn.XLOOKUP(Basisjahr,Daten_G1[Jahr],Daten_G1[ZH])-1,#N/A)</f>
        <v>#N/A</v>
      </c>
      <c r="G35" s="141"/>
      <c r="H35" s="75" t="e">
        <f>IF(ISNUMBER(Daten_G1[[#This Row],[CH]]),Daten_G1[[#This Row],[CH]]/_xlfn.XLOOKUP(Basisjahr,Daten_G1[Jahr],Daten_G1[CH])-1,#N/A)</f>
        <v>#N/A</v>
      </c>
      <c r="I35" s="73"/>
      <c r="J35" s="75" t="e">
        <f>IF(ISNUMBER(Daten_G1[[#This Row],[BS]]),Daten_G1[[#This Row],[BS]]/_xlfn.XLOOKUP(Basisjahr,Daten_G1[Jahr],Daten_G1[BS])-1,#N/A)</f>
        <v>#N/A</v>
      </c>
      <c r="K35" s="63"/>
      <c r="L35" s="67"/>
      <c r="M35" s="64"/>
      <c r="N35" s="62"/>
      <c r="O35" s="62"/>
      <c r="P35" s="62"/>
    </row>
    <row r="36" spans="1:16" ht="16.350000000000001" customHeight="1">
      <c r="A36" s="95">
        <v>2019</v>
      </c>
      <c r="B36" s="65" t="s">
        <v>164</v>
      </c>
      <c r="C36" s="124" t="s">
        <v>164</v>
      </c>
      <c r="D36" s="66" t="e">
        <v>#N/A</v>
      </c>
      <c r="E36" s="73"/>
      <c r="F36" s="75" t="e">
        <f>IF(ISNUMBER(Daten_G1[[#This Row],[ZH]]),Daten_G1[[#This Row],[ZH]]/_xlfn.XLOOKUP(Basisjahr,Daten_G1[Jahr],Daten_G1[ZH])-1,#N/A)</f>
        <v>#N/A</v>
      </c>
      <c r="G36" s="141"/>
      <c r="H36" s="75" t="e">
        <f>IF(ISNUMBER(Daten_G1[[#This Row],[CH]]),Daten_G1[[#This Row],[CH]]/_xlfn.XLOOKUP(Basisjahr,Daten_G1[Jahr],Daten_G1[CH])-1,#N/A)</f>
        <v>#N/A</v>
      </c>
      <c r="I36" s="73"/>
      <c r="J36" s="75" t="e">
        <f>IF(ISNUMBER(Daten_G1[[#This Row],[BS]]),Daten_G1[[#This Row],[BS]]/_xlfn.XLOOKUP(Basisjahr,Daten_G1[Jahr],Daten_G1[BS])-1,#N/A)</f>
        <v>#N/A</v>
      </c>
      <c r="K36" s="63"/>
      <c r="L36" s="67"/>
      <c r="M36" s="64"/>
      <c r="N36" s="62"/>
      <c r="O36" s="62"/>
      <c r="P36" s="62"/>
    </row>
    <row r="37" spans="1:16" ht="16.350000000000001" customHeight="1">
      <c r="A37" s="95">
        <v>2020</v>
      </c>
      <c r="B37" s="65" t="s">
        <v>164</v>
      </c>
      <c r="C37" s="124" t="s">
        <v>164</v>
      </c>
      <c r="D37" s="66" t="e">
        <v>#N/A</v>
      </c>
      <c r="E37" s="73"/>
      <c r="F37" s="75" t="e">
        <f>IF(ISNUMBER(Daten_G1[[#This Row],[ZH]]),Daten_G1[[#This Row],[ZH]]/_xlfn.XLOOKUP(Basisjahr,Daten_G1[Jahr],Daten_G1[ZH])-1,#N/A)</f>
        <v>#N/A</v>
      </c>
      <c r="G37" s="141"/>
      <c r="H37" s="75" t="e">
        <f>IF(ISNUMBER(Daten_G1[[#This Row],[CH]]),Daten_G1[[#This Row],[CH]]/_xlfn.XLOOKUP(Basisjahr,Daten_G1[Jahr],Daten_G1[CH])-1,#N/A)</f>
        <v>#N/A</v>
      </c>
      <c r="I37" s="73"/>
      <c r="J37" s="75" t="e">
        <f>IF(ISNUMBER(Daten_G1[[#This Row],[BS]]),Daten_G1[[#This Row],[BS]]/_xlfn.XLOOKUP(Basisjahr,Daten_G1[Jahr],Daten_G1[BS])-1,#N/A)</f>
        <v>#N/A</v>
      </c>
      <c r="K37" s="63"/>
      <c r="L37" s="67"/>
      <c r="M37" s="64"/>
      <c r="N37" s="62"/>
      <c r="O37" s="62"/>
      <c r="P37" s="62"/>
    </row>
    <row r="38" spans="1:16" ht="16.350000000000001" customHeight="1">
      <c r="A38" s="95">
        <v>2021</v>
      </c>
      <c r="B38" s="65" t="s">
        <v>164</v>
      </c>
      <c r="C38" s="124" t="s">
        <v>164</v>
      </c>
      <c r="D38" s="66" t="e">
        <v>#N/A</v>
      </c>
      <c r="E38" s="75">
        <v>0.33600000000000002</v>
      </c>
      <c r="F38" s="75">
        <f>IF(ISNUMBER(Daten_G1[[#This Row],[ZH]]),Daten_G1[[#This Row],[ZH]]/_xlfn.XLOOKUP(Basisjahr,Daten_G1[Jahr],Daten_G1[ZH])-1,#N/A)</f>
        <v>0.63106796116504871</v>
      </c>
      <c r="G38" s="75">
        <v>0.40699999999999997</v>
      </c>
      <c r="H38" s="75">
        <f>IF(ISNUMBER(Daten_G1[[#This Row],[CH]]),Daten_G1[[#This Row],[CH]]/_xlfn.XLOOKUP(Basisjahr,Daten_G1[Jahr],Daten_G1[CH])-1,#N/A)</f>
        <v>0.35666666666666669</v>
      </c>
      <c r="I38" s="75">
        <v>0.44500000000000001</v>
      </c>
      <c r="J38" s="75">
        <f>IF(ISNUMBER(Daten_G1[[#This Row],[BS]]),Daten_G1[[#This Row],[BS]]/_xlfn.XLOOKUP(Basisjahr,Daten_G1[Jahr],Daten_G1[BS])-1,#N/A)</f>
        <v>0.94323144104803491</v>
      </c>
      <c r="K38" s="63"/>
      <c r="L38" s="67"/>
      <c r="M38" s="64"/>
      <c r="N38" s="62"/>
      <c r="O38" s="62"/>
      <c r="P38" s="62"/>
    </row>
    <row r="39" spans="1:16" ht="16.350000000000001" customHeight="1">
      <c r="A39" s="95">
        <v>2022</v>
      </c>
      <c r="B39" s="65" t="s">
        <v>164</v>
      </c>
      <c r="C39" s="124" t="s">
        <v>164</v>
      </c>
      <c r="D39" s="66" t="e">
        <v>#N/A</v>
      </c>
      <c r="E39" s="73"/>
      <c r="F39" s="75" t="e">
        <f>IF(ISNUMBER(Daten_G1[[#This Row],[ZH]]),Daten_G1[[#This Row],[ZH]]/_xlfn.XLOOKUP(Basisjahr,Daten_G1[Jahr],Daten_G1[ZH])-1,#N/A)</f>
        <v>#N/A</v>
      </c>
      <c r="G39" s="73"/>
      <c r="H39" s="75" t="e">
        <f>IF(ISNUMBER(Daten_G1[[#This Row],[CH]]),Daten_G1[[#This Row],[CH]]/_xlfn.XLOOKUP(Basisjahr,Daten_G1[Jahr],Daten_G1[CH])-1,#N/A)</f>
        <v>#N/A</v>
      </c>
      <c r="I39" s="73"/>
      <c r="J39" s="75" t="e">
        <f>IF(ISNUMBER(Daten_G1[[#This Row],[BS]]),Daten_G1[[#This Row],[BS]]/_xlfn.XLOOKUP(Basisjahr,Daten_G1[Jahr],Daten_G1[BS])-1,#N/A)</f>
        <v>#N/A</v>
      </c>
      <c r="K39" s="68"/>
      <c r="L39" s="67"/>
      <c r="M39" s="64"/>
      <c r="N39" s="62"/>
      <c r="O39" s="62"/>
      <c r="P39" s="62"/>
    </row>
    <row r="40" spans="1:16" ht="16.350000000000001" customHeight="1">
      <c r="A40" s="95">
        <v>2023</v>
      </c>
      <c r="B40" s="65" t="s">
        <v>164</v>
      </c>
      <c r="C40" s="124" t="s">
        <v>164</v>
      </c>
      <c r="D40" s="66" t="e">
        <v>#N/A</v>
      </c>
      <c r="E40" s="74"/>
      <c r="F40" s="76" t="e">
        <f>IF(ISNUMBER(Daten_G1[[#This Row],[ZH]]),Daten_G1[[#This Row],[ZH]]/_xlfn.XLOOKUP(Basisjahr,Daten_G1[Jahr],Daten_G1[ZH])-1,#N/A)</f>
        <v>#N/A</v>
      </c>
      <c r="G40" s="74"/>
      <c r="H40" s="76" t="e">
        <f>IF(ISNUMBER(Daten_G1[[#This Row],[CH]]),Daten_G1[[#This Row],[CH]]/_xlfn.XLOOKUP(Basisjahr,Daten_G1[Jahr],Daten_G1[CH])-1,#N/A)</f>
        <v>#N/A</v>
      </c>
      <c r="I40" s="74"/>
      <c r="J40" s="76" t="e">
        <f>IF(ISNUMBER(Daten_G1[[#This Row],[BS]]),Daten_G1[[#This Row],[BS]]/_xlfn.XLOOKUP(Basisjahr,Daten_G1[Jahr],Daten_G1[BS])-1,#N/A)</f>
        <v>#N/A</v>
      </c>
      <c r="K40" s="68"/>
      <c r="L40" s="67"/>
      <c r="M40" s="64"/>
      <c r="N40" s="62"/>
      <c r="O40" s="62"/>
      <c r="P40" s="62"/>
    </row>
    <row r="41" spans="1:16" ht="16.350000000000001" customHeight="1">
      <c r="A41" s="95">
        <v>2024</v>
      </c>
      <c r="B41" s="65" t="s">
        <v>164</v>
      </c>
      <c r="C41" s="124" t="s">
        <v>164</v>
      </c>
      <c r="D41" s="66" t="e">
        <v>#N/A</v>
      </c>
      <c r="E41" s="74"/>
      <c r="F41" s="76" t="e">
        <f>IF(ISNUMBER(Daten_G1[[#This Row],[ZH]]),Daten_G1[[#This Row],[ZH]]/_xlfn.XLOOKUP(Basisjahr,Daten_G1[Jahr],Daten_G1[ZH])-1,#N/A)</f>
        <v>#N/A</v>
      </c>
      <c r="G41" s="74"/>
      <c r="H41" s="76" t="e">
        <f>IF(ISNUMBER(Daten_G1[[#This Row],[CH]]),Daten_G1[[#This Row],[CH]]/_xlfn.XLOOKUP(Basisjahr,Daten_G1[Jahr],Daten_G1[CH])-1,#N/A)</f>
        <v>#N/A</v>
      </c>
      <c r="I41" s="74"/>
      <c r="J41" s="76" t="e">
        <f>IF(ISNUMBER(Daten_G1[[#This Row],[BS]]),Daten_G1[[#This Row],[BS]]/_xlfn.XLOOKUP(Basisjahr,Daten_G1[Jahr],Daten_G1[BS])-1,#N/A)</f>
        <v>#N/A</v>
      </c>
      <c r="K41" s="68"/>
      <c r="L41" s="67"/>
      <c r="M41" s="64"/>
      <c r="N41" s="62"/>
      <c r="O41" s="62"/>
      <c r="P41" s="62"/>
    </row>
    <row r="42" spans="1:16" ht="16.350000000000001" customHeight="1">
      <c r="A42" s="95">
        <v>2025</v>
      </c>
      <c r="B42" s="65" t="s">
        <v>164</v>
      </c>
      <c r="C42" s="124" t="s">
        <v>164</v>
      </c>
      <c r="D42" s="66" t="e">
        <v>#N/A</v>
      </c>
      <c r="E42" s="74"/>
      <c r="F42" s="76" t="e">
        <f>IF(ISNUMBER(Daten_G1[[#This Row],[ZH]]),Daten_G1[[#This Row],[ZH]]/_xlfn.XLOOKUP(Basisjahr,Daten_G1[Jahr],Daten_G1[ZH])-1,#N/A)</f>
        <v>#N/A</v>
      </c>
      <c r="G42" s="74"/>
      <c r="H42" s="76" t="e">
        <f>IF(ISNUMBER(Daten_G1[[#This Row],[CH]]),Daten_G1[[#This Row],[CH]]/_xlfn.XLOOKUP(Basisjahr,Daten_G1[Jahr],Daten_G1[CH])-1,#N/A)</f>
        <v>#N/A</v>
      </c>
      <c r="I42" s="74"/>
      <c r="J42" s="76" t="e">
        <f>IF(ISNUMBER(Daten_G1[[#This Row],[BS]]),Daten_G1[[#This Row],[BS]]/_xlfn.XLOOKUP(Basisjahr,Daten_G1[Jahr],Daten_G1[BS])-1,#N/A)</f>
        <v>#N/A</v>
      </c>
      <c r="K42" s="68"/>
      <c r="L42" s="67"/>
      <c r="M42" s="64"/>
      <c r="N42" s="62"/>
      <c r="O42" s="62"/>
      <c r="P42" s="62"/>
    </row>
    <row r="43" spans="1:16" ht="16.350000000000001" customHeight="1">
      <c r="A43" s="95">
        <v>2026</v>
      </c>
      <c r="B43" s="65" t="s">
        <v>164</v>
      </c>
      <c r="C43" s="124" t="s">
        <v>164</v>
      </c>
      <c r="D43" s="66" t="e">
        <v>#N/A</v>
      </c>
      <c r="E43" s="74"/>
      <c r="F43" s="76" t="e">
        <f>IF(ISNUMBER(Daten_G1[[#This Row],[ZH]]),Daten_G1[[#This Row],[ZH]]/_xlfn.XLOOKUP(Basisjahr,Daten_G1[Jahr],Daten_G1[ZH])-1,#N/A)</f>
        <v>#N/A</v>
      </c>
      <c r="G43" s="74"/>
      <c r="H43" s="76" t="e">
        <f>IF(ISNUMBER(Daten_G1[[#This Row],[CH]]),Daten_G1[[#This Row],[CH]]/_xlfn.XLOOKUP(Basisjahr,Daten_G1[Jahr],Daten_G1[CH])-1,#N/A)</f>
        <v>#N/A</v>
      </c>
      <c r="I43" s="74"/>
      <c r="J43" s="76" t="e">
        <f>IF(ISNUMBER(Daten_G1[[#This Row],[BS]]),Daten_G1[[#This Row],[BS]]/_xlfn.XLOOKUP(Basisjahr,Daten_G1[Jahr],Daten_G1[BS])-1,#N/A)</f>
        <v>#N/A</v>
      </c>
      <c r="K43" s="68"/>
      <c r="L43" s="67"/>
      <c r="M43" s="64"/>
      <c r="N43" s="62"/>
      <c r="O43" s="62"/>
      <c r="P43" s="62"/>
    </row>
    <row r="44" spans="1:16" ht="16.350000000000001" customHeight="1">
      <c r="A44" s="95">
        <v>2027</v>
      </c>
      <c r="B44" s="65" t="s">
        <v>164</v>
      </c>
      <c r="C44" s="124" t="s">
        <v>164</v>
      </c>
      <c r="D44" s="66" t="e">
        <v>#N/A</v>
      </c>
      <c r="E44" s="74"/>
      <c r="F44" s="76" t="e">
        <f>IF(ISNUMBER(Daten_G1[[#This Row],[ZH]]),Daten_G1[[#This Row],[ZH]]/_xlfn.XLOOKUP(Basisjahr,Daten_G1[Jahr],Daten_G1[ZH])-1,#N/A)</f>
        <v>#N/A</v>
      </c>
      <c r="G44" s="74"/>
      <c r="H44" s="76" t="e">
        <f>IF(ISNUMBER(Daten_G1[[#This Row],[CH]]),Daten_G1[[#This Row],[CH]]/_xlfn.XLOOKUP(Basisjahr,Daten_G1[Jahr],Daten_G1[CH])-1,#N/A)</f>
        <v>#N/A</v>
      </c>
      <c r="I44" s="74"/>
      <c r="J44" s="76" t="e">
        <f>IF(ISNUMBER(Daten_G1[[#This Row],[BS]]),Daten_G1[[#This Row],[BS]]/_xlfn.XLOOKUP(Basisjahr,Daten_G1[Jahr],Daten_G1[BS])-1,#N/A)</f>
        <v>#N/A</v>
      </c>
      <c r="K44" s="68"/>
      <c r="L44" s="67"/>
      <c r="M44" s="64"/>
      <c r="N44" s="62"/>
      <c r="O44" s="62"/>
      <c r="P44" s="62"/>
    </row>
    <row r="45" spans="1:16" ht="16.350000000000001" customHeight="1">
      <c r="A45" s="95">
        <v>2028</v>
      </c>
      <c r="B45" s="65" t="s">
        <v>164</v>
      </c>
      <c r="C45" s="124" t="s">
        <v>164</v>
      </c>
      <c r="D45" s="66" t="e">
        <v>#N/A</v>
      </c>
      <c r="E45" s="74"/>
      <c r="F45" s="76" t="e">
        <f>IF(ISNUMBER(Daten_G1[[#This Row],[ZH]]),Daten_G1[[#This Row],[ZH]]/_xlfn.XLOOKUP(Basisjahr,Daten_G1[Jahr],Daten_G1[ZH])-1,#N/A)</f>
        <v>#N/A</v>
      </c>
      <c r="G45" s="74"/>
      <c r="H45" s="76" t="e">
        <f>IF(ISNUMBER(Daten_G1[[#This Row],[CH]]),Daten_G1[[#This Row],[CH]]/_xlfn.XLOOKUP(Basisjahr,Daten_G1[Jahr],Daten_G1[CH])-1,#N/A)</f>
        <v>#N/A</v>
      </c>
      <c r="I45" s="74"/>
      <c r="J45" s="76" t="e">
        <f>IF(ISNUMBER(Daten_G1[[#This Row],[BS]]),Daten_G1[[#This Row],[BS]]/_xlfn.XLOOKUP(Basisjahr,Daten_G1[Jahr],Daten_G1[BS])-1,#N/A)</f>
        <v>#N/A</v>
      </c>
      <c r="K45" s="68"/>
      <c r="L45" s="67"/>
      <c r="M45" s="64"/>
      <c r="N45" s="62"/>
      <c r="O45" s="62"/>
      <c r="P45" s="62"/>
    </row>
    <row r="46" spans="1:16" ht="16.350000000000001" customHeight="1">
      <c r="A46" s="95">
        <v>2029</v>
      </c>
      <c r="B46" s="65" t="s">
        <v>164</v>
      </c>
      <c r="C46" s="124" t="s">
        <v>164</v>
      </c>
      <c r="D46" s="66" t="e">
        <v>#N/A</v>
      </c>
      <c r="E46" s="74"/>
      <c r="F46" s="76" t="e">
        <f>IF(ISNUMBER(Daten_G1[[#This Row],[ZH]]),Daten_G1[[#This Row],[ZH]]/_xlfn.XLOOKUP(Basisjahr,Daten_G1[Jahr],Daten_G1[ZH])-1,#N/A)</f>
        <v>#N/A</v>
      </c>
      <c r="G46" s="74"/>
      <c r="H46" s="76" t="e">
        <f>IF(ISNUMBER(Daten_G1[[#This Row],[CH]]),Daten_G1[[#This Row],[CH]]/_xlfn.XLOOKUP(Basisjahr,Daten_G1[Jahr],Daten_G1[CH])-1,#N/A)</f>
        <v>#N/A</v>
      </c>
      <c r="I46" s="74"/>
      <c r="J46" s="76" t="e">
        <f>IF(ISNUMBER(Daten_G1[[#This Row],[BS]]),Daten_G1[[#This Row],[BS]]/_xlfn.XLOOKUP(Basisjahr,Daten_G1[Jahr],Daten_G1[BS])-1,#N/A)</f>
        <v>#N/A</v>
      </c>
      <c r="K46" s="68"/>
      <c r="L46" s="67"/>
      <c r="M46" s="64"/>
      <c r="N46" s="62"/>
      <c r="O46" s="62"/>
      <c r="P46" s="62"/>
    </row>
    <row r="47" spans="1:16" ht="16.350000000000001" customHeight="1">
      <c r="A47" s="95">
        <v>2030</v>
      </c>
      <c r="B47" s="65" t="s">
        <v>164</v>
      </c>
      <c r="C47" s="124" t="s">
        <v>164</v>
      </c>
      <c r="D47" s="66" t="e">
        <v>#N/A</v>
      </c>
      <c r="E47" s="74"/>
      <c r="F47" s="76" t="e">
        <f>IF(ISNUMBER(Daten_G1[[#This Row],[ZH]]),Daten_G1[[#This Row],[ZH]]/_xlfn.XLOOKUP(Basisjahr,Daten_G1[Jahr],Daten_G1[ZH])-1,#N/A)</f>
        <v>#N/A</v>
      </c>
      <c r="G47" s="74"/>
      <c r="H47" s="76" t="e">
        <f>IF(ISNUMBER(Daten_G1[[#This Row],[CH]]),Daten_G1[[#This Row],[CH]]/_xlfn.XLOOKUP(Basisjahr,Daten_G1[Jahr],Daten_G1[CH])-1,#N/A)</f>
        <v>#N/A</v>
      </c>
      <c r="I47" s="74"/>
      <c r="J47" s="76" t="e">
        <f>IF(ISNUMBER(Daten_G1[[#This Row],[BS]]),Daten_G1[[#This Row],[BS]]/_xlfn.XLOOKUP(Basisjahr,Daten_G1[Jahr],Daten_G1[BS])-1,#N/A)</f>
        <v>#N/A</v>
      </c>
      <c r="K47" s="68"/>
      <c r="L47" s="67"/>
      <c r="M47" s="64"/>
      <c r="N47" s="62"/>
      <c r="O47" s="62"/>
      <c r="P47" s="62"/>
    </row>
    <row r="48" spans="1:16" ht="16.350000000000001" customHeight="1">
      <c r="A48" s="95">
        <v>2031</v>
      </c>
      <c r="B48" s="65" t="s">
        <v>164</v>
      </c>
      <c r="C48" s="124" t="s">
        <v>164</v>
      </c>
      <c r="D48" s="66" t="e">
        <v>#N/A</v>
      </c>
      <c r="E48" s="74"/>
      <c r="F48" s="76" t="e">
        <f>IF(ISNUMBER(Daten_G1[[#This Row],[ZH]]),Daten_G1[[#This Row],[ZH]]/_xlfn.XLOOKUP(Basisjahr,Daten_G1[Jahr],Daten_G1[ZH])-1,#N/A)</f>
        <v>#N/A</v>
      </c>
      <c r="G48" s="74"/>
      <c r="H48" s="76" t="e">
        <f>IF(ISNUMBER(Daten_G1[[#This Row],[CH]]),Daten_G1[[#This Row],[CH]]/_xlfn.XLOOKUP(Basisjahr,Daten_G1[Jahr],Daten_G1[CH])-1,#N/A)</f>
        <v>#N/A</v>
      </c>
      <c r="I48" s="74"/>
      <c r="J48" s="76" t="e">
        <f>IF(ISNUMBER(Daten_G1[[#This Row],[BS]]),Daten_G1[[#This Row],[BS]]/_xlfn.XLOOKUP(Basisjahr,Daten_G1[Jahr],Daten_G1[BS])-1,#N/A)</f>
        <v>#N/A</v>
      </c>
      <c r="K48" s="68"/>
      <c r="L48" s="67"/>
      <c r="M48" s="64"/>
      <c r="N48" s="62"/>
      <c r="O48" s="62"/>
      <c r="P48" s="62"/>
    </row>
    <row r="49" spans="1:16" ht="16.350000000000001" customHeight="1">
      <c r="A49" s="95">
        <v>2032</v>
      </c>
      <c r="B49" s="65" t="s">
        <v>164</v>
      </c>
      <c r="C49" s="124" t="s">
        <v>164</v>
      </c>
      <c r="D49" s="66" t="e">
        <v>#N/A</v>
      </c>
      <c r="E49" s="74"/>
      <c r="F49" s="76" t="e">
        <f>IF(ISNUMBER(Daten_G1[[#This Row],[ZH]]),Daten_G1[[#This Row],[ZH]]/_xlfn.XLOOKUP(Basisjahr,Daten_G1[Jahr],Daten_G1[ZH])-1,#N/A)</f>
        <v>#N/A</v>
      </c>
      <c r="G49" s="74"/>
      <c r="H49" s="76" t="e">
        <f>IF(ISNUMBER(Daten_G1[[#This Row],[CH]]),Daten_G1[[#This Row],[CH]]/_xlfn.XLOOKUP(Basisjahr,Daten_G1[Jahr],Daten_G1[CH])-1,#N/A)</f>
        <v>#N/A</v>
      </c>
      <c r="I49" s="74"/>
      <c r="J49" s="76" t="e">
        <f>IF(ISNUMBER(Daten_G1[[#This Row],[BS]]),Daten_G1[[#This Row],[BS]]/_xlfn.XLOOKUP(Basisjahr,Daten_G1[Jahr],Daten_G1[BS])-1,#N/A)</f>
        <v>#N/A</v>
      </c>
      <c r="K49" s="68"/>
      <c r="L49" s="67"/>
      <c r="M49" s="64"/>
      <c r="N49" s="62"/>
      <c r="O49" s="62"/>
      <c r="P49" s="62"/>
    </row>
    <row r="50" spans="1:16" ht="16.350000000000001" customHeight="1">
      <c r="A50" s="95">
        <v>2033</v>
      </c>
      <c r="B50" s="65" t="s">
        <v>164</v>
      </c>
      <c r="C50" s="124" t="s">
        <v>164</v>
      </c>
      <c r="D50" s="66" t="e">
        <v>#N/A</v>
      </c>
      <c r="E50" s="74"/>
      <c r="F50" s="76" t="e">
        <f>IF(ISNUMBER(Daten_G1[[#This Row],[ZH]]),Daten_G1[[#This Row],[ZH]]/_xlfn.XLOOKUP(Basisjahr,Daten_G1[Jahr],Daten_G1[ZH])-1,#N/A)</f>
        <v>#N/A</v>
      </c>
      <c r="G50" s="74"/>
      <c r="H50" s="76" t="e">
        <f>IF(ISNUMBER(Daten_G1[[#This Row],[CH]]),Daten_G1[[#This Row],[CH]]/_xlfn.XLOOKUP(Basisjahr,Daten_G1[Jahr],Daten_G1[CH])-1,#N/A)</f>
        <v>#N/A</v>
      </c>
      <c r="I50" s="74"/>
      <c r="J50" s="76" t="e">
        <f>IF(ISNUMBER(Daten_G1[[#This Row],[BS]]),Daten_G1[[#This Row],[BS]]/_xlfn.XLOOKUP(Basisjahr,Daten_G1[Jahr],Daten_G1[BS])-1,#N/A)</f>
        <v>#N/A</v>
      </c>
      <c r="K50" s="68"/>
      <c r="L50" s="67"/>
      <c r="M50" s="64"/>
      <c r="N50" s="62"/>
      <c r="O50" s="62"/>
      <c r="P50" s="62"/>
    </row>
    <row r="51" spans="1:16" ht="16.350000000000001" customHeight="1">
      <c r="A51" s="95">
        <v>2034</v>
      </c>
      <c r="B51" s="65" t="s">
        <v>164</v>
      </c>
      <c r="C51" s="124" t="s">
        <v>164</v>
      </c>
      <c r="D51" s="66" t="e">
        <v>#N/A</v>
      </c>
      <c r="E51" s="74"/>
      <c r="F51" s="76" t="e">
        <f>IF(ISNUMBER(Daten_G1[[#This Row],[ZH]]),Daten_G1[[#This Row],[ZH]]/_xlfn.XLOOKUP(Basisjahr,Daten_G1[Jahr],Daten_G1[ZH])-1,#N/A)</f>
        <v>#N/A</v>
      </c>
      <c r="G51" s="74"/>
      <c r="H51" s="76" t="e">
        <f>IF(ISNUMBER(Daten_G1[[#This Row],[CH]]),Daten_G1[[#This Row],[CH]]/_xlfn.XLOOKUP(Basisjahr,Daten_G1[Jahr],Daten_G1[CH])-1,#N/A)</f>
        <v>#N/A</v>
      </c>
      <c r="I51" s="74"/>
      <c r="J51" s="76" t="e">
        <f>IF(ISNUMBER(Daten_G1[[#This Row],[BS]]),Daten_G1[[#This Row],[BS]]/_xlfn.XLOOKUP(Basisjahr,Daten_G1[Jahr],Daten_G1[BS])-1,#N/A)</f>
        <v>#N/A</v>
      </c>
      <c r="K51" s="68"/>
      <c r="L51" s="67"/>
      <c r="M51" s="64"/>
      <c r="N51" s="62"/>
      <c r="O51" s="62"/>
      <c r="P51" s="62"/>
    </row>
    <row r="52" spans="1:16" ht="16.350000000000001" customHeight="1">
      <c r="A52" s="95">
        <v>2035</v>
      </c>
      <c r="B52" s="65" t="s">
        <v>164</v>
      </c>
      <c r="C52" s="124" t="s">
        <v>164</v>
      </c>
      <c r="D52" s="66" t="e">
        <v>#N/A</v>
      </c>
      <c r="E52" s="74"/>
      <c r="F52" s="76" t="e">
        <f>IF(ISNUMBER(Daten_G1[[#This Row],[ZH]]),Daten_G1[[#This Row],[ZH]]/_xlfn.XLOOKUP(Basisjahr,Daten_G1[Jahr],Daten_G1[ZH])-1,#N/A)</f>
        <v>#N/A</v>
      </c>
      <c r="G52" s="74"/>
      <c r="H52" s="76" t="e">
        <f>IF(ISNUMBER(Daten_G1[[#This Row],[CH]]),Daten_G1[[#This Row],[CH]]/_xlfn.XLOOKUP(Basisjahr,Daten_G1[Jahr],Daten_G1[CH])-1,#N/A)</f>
        <v>#N/A</v>
      </c>
      <c r="I52" s="74"/>
      <c r="J52" s="76" t="e">
        <f>IF(ISNUMBER(Daten_G1[[#This Row],[BS]]),Daten_G1[[#This Row],[BS]]/_xlfn.XLOOKUP(Basisjahr,Daten_G1[Jahr],Daten_G1[BS])-1,#N/A)</f>
        <v>#N/A</v>
      </c>
      <c r="K52" s="68"/>
      <c r="L52" s="67"/>
      <c r="M52" s="64"/>
      <c r="N52" s="62"/>
      <c r="O52" s="62"/>
      <c r="P52" s="62"/>
    </row>
    <row r="53" spans="1:16" ht="16.350000000000001" customHeight="1">
      <c r="A53" s="95">
        <v>2036</v>
      </c>
      <c r="B53" s="65" t="s">
        <v>164</v>
      </c>
      <c r="C53" s="124" t="s">
        <v>164</v>
      </c>
      <c r="D53" s="66" t="e">
        <v>#N/A</v>
      </c>
      <c r="E53" s="74"/>
      <c r="F53" s="76" t="e">
        <f>IF(ISNUMBER(Daten_G1[[#This Row],[ZH]]),Daten_G1[[#This Row],[ZH]]/_xlfn.XLOOKUP(Basisjahr,Daten_G1[Jahr],Daten_G1[ZH])-1,#N/A)</f>
        <v>#N/A</v>
      </c>
      <c r="G53" s="74"/>
      <c r="H53" s="76" t="e">
        <f>IF(ISNUMBER(Daten_G1[[#This Row],[CH]]),Daten_G1[[#This Row],[CH]]/_xlfn.XLOOKUP(Basisjahr,Daten_G1[Jahr],Daten_G1[CH])-1,#N/A)</f>
        <v>#N/A</v>
      </c>
      <c r="I53" s="74"/>
      <c r="J53" s="76" t="e">
        <f>IF(ISNUMBER(Daten_G1[[#This Row],[BS]]),Daten_G1[[#This Row],[BS]]/_xlfn.XLOOKUP(Basisjahr,Daten_G1[Jahr],Daten_G1[BS])-1,#N/A)</f>
        <v>#N/A</v>
      </c>
      <c r="K53" s="68"/>
      <c r="L53" s="67"/>
      <c r="M53" s="64"/>
      <c r="N53" s="62"/>
      <c r="O53" s="62"/>
      <c r="P53" s="62"/>
    </row>
    <row r="54" spans="1:16" ht="16.350000000000001" customHeight="1">
      <c r="A54" s="95">
        <v>2037</v>
      </c>
      <c r="B54" s="65" t="s">
        <v>164</v>
      </c>
      <c r="C54" s="124" t="s">
        <v>164</v>
      </c>
      <c r="D54" s="66" t="e">
        <v>#N/A</v>
      </c>
      <c r="E54" s="74"/>
      <c r="F54" s="76" t="e">
        <f>IF(ISNUMBER(Daten_G1[[#This Row],[ZH]]),Daten_G1[[#This Row],[ZH]]/_xlfn.XLOOKUP(Basisjahr,Daten_G1[Jahr],Daten_G1[ZH])-1,#N/A)</f>
        <v>#N/A</v>
      </c>
      <c r="G54" s="74"/>
      <c r="H54" s="76" t="e">
        <f>IF(ISNUMBER(Daten_G1[[#This Row],[CH]]),Daten_G1[[#This Row],[CH]]/_xlfn.XLOOKUP(Basisjahr,Daten_G1[Jahr],Daten_G1[CH])-1,#N/A)</f>
        <v>#N/A</v>
      </c>
      <c r="I54" s="74"/>
      <c r="J54" s="76" t="e">
        <f>IF(ISNUMBER(Daten_G1[[#This Row],[BS]]),Daten_G1[[#This Row],[BS]]/_xlfn.XLOOKUP(Basisjahr,Daten_G1[Jahr],Daten_G1[BS])-1,#N/A)</f>
        <v>#N/A</v>
      </c>
      <c r="K54" s="68"/>
      <c r="L54" s="67"/>
      <c r="M54" s="64"/>
      <c r="N54" s="62"/>
      <c r="O54" s="62"/>
      <c r="P54" s="62"/>
    </row>
    <row r="55" spans="1:16" ht="16.350000000000001" customHeight="1">
      <c r="A55" s="95">
        <v>2038</v>
      </c>
      <c r="B55" s="65" t="s">
        <v>164</v>
      </c>
      <c r="C55" s="124" t="s">
        <v>164</v>
      </c>
      <c r="D55" s="66" t="e">
        <v>#N/A</v>
      </c>
      <c r="E55" s="74"/>
      <c r="F55" s="76" t="e">
        <f>IF(ISNUMBER(Daten_G1[[#This Row],[ZH]]),Daten_G1[[#This Row],[ZH]]/_xlfn.XLOOKUP(Basisjahr,Daten_G1[Jahr],Daten_G1[ZH])-1,#N/A)</f>
        <v>#N/A</v>
      </c>
      <c r="G55" s="74"/>
      <c r="H55" s="76" t="e">
        <f>IF(ISNUMBER(Daten_G1[[#This Row],[CH]]),Daten_G1[[#This Row],[CH]]/_xlfn.XLOOKUP(Basisjahr,Daten_G1[Jahr],Daten_G1[CH])-1,#N/A)</f>
        <v>#N/A</v>
      </c>
      <c r="I55" s="74"/>
      <c r="J55" s="76" t="e">
        <f>IF(ISNUMBER(Daten_G1[[#This Row],[BS]]),Daten_G1[[#This Row],[BS]]/_xlfn.XLOOKUP(Basisjahr,Daten_G1[Jahr],Daten_G1[BS])-1,#N/A)</f>
        <v>#N/A</v>
      </c>
      <c r="K55" s="68"/>
      <c r="L55" s="67"/>
      <c r="M55" s="64"/>
      <c r="N55" s="62"/>
      <c r="O55" s="62"/>
      <c r="P55" s="62"/>
    </row>
    <row r="56" spans="1:16" ht="16.350000000000001" customHeight="1">
      <c r="A56" s="95">
        <v>2039</v>
      </c>
      <c r="B56" s="65" t="s">
        <v>164</v>
      </c>
      <c r="C56" s="124" t="s">
        <v>164</v>
      </c>
      <c r="D56" s="66" t="e">
        <v>#N/A</v>
      </c>
      <c r="E56" s="74"/>
      <c r="F56" s="76" t="e">
        <f>IF(ISNUMBER(Daten_G1[[#This Row],[ZH]]),Daten_G1[[#This Row],[ZH]]/_xlfn.XLOOKUP(Basisjahr,Daten_G1[Jahr],Daten_G1[ZH])-1,#N/A)</f>
        <v>#N/A</v>
      </c>
      <c r="G56" s="74"/>
      <c r="H56" s="76" t="e">
        <f>IF(ISNUMBER(Daten_G1[[#This Row],[CH]]),Daten_G1[[#This Row],[CH]]/_xlfn.XLOOKUP(Basisjahr,Daten_G1[Jahr],Daten_G1[CH])-1,#N/A)</f>
        <v>#N/A</v>
      </c>
      <c r="I56" s="74"/>
      <c r="J56" s="76" t="e">
        <f>IF(ISNUMBER(Daten_G1[[#This Row],[BS]]),Daten_G1[[#This Row],[BS]]/_xlfn.XLOOKUP(Basisjahr,Daten_G1[Jahr],Daten_G1[BS])-1,#N/A)</f>
        <v>#N/A</v>
      </c>
      <c r="K56" s="68"/>
      <c r="L56" s="67"/>
      <c r="M56" s="64"/>
      <c r="N56" s="62"/>
      <c r="O56" s="62"/>
      <c r="P56" s="62"/>
    </row>
    <row r="57" spans="1:16" ht="16.350000000000001" customHeight="1">
      <c r="A57" s="95">
        <v>2040</v>
      </c>
      <c r="B57" s="65" t="s">
        <v>164</v>
      </c>
      <c r="C57" s="124" t="s">
        <v>164</v>
      </c>
      <c r="D57" s="66" t="e">
        <v>#N/A</v>
      </c>
      <c r="E57" s="74"/>
      <c r="F57" s="76" t="e">
        <f>IF(ISNUMBER(Daten_G1[[#This Row],[ZH]]),Daten_G1[[#This Row],[ZH]]/_xlfn.XLOOKUP(Basisjahr,Daten_G1[Jahr],Daten_G1[ZH])-1,#N/A)</f>
        <v>#N/A</v>
      </c>
      <c r="G57" s="74"/>
      <c r="H57" s="76" t="e">
        <f>IF(ISNUMBER(Daten_G1[[#This Row],[CH]]),Daten_G1[[#This Row],[CH]]/_xlfn.XLOOKUP(Basisjahr,Daten_G1[Jahr],Daten_G1[CH])-1,#N/A)</f>
        <v>#N/A</v>
      </c>
      <c r="I57" s="74"/>
      <c r="J57" s="76" t="e">
        <f>IF(ISNUMBER(Daten_G1[[#This Row],[BS]]),Daten_G1[[#This Row],[BS]]/_xlfn.XLOOKUP(Basisjahr,Daten_G1[Jahr],Daten_G1[BS])-1,#N/A)</f>
        <v>#N/A</v>
      </c>
      <c r="K57" s="68"/>
      <c r="L57" s="67"/>
      <c r="M57" s="64"/>
      <c r="N57" s="62"/>
      <c r="O57" s="62"/>
      <c r="P57" s="62"/>
    </row>
    <row r="58" spans="1:16" ht="16.350000000000001" customHeight="1">
      <c r="A58" s="95">
        <v>2041</v>
      </c>
      <c r="B58" s="65" t="s">
        <v>164</v>
      </c>
      <c r="C58" s="124" t="s">
        <v>164</v>
      </c>
      <c r="D58" s="66" t="e">
        <v>#N/A</v>
      </c>
      <c r="E58" s="74"/>
      <c r="F58" s="76" t="e">
        <f>IF(ISNUMBER(Daten_G1[[#This Row],[ZH]]),Daten_G1[[#This Row],[ZH]]/_xlfn.XLOOKUP(Basisjahr,Daten_G1[Jahr],Daten_G1[ZH])-1,#N/A)</f>
        <v>#N/A</v>
      </c>
      <c r="G58" s="74"/>
      <c r="H58" s="76" t="e">
        <f>IF(ISNUMBER(Daten_G1[[#This Row],[CH]]),Daten_G1[[#This Row],[CH]]/_xlfn.XLOOKUP(Basisjahr,Daten_G1[Jahr],Daten_G1[CH])-1,#N/A)</f>
        <v>#N/A</v>
      </c>
      <c r="I58" s="74"/>
      <c r="J58" s="76" t="e">
        <f>IF(ISNUMBER(Daten_G1[[#This Row],[BS]]),Daten_G1[[#This Row],[BS]]/_xlfn.XLOOKUP(Basisjahr,Daten_G1[Jahr],Daten_G1[BS])-1,#N/A)</f>
        <v>#N/A</v>
      </c>
      <c r="K58" s="68"/>
      <c r="L58" s="67"/>
      <c r="M58" s="64"/>
      <c r="N58" s="62"/>
      <c r="O58" s="62"/>
      <c r="P58" s="62"/>
    </row>
    <row r="59" spans="1:16" ht="16.350000000000001" customHeight="1">
      <c r="A59" s="95">
        <v>2042</v>
      </c>
      <c r="B59" s="65" t="s">
        <v>164</v>
      </c>
      <c r="C59" s="124" t="s">
        <v>164</v>
      </c>
      <c r="D59" s="66" t="e">
        <v>#N/A</v>
      </c>
      <c r="E59" s="74"/>
      <c r="F59" s="76" t="e">
        <f>IF(ISNUMBER(Daten_G1[[#This Row],[ZH]]),Daten_G1[[#This Row],[ZH]]/_xlfn.XLOOKUP(Basisjahr,Daten_G1[Jahr],Daten_G1[ZH])-1,#N/A)</f>
        <v>#N/A</v>
      </c>
      <c r="G59" s="74"/>
      <c r="H59" s="76" t="e">
        <f>IF(ISNUMBER(Daten_G1[[#This Row],[CH]]),Daten_G1[[#This Row],[CH]]/_xlfn.XLOOKUP(Basisjahr,Daten_G1[Jahr],Daten_G1[CH])-1,#N/A)</f>
        <v>#N/A</v>
      </c>
      <c r="I59" s="74"/>
      <c r="J59" s="76" t="e">
        <f>IF(ISNUMBER(Daten_G1[[#This Row],[BS]]),Daten_G1[[#This Row],[BS]]/_xlfn.XLOOKUP(Basisjahr,Daten_G1[Jahr],Daten_G1[BS])-1,#N/A)</f>
        <v>#N/A</v>
      </c>
      <c r="K59" s="68"/>
      <c r="L59" s="67"/>
      <c r="M59" s="64"/>
      <c r="N59" s="62"/>
      <c r="O59" s="62"/>
      <c r="P59" s="62"/>
    </row>
    <row r="60" spans="1:16" ht="16.350000000000001" customHeight="1">
      <c r="A60" s="95">
        <v>2043</v>
      </c>
      <c r="B60" s="65" t="s">
        <v>164</v>
      </c>
      <c r="C60" s="124" t="s">
        <v>164</v>
      </c>
      <c r="D60" s="66" t="e">
        <v>#N/A</v>
      </c>
      <c r="E60" s="74"/>
      <c r="F60" s="76" t="e">
        <f>IF(ISNUMBER(Daten_G1[[#This Row],[ZH]]),Daten_G1[[#This Row],[ZH]]/_xlfn.XLOOKUP(Basisjahr,Daten_G1[Jahr],Daten_G1[ZH])-1,#N/A)</f>
        <v>#N/A</v>
      </c>
      <c r="G60" s="74"/>
      <c r="H60" s="76" t="e">
        <f>IF(ISNUMBER(Daten_G1[[#This Row],[CH]]),Daten_G1[[#This Row],[CH]]/_xlfn.XLOOKUP(Basisjahr,Daten_G1[Jahr],Daten_G1[CH])-1,#N/A)</f>
        <v>#N/A</v>
      </c>
      <c r="I60" s="74"/>
      <c r="J60" s="76" t="e">
        <f>IF(ISNUMBER(Daten_G1[[#This Row],[BS]]),Daten_G1[[#This Row],[BS]]/_xlfn.XLOOKUP(Basisjahr,Daten_G1[Jahr],Daten_G1[BS])-1,#N/A)</f>
        <v>#N/A</v>
      </c>
      <c r="K60" s="68"/>
      <c r="L60" s="67"/>
      <c r="M60" s="64"/>
      <c r="N60" s="62"/>
      <c r="O60" s="62"/>
      <c r="P60" s="62"/>
    </row>
    <row r="61" spans="1:16" ht="16.350000000000001" customHeight="1">
      <c r="A61" s="95">
        <v>2044</v>
      </c>
      <c r="B61" s="65" t="s">
        <v>164</v>
      </c>
      <c r="C61" s="124" t="s">
        <v>164</v>
      </c>
      <c r="D61" s="66" t="e">
        <v>#N/A</v>
      </c>
      <c r="E61" s="74"/>
      <c r="F61" s="76" t="e">
        <f>IF(ISNUMBER(Daten_G1[[#This Row],[ZH]]),Daten_G1[[#This Row],[ZH]]/_xlfn.XLOOKUP(Basisjahr,Daten_G1[Jahr],Daten_G1[ZH])-1,#N/A)</f>
        <v>#N/A</v>
      </c>
      <c r="G61" s="74"/>
      <c r="H61" s="76" t="e">
        <f>IF(ISNUMBER(Daten_G1[[#This Row],[CH]]),Daten_G1[[#This Row],[CH]]/_xlfn.XLOOKUP(Basisjahr,Daten_G1[Jahr],Daten_G1[CH])-1,#N/A)</f>
        <v>#N/A</v>
      </c>
      <c r="I61" s="74"/>
      <c r="J61" s="76" t="e">
        <f>IF(ISNUMBER(Daten_G1[[#This Row],[BS]]),Daten_G1[[#This Row],[BS]]/_xlfn.XLOOKUP(Basisjahr,Daten_G1[Jahr],Daten_G1[BS])-1,#N/A)</f>
        <v>#N/A</v>
      </c>
      <c r="K61" s="68"/>
      <c r="L61" s="67"/>
      <c r="M61" s="64"/>
      <c r="N61" s="62"/>
      <c r="O61" s="62"/>
      <c r="P61" s="62"/>
    </row>
    <row r="62" spans="1:16" ht="16.350000000000001" customHeight="1">
      <c r="A62" s="95">
        <v>2045</v>
      </c>
      <c r="B62" s="65" t="s">
        <v>164</v>
      </c>
      <c r="C62" s="124" t="s">
        <v>164</v>
      </c>
      <c r="D62" s="66" t="e">
        <v>#N/A</v>
      </c>
      <c r="E62" s="74"/>
      <c r="F62" s="76" t="e">
        <f>IF(ISNUMBER(Daten_G1[[#This Row],[ZH]]),Daten_G1[[#This Row],[ZH]]/_xlfn.XLOOKUP(Basisjahr,Daten_G1[Jahr],Daten_G1[ZH])-1,#N/A)</f>
        <v>#N/A</v>
      </c>
      <c r="G62" s="74"/>
      <c r="H62" s="76" t="e">
        <f>IF(ISNUMBER(Daten_G1[[#This Row],[CH]]),Daten_G1[[#This Row],[CH]]/_xlfn.XLOOKUP(Basisjahr,Daten_G1[Jahr],Daten_G1[CH])-1,#N/A)</f>
        <v>#N/A</v>
      </c>
      <c r="I62" s="74"/>
      <c r="J62" s="76" t="e">
        <f>IF(ISNUMBER(Daten_G1[[#This Row],[BS]]),Daten_G1[[#This Row],[BS]]/_xlfn.XLOOKUP(Basisjahr,Daten_G1[Jahr],Daten_G1[BS])-1,#N/A)</f>
        <v>#N/A</v>
      </c>
      <c r="K62" s="68"/>
      <c r="L62" s="67"/>
      <c r="M62" s="64"/>
      <c r="N62" s="62"/>
      <c r="O62" s="62"/>
      <c r="P62" s="62"/>
    </row>
    <row r="63" spans="1:16" ht="16.350000000000001" customHeight="1">
      <c r="A63" s="95">
        <v>2046</v>
      </c>
      <c r="B63" s="65" t="s">
        <v>164</v>
      </c>
      <c r="C63" s="124" t="s">
        <v>164</v>
      </c>
      <c r="D63" s="66" t="e">
        <v>#N/A</v>
      </c>
      <c r="E63" s="74"/>
      <c r="F63" s="76" t="e">
        <f>IF(ISNUMBER(Daten_G1[[#This Row],[ZH]]),Daten_G1[[#This Row],[ZH]]/_xlfn.XLOOKUP(Basisjahr,Daten_G1[Jahr],Daten_G1[ZH])-1,#N/A)</f>
        <v>#N/A</v>
      </c>
      <c r="G63" s="74"/>
      <c r="H63" s="76" t="e">
        <f>IF(ISNUMBER(Daten_G1[[#This Row],[CH]]),Daten_G1[[#This Row],[CH]]/_xlfn.XLOOKUP(Basisjahr,Daten_G1[Jahr],Daten_G1[CH])-1,#N/A)</f>
        <v>#N/A</v>
      </c>
      <c r="I63" s="74"/>
      <c r="J63" s="76" t="e">
        <f>IF(ISNUMBER(Daten_G1[[#This Row],[BS]]),Daten_G1[[#This Row],[BS]]/_xlfn.XLOOKUP(Basisjahr,Daten_G1[Jahr],Daten_G1[BS])-1,#N/A)</f>
        <v>#N/A</v>
      </c>
      <c r="K63" s="68"/>
      <c r="L63" s="67"/>
      <c r="M63" s="64"/>
      <c r="N63" s="62"/>
      <c r="O63" s="62"/>
      <c r="P63" s="62"/>
    </row>
    <row r="64" spans="1:16" ht="16.350000000000001" customHeight="1">
      <c r="A64" s="95">
        <v>2047</v>
      </c>
      <c r="B64" s="65" t="s">
        <v>164</v>
      </c>
      <c r="C64" s="124" t="s">
        <v>164</v>
      </c>
      <c r="D64" s="66" t="e">
        <v>#N/A</v>
      </c>
      <c r="E64" s="74"/>
      <c r="F64" s="76" t="e">
        <f>IF(ISNUMBER(Daten_G1[[#This Row],[ZH]]),Daten_G1[[#This Row],[ZH]]/_xlfn.XLOOKUP(Basisjahr,Daten_G1[Jahr],Daten_G1[ZH])-1,#N/A)</f>
        <v>#N/A</v>
      </c>
      <c r="G64" s="74"/>
      <c r="H64" s="76" t="e">
        <f>IF(ISNUMBER(Daten_G1[[#This Row],[CH]]),Daten_G1[[#This Row],[CH]]/_xlfn.XLOOKUP(Basisjahr,Daten_G1[Jahr],Daten_G1[CH])-1,#N/A)</f>
        <v>#N/A</v>
      </c>
      <c r="I64" s="74"/>
      <c r="J64" s="76" t="e">
        <f>IF(ISNUMBER(Daten_G1[[#This Row],[BS]]),Daten_G1[[#This Row],[BS]]/_xlfn.XLOOKUP(Basisjahr,Daten_G1[Jahr],Daten_G1[BS])-1,#N/A)</f>
        <v>#N/A</v>
      </c>
      <c r="K64" s="68"/>
      <c r="L64" s="67"/>
      <c r="M64" s="64"/>
      <c r="N64" s="62"/>
      <c r="O64" s="62"/>
      <c r="P64" s="62"/>
    </row>
    <row r="65" spans="1:16" ht="16.350000000000001" customHeight="1">
      <c r="A65" s="95">
        <v>2048</v>
      </c>
      <c r="B65" s="65" t="s">
        <v>164</v>
      </c>
      <c r="C65" s="124" t="s">
        <v>164</v>
      </c>
      <c r="D65" s="66" t="e">
        <v>#N/A</v>
      </c>
      <c r="E65" s="74"/>
      <c r="F65" s="76" t="e">
        <f>IF(ISNUMBER(Daten_G1[[#This Row],[ZH]]),Daten_G1[[#This Row],[ZH]]/_xlfn.XLOOKUP(Basisjahr,Daten_G1[Jahr],Daten_G1[ZH])-1,#N/A)</f>
        <v>#N/A</v>
      </c>
      <c r="G65" s="74"/>
      <c r="H65" s="76" t="e">
        <f>IF(ISNUMBER(Daten_G1[[#This Row],[CH]]),Daten_G1[[#This Row],[CH]]/_xlfn.XLOOKUP(Basisjahr,Daten_G1[Jahr],Daten_G1[CH])-1,#N/A)</f>
        <v>#N/A</v>
      </c>
      <c r="I65" s="74"/>
      <c r="J65" s="76" t="e">
        <f>IF(ISNUMBER(Daten_G1[[#This Row],[BS]]),Daten_G1[[#This Row],[BS]]/_xlfn.XLOOKUP(Basisjahr,Daten_G1[Jahr],Daten_G1[BS])-1,#N/A)</f>
        <v>#N/A</v>
      </c>
      <c r="K65" s="68"/>
      <c r="L65" s="67"/>
      <c r="M65" s="64"/>
      <c r="N65" s="62"/>
      <c r="O65" s="62"/>
      <c r="P65" s="62"/>
    </row>
    <row r="66" spans="1:16" ht="16.350000000000001" customHeight="1">
      <c r="A66" s="95">
        <v>2049</v>
      </c>
      <c r="B66" s="65" t="s">
        <v>164</v>
      </c>
      <c r="C66" s="124" t="s">
        <v>164</v>
      </c>
      <c r="D66" s="66" t="e">
        <v>#N/A</v>
      </c>
      <c r="E66" s="74"/>
      <c r="F66" s="76" t="e">
        <f>IF(ISNUMBER(Daten_G1[[#This Row],[ZH]]),Daten_G1[[#This Row],[ZH]]/_xlfn.XLOOKUP(Basisjahr,Daten_G1[Jahr],Daten_G1[ZH])-1,#N/A)</f>
        <v>#N/A</v>
      </c>
      <c r="G66" s="74"/>
      <c r="H66" s="76" t="e">
        <f>IF(ISNUMBER(Daten_G1[[#This Row],[CH]]),Daten_G1[[#This Row],[CH]]/_xlfn.XLOOKUP(Basisjahr,Daten_G1[Jahr],Daten_G1[CH])-1,#N/A)</f>
        <v>#N/A</v>
      </c>
      <c r="I66" s="74"/>
      <c r="J66" s="76" t="e">
        <f>IF(ISNUMBER(Daten_G1[[#This Row],[BS]]),Daten_G1[[#This Row],[BS]]/_xlfn.XLOOKUP(Basisjahr,Daten_G1[Jahr],Daten_G1[BS])-1,#N/A)</f>
        <v>#N/A</v>
      </c>
      <c r="K66" s="68"/>
      <c r="L66" s="67"/>
      <c r="M66" s="64"/>
      <c r="N66" s="62"/>
      <c r="O66" s="62"/>
      <c r="P66" s="62"/>
    </row>
    <row r="67" spans="1:16" ht="15" customHeight="1">
      <c r="A67" s="95">
        <v>2050</v>
      </c>
      <c r="B67" s="95" t="s">
        <v>164</v>
      </c>
      <c r="C67" s="124" t="s">
        <v>164</v>
      </c>
      <c r="D67" t="e">
        <v>#N/A</v>
      </c>
      <c r="E67"/>
      <c r="F67" t="e">
        <f>IF(ISNUMBER(Daten_G1[[#This Row],[ZH]]),Daten_G1[[#This Row],[ZH]]/_xlfn.XLOOKUP(Basisjahr,Daten_G1[Jahr],Daten_G1[ZH])-1,#N/A)</f>
        <v>#N/A</v>
      </c>
      <c r="G67"/>
      <c r="H67" t="e">
        <f>IF(ISNUMBER(Daten_G1[[#This Row],[CH]]),Daten_G1[[#This Row],[CH]]/_xlfn.XLOOKUP(Basisjahr,Daten_G1[Jahr],Daten_G1[CH])-1,#N/A)</f>
        <v>#N/A</v>
      </c>
      <c r="I67"/>
      <c r="J67" t="e">
        <f>IF(ISNUMBER(Daten_G1[[#This Row],[BS]]),Daten_G1[[#This Row],[BS]]/_xlfn.XLOOKUP(Basisjahr,Daten_G1[Jahr],Daten_G1[BS])-1,#N/A)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A31:M31 A32:D32 F32 H32 J32:M32 A33:M37 A38:D38 F38 H38:M38 A39:M67 A68:L72 A73:J74 A75:L104 N28:O29 A28:L30">
    <cfRule type="containsErrors" dxfId="980" priority="33">
      <formula>ISERROR(A2)</formula>
    </cfRule>
  </conditionalFormatting>
  <conditionalFormatting sqref="A1:Z13 A14:B14 E14:G14 J14:Z14 A15:Z20 A21:B22 E21:G22 J21:Z22 A23:Z25 A26:J27 N26:Z27 A31:AA31 A32:D32 F32 H32 J32:AA32 A33:AA37 A38:D38 F38 H38:AA38 A39:AA67 A68:Z72 A73:J74 N73:Z74 A75:Z1048576">
    <cfRule type="cellIs" dxfId="979" priority="30" operator="equal">
      <formula>0</formula>
    </cfRule>
  </conditionalFormatting>
  <conditionalFormatting sqref="A28:Z30">
    <cfRule type="cellIs" dxfId="978" priority="29" operator="equal">
      <formula>0</formula>
    </cfRule>
  </conditionalFormatting>
  <conditionalFormatting sqref="E32">
    <cfRule type="cellIs" dxfId="977" priority="17" operator="equal">
      <formula>0</formula>
    </cfRule>
    <cfRule type="containsErrors" dxfId="974" priority="20">
      <formula>ISERROR(E32)</formula>
    </cfRule>
  </conditionalFormatting>
  <conditionalFormatting sqref="E38">
    <cfRule type="cellIs" dxfId="973" priority="1" operator="equal">
      <formula>0</formula>
    </cfRule>
    <cfRule type="containsErrors" dxfId="970" priority="4">
      <formula>ISERROR(E38)</formula>
    </cfRule>
  </conditionalFormatting>
  <conditionalFormatting sqref="G32">
    <cfRule type="cellIs" dxfId="969" priority="21" operator="equal">
      <formula>0</formula>
    </cfRule>
    <cfRule type="containsErrors" dxfId="966" priority="24">
      <formula>ISERROR(G32)</formula>
    </cfRule>
  </conditionalFormatting>
  <conditionalFormatting sqref="G38">
    <cfRule type="cellIs" dxfId="965" priority="5" operator="equal">
      <formula>0</formula>
    </cfRule>
    <cfRule type="containsErrors" dxfId="962" priority="8">
      <formula>ISERROR(G38)</formula>
    </cfRule>
  </conditionalFormatting>
  <conditionalFormatting sqref="I32">
    <cfRule type="cellIs" dxfId="961" priority="13" operator="equal">
      <formula>0</formula>
    </cfRule>
    <cfRule type="containsErrors" dxfId="958" priority="16">
      <formula>ISERROR(I32)</formula>
    </cfRule>
  </conditionalFormatting>
  <dataValidations count="1">
    <dataValidation operator="lessThan" allowBlank="1" showInputMessage="1" showErrorMessage="1" sqref="B8:D10 G8:I9" xr:uid="{C7EAFF5F-14F0-4FAB-BB9E-24696D695C06}"/>
  </dataValidations>
  <hyperlinks>
    <hyperlink ref="F1" location="Übersicht!A1" display="⬅️ Zurück zur Übersicht" xr:uid="{87FCB494-FB6E-4F35-89B5-9F0787D078F0}"/>
    <hyperlink ref="G12" r:id="rId1" display="https://opendata.swiss/de/dataset/gebaude-nach-kanton-gebaudekategorie-heizungsart-warmwasserversorgung-energietrager-und-bauperi" xr:uid="{358A8663-4B94-400A-9AE6-24F507469331}"/>
    <hyperlink ref="B12" r:id="rId2" xr:uid="{E6AE70DC-488E-41C4-A1FC-DEE4F5D675B6}"/>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31" id="{621BD7C2-47F4-460E-8AE7-B55539E3D16E}">
            <xm:f>$A32=Übersicht!$H$1</xm:f>
            <x14:dxf>
              <fill>
                <patternFill>
                  <bgColor theme="3" tint="0.79998168889431442"/>
                </patternFill>
              </fill>
            </x14:dxf>
          </x14:cfRule>
          <x14:cfRule type="expression" priority="32" id="{89A75123-3295-469A-A675-A0E82CCCCEDC}">
            <xm:f>$A32=Übersicht!$J$1</xm:f>
            <x14:dxf>
              <fill>
                <patternFill>
                  <bgColor theme="2" tint="0.39994506668294322"/>
                </patternFill>
              </fill>
            </x14:dxf>
          </x14:cfRule>
          <xm:sqref>A32:D32 F32 H32 J32:L32 A33:L37 A38:D38 F38 H38:L38 A39:L67</xm:sqref>
        </x14:conditionalFormatting>
        <x14:conditionalFormatting xmlns:xm="http://schemas.microsoft.com/office/excel/2006/main">
          <x14:cfRule type="expression" priority="18" id="{E9598ADF-013D-440D-A38E-00C8D4F09FC9}">
            <xm:f>$A32=Übersicht!$H$1</xm:f>
            <x14:dxf>
              <fill>
                <patternFill>
                  <bgColor theme="3" tint="0.79998168889431442"/>
                </patternFill>
              </fill>
            </x14:dxf>
          </x14:cfRule>
          <x14:cfRule type="expression" priority="19" id="{342DDCDA-9802-4BB1-BFA3-E905BC4DF380}">
            <xm:f>$A32=Übersicht!$J$1</xm:f>
            <x14:dxf>
              <fill>
                <patternFill>
                  <bgColor theme="2" tint="0.39994506668294322"/>
                </patternFill>
              </fill>
            </x14:dxf>
          </x14:cfRule>
          <xm:sqref>E32</xm:sqref>
        </x14:conditionalFormatting>
        <x14:conditionalFormatting xmlns:xm="http://schemas.microsoft.com/office/excel/2006/main">
          <x14:cfRule type="expression" priority="2" id="{462296B2-6F53-42F9-A1C1-680DE8C9B788}">
            <xm:f>$A38=Übersicht!$H$1</xm:f>
            <x14:dxf>
              <fill>
                <patternFill>
                  <bgColor theme="3" tint="0.79998168889431442"/>
                </patternFill>
              </fill>
            </x14:dxf>
          </x14:cfRule>
          <x14:cfRule type="expression" priority="3" id="{D96DEE55-469B-44DE-913D-6D07A6C5E9E1}">
            <xm:f>$A38=Übersicht!$J$1</xm:f>
            <x14:dxf>
              <fill>
                <patternFill>
                  <bgColor theme="2" tint="0.39994506668294322"/>
                </patternFill>
              </fill>
            </x14:dxf>
          </x14:cfRule>
          <xm:sqref>E38</xm:sqref>
        </x14:conditionalFormatting>
        <x14:conditionalFormatting xmlns:xm="http://schemas.microsoft.com/office/excel/2006/main">
          <x14:cfRule type="expression" priority="22" id="{2E31AB50-0EBA-4200-A931-ED5BA226460B}">
            <xm:f>$A32=Übersicht!$H$1</xm:f>
            <x14:dxf>
              <fill>
                <patternFill>
                  <bgColor theme="3" tint="0.79998168889431442"/>
                </patternFill>
              </fill>
            </x14:dxf>
          </x14:cfRule>
          <x14:cfRule type="expression" priority="23" id="{8BC2EC25-1236-49BC-BC97-BFAE21709354}">
            <xm:f>$A32=Übersicht!$J$1</xm:f>
            <x14:dxf>
              <fill>
                <patternFill>
                  <bgColor theme="2" tint="0.39994506668294322"/>
                </patternFill>
              </fill>
            </x14:dxf>
          </x14:cfRule>
          <xm:sqref>G32</xm:sqref>
        </x14:conditionalFormatting>
        <x14:conditionalFormatting xmlns:xm="http://schemas.microsoft.com/office/excel/2006/main">
          <x14:cfRule type="expression" priority="6" id="{7606C367-2E66-4422-AD3C-9F58D7650371}">
            <xm:f>$A38=Übersicht!$H$1</xm:f>
            <x14:dxf>
              <fill>
                <patternFill>
                  <bgColor theme="3" tint="0.79998168889431442"/>
                </patternFill>
              </fill>
            </x14:dxf>
          </x14:cfRule>
          <x14:cfRule type="expression" priority="7" id="{33C2F6BC-C96E-42C2-B822-8602FF907162}">
            <xm:f>$A38=Übersicht!$J$1</xm:f>
            <x14:dxf>
              <fill>
                <patternFill>
                  <bgColor theme="2" tint="0.39994506668294322"/>
                </patternFill>
              </fill>
            </x14:dxf>
          </x14:cfRule>
          <xm:sqref>G38</xm:sqref>
        </x14:conditionalFormatting>
        <x14:conditionalFormatting xmlns:xm="http://schemas.microsoft.com/office/excel/2006/main">
          <x14:cfRule type="expression" priority="14" id="{8E216474-1B0D-4D64-8D8C-09CD61D9E367}">
            <xm:f>$A32=Übersicht!$H$1</xm:f>
            <x14:dxf>
              <fill>
                <patternFill>
                  <bgColor theme="3" tint="0.79998168889431442"/>
                </patternFill>
              </fill>
            </x14:dxf>
          </x14:cfRule>
          <x14:cfRule type="expression" priority="15" id="{081DD5A4-8A71-4427-A277-93E238F8F58C}">
            <xm:f>$A32=Übersicht!$J$1</xm:f>
            <x14:dxf>
              <fill>
                <patternFill>
                  <bgColor theme="2" tint="0.39994506668294322"/>
                </patternFill>
              </fill>
            </x14:dxf>
          </x14:cfRule>
          <xm:sqref>I32</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A72CB64E-A72B-4BF8-931A-961A9C4A2AF9}">
          <x14:formula1>
            <xm:f>Definitionen!$A$2:$A$6</xm:f>
          </x14:formula1>
          <xm:sqref>B7 D7</xm:sqref>
        </x14:dataValidation>
        <x14:dataValidation type="list" allowBlank="1" showInputMessage="1" showErrorMessage="1" xr:uid="{E831D8C0-3150-426D-916B-6F4F33B71D3F}">
          <x14:formula1>
            <xm:f>Definitionen!$I$2:$I$7</xm:f>
          </x14:formula1>
          <xm:sqref>G24:I24</xm:sqref>
        </x14:dataValidation>
        <x14:dataValidation type="list" operator="lessThan" allowBlank="1" showInputMessage="1" showErrorMessage="1" xr:uid="{00942F26-2AD9-45BA-AD85-5B848368C6D5}">
          <x14:formula1>
            <xm:f>Definitionen!$E$2:$E$11</xm:f>
          </x14:formula1>
          <xm:sqref>B5</xm:sqref>
        </x14:dataValidation>
        <x14:dataValidation type="list" allowBlank="1" showInputMessage="1" showErrorMessage="1" xr:uid="{5E6BE6B0-F1D2-45ED-B885-1759D383E334}">
          <x14:formula1>
            <xm:f>Definitionen!I2:I15</xm:f>
          </x14:formula1>
          <xm:sqref>B24:D24</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973AD0-E478-49D7-B2DF-58D09375098E}">
  <sheetPr>
    <tabColor theme="6"/>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15">
      <c r="A1" s="215" t="s">
        <v>228</v>
      </c>
      <c r="B1" s="216"/>
      <c r="C1" s="216"/>
      <c r="D1" s="216"/>
      <c r="E1" s="93" t="str">
        <f>Basisjahr&amp;"-"&amp;Betrachtungsjahr&amp;": "&amp;ROUND(_xlfn.XLOOKUP(Betrachtungsjahr,Daten_G161[Jahr],Daten_G161[Veränderung ZH])*100,1)&amp;" %"</f>
        <v>2015-2021: 63.1 %</v>
      </c>
      <c r="F1" s="193" t="s">
        <v>122</v>
      </c>
      <c r="G1" s="193"/>
      <c r="H1" s="193"/>
      <c r="J1" s="94" t="str">
        <f>Basisjahr&amp;"-"&amp;Betrachtungsjahr&amp;": "&amp;ROUND(_xlfn.XLOOKUP(Betrachtungsjahr,Daten_G161[Jahr],Daten_G161[Veränderung CH])*100,1)&amp;" %"</f>
        <v>2015-2021: 35.7 %</v>
      </c>
    </row>
    <row r="2" spans="1:17" s="56" customFormat="1" ht="9" customHeight="1">
      <c r="E2" s="19"/>
    </row>
    <row r="3" spans="1:17" s="56" customFormat="1" ht="15" customHeigh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2010</v>
      </c>
      <c r="E4" s="19"/>
      <c r="F4" s="89"/>
      <c r="G4" s="89"/>
      <c r="H4" s="90" t="str">
        <f t="shared" ref="H4:H6" si="0">C4</f>
        <v>Verfügbar ab</v>
      </c>
      <c r="I4" s="92"/>
    </row>
    <row r="5" spans="1:17" s="56" customFormat="1" ht="18" customHeight="1">
      <c r="A5" s="79" t="s">
        <v>59</v>
      </c>
      <c r="B5" s="80" t="s">
        <v>166</v>
      </c>
      <c r="C5" s="79" t="s">
        <v>127</v>
      </c>
      <c r="D5" s="82" t="s">
        <v>167</v>
      </c>
      <c r="E5" s="19"/>
      <c r="F5" s="90" t="str">
        <f>A5</f>
        <v>Zuständig</v>
      </c>
      <c r="G5" s="91"/>
      <c r="H5" s="90" t="str">
        <f t="shared" si="0"/>
        <v>Kontaktperson</v>
      </c>
      <c r="I5" s="100"/>
    </row>
    <row r="6" spans="1:17" s="56" customFormat="1" ht="18" customHeight="1">
      <c r="A6" s="79" t="s">
        <v>58</v>
      </c>
      <c r="B6" s="102" t="s">
        <v>200</v>
      </c>
      <c r="C6" s="79" t="s">
        <v>128</v>
      </c>
      <c r="D6" s="151" t="s">
        <v>184</v>
      </c>
      <c r="E6" s="19"/>
      <c r="F6" s="90" t="str">
        <f t="shared" ref="F6:F9" si="1">A6</f>
        <v>Einheit</v>
      </c>
      <c r="G6" s="91"/>
      <c r="H6" s="90" t="str">
        <f t="shared" si="0"/>
        <v xml:space="preserve">Berechnung </v>
      </c>
      <c r="I6" s="91"/>
    </row>
    <row r="7" spans="1:17" s="56" customFormat="1" ht="18" customHeight="1">
      <c r="A7" s="79" t="s">
        <v>129</v>
      </c>
      <c r="B7" s="102" t="s">
        <v>168</v>
      </c>
      <c r="C7" s="79" t="s">
        <v>130</v>
      </c>
      <c r="D7" s="80" t="s">
        <v>184</v>
      </c>
      <c r="E7" s="19"/>
      <c r="F7" s="119"/>
      <c r="G7" s="120"/>
      <c r="H7" s="119"/>
      <c r="I7" s="120"/>
    </row>
    <row r="8" spans="1:17" s="56" customFormat="1" ht="56.85" customHeight="1">
      <c r="A8" s="79" t="s">
        <v>131</v>
      </c>
      <c r="B8" s="208" t="s">
        <v>229</v>
      </c>
      <c r="C8" s="194"/>
      <c r="D8" s="194"/>
      <c r="E8" s="19"/>
      <c r="F8" s="90" t="str">
        <f t="shared" si="1"/>
        <v>Kurzbeschreibung</v>
      </c>
      <c r="G8" s="238"/>
      <c r="H8" s="238"/>
      <c r="I8" s="238"/>
      <c r="Q8" s="58">
        <f>E38/E32-1</f>
        <v>0.63106796116504871</v>
      </c>
    </row>
    <row r="9" spans="1:17" s="59" customFormat="1" ht="72" customHeight="1">
      <c r="A9" s="79" t="s">
        <v>132</v>
      </c>
      <c r="B9" s="194" t="s">
        <v>212</v>
      </c>
      <c r="C9" s="194"/>
      <c r="D9" s="194"/>
      <c r="E9" s="19"/>
      <c r="F9" s="90" t="str">
        <f t="shared" si="1"/>
        <v>Aussagekraft/Relevanz</v>
      </c>
      <c r="G9" s="238"/>
      <c r="H9" s="238"/>
      <c r="I9" s="238"/>
    </row>
    <row r="10" spans="1:17" s="78" customFormat="1" ht="11.85" customHeight="1">
      <c r="A10" s="86"/>
      <c r="B10" s="87"/>
      <c r="C10" s="87"/>
      <c r="D10" s="87"/>
      <c r="E10" s="77"/>
      <c r="F10" s="89"/>
      <c r="G10" s="89"/>
      <c r="H10" s="89"/>
      <c r="I10" s="89"/>
    </row>
    <row r="11" spans="1:17" s="56" customFormat="1" ht="64.349999999999994" customHeight="1">
      <c r="A11" s="79" t="s">
        <v>133</v>
      </c>
      <c r="B11" s="196" t="s">
        <v>230</v>
      </c>
      <c r="C11" s="196"/>
      <c r="D11" s="196"/>
      <c r="E11" s="19"/>
      <c r="F11" s="90" t="str">
        <f t="shared" ref="F11:H17" si="2">A11</f>
        <v>Datenquelle</v>
      </c>
      <c r="G11" s="238"/>
      <c r="H11" s="238"/>
      <c r="I11" s="238"/>
    </row>
    <row r="12" spans="1:17" s="56" customFormat="1" ht="42" customHeight="1">
      <c r="A12" s="79" t="s">
        <v>134</v>
      </c>
      <c r="B12" s="209" t="s">
        <v>231</v>
      </c>
      <c r="C12" s="196"/>
      <c r="D12" s="196"/>
      <c r="E12" s="19"/>
      <c r="F12" s="90" t="str">
        <f t="shared" si="2"/>
        <v>Internetadresse</v>
      </c>
      <c r="G12" s="238"/>
      <c r="H12" s="238"/>
      <c r="I12" s="238"/>
    </row>
    <row r="13" spans="1:17" s="56" customFormat="1" ht="42" customHeight="1">
      <c r="A13" s="79" t="s">
        <v>127</v>
      </c>
      <c r="B13" s="196" t="s">
        <v>232</v>
      </c>
      <c r="C13" s="196"/>
      <c r="D13" s="196"/>
      <c r="E13" s="19"/>
      <c r="F13" s="90" t="str">
        <f t="shared" si="2"/>
        <v>Kontaktperson</v>
      </c>
      <c r="G13" s="238"/>
      <c r="H13" s="238"/>
      <c r="I13" s="238"/>
    </row>
    <row r="14" spans="1:17" s="56" customFormat="1">
      <c r="A14" s="79" t="s">
        <v>135</v>
      </c>
      <c r="B14" s="203"/>
      <c r="C14" s="204"/>
      <c r="D14" s="205"/>
      <c r="E14" s="19"/>
      <c r="F14" s="90" t="str">
        <f>A14</f>
        <v>Nr. der Statisitik</v>
      </c>
      <c r="G14" s="239"/>
      <c r="H14" s="240"/>
      <c r="I14" s="241"/>
    </row>
    <row r="15" spans="1:17" s="56" customFormat="1" ht="18.600000000000001" customHeight="1">
      <c r="A15" s="79" t="s">
        <v>136</v>
      </c>
      <c r="B15" s="105"/>
      <c r="C15" s="79" t="s">
        <v>137</v>
      </c>
      <c r="D15" s="106" t="s">
        <v>217</v>
      </c>
      <c r="E15" s="19"/>
      <c r="F15" s="90" t="str">
        <f t="shared" si="2"/>
        <v>Lizenz</v>
      </c>
      <c r="G15" s="107"/>
      <c r="H15" s="90" t="str">
        <f t="shared" si="2"/>
        <v>Dateiformat</v>
      </c>
      <c r="I15" s="107"/>
    </row>
    <row r="16" spans="1:17" s="59" customFormat="1" ht="18.600000000000001" customHeight="1">
      <c r="A16" s="79" t="s">
        <v>138</v>
      </c>
      <c r="B16" s="102" t="s">
        <v>218</v>
      </c>
      <c r="C16" s="79" t="s">
        <v>139</v>
      </c>
      <c r="D16" s="136" t="s">
        <v>233</v>
      </c>
      <c r="E16" s="19"/>
      <c r="F16" s="90" t="str">
        <f t="shared" si="2"/>
        <v>Erhebungsintervall</v>
      </c>
      <c r="G16" s="91"/>
      <c r="H16" s="90" t="str">
        <f t="shared" si="2"/>
        <v>Aktualisierung jeweils</v>
      </c>
      <c r="I16" s="91"/>
    </row>
    <row r="17" spans="1:17" s="59" customFormat="1" ht="18.600000000000001" customHeight="1">
      <c r="A17" s="79" t="s">
        <v>140</v>
      </c>
      <c r="B17" s="208"/>
      <c r="C17" s="194"/>
      <c r="D17" s="194"/>
      <c r="E17" s="19"/>
      <c r="F17" s="90" t="str">
        <f t="shared" si="2"/>
        <v>Einschränkungen</v>
      </c>
      <c r="G17" s="238"/>
      <c r="H17" s="238"/>
      <c r="I17" s="238"/>
    </row>
    <row r="18" spans="1:17" ht="12" customHeight="1">
      <c r="A18" s="88"/>
      <c r="B18" s="89"/>
      <c r="C18" s="89"/>
      <c r="D18" s="89"/>
      <c r="F18" s="89"/>
      <c r="G18" s="88"/>
      <c r="H18" s="89"/>
      <c r="I18" s="89"/>
    </row>
    <row r="19" spans="1:17" s="59" customFormat="1" ht="18" customHeight="1">
      <c r="A19" s="79" t="s">
        <v>141</v>
      </c>
      <c r="B19" s="137" t="s">
        <v>234</v>
      </c>
      <c r="C19" s="79" t="s">
        <v>142</v>
      </c>
      <c r="D19" s="102"/>
      <c r="E19" s="19"/>
      <c r="F19" s="90" t="str">
        <f t="shared" ref="F19:F20" si="3">A19</f>
        <v>Hilfsgrösse 1</v>
      </c>
      <c r="G19" s="91"/>
      <c r="H19" s="90" t="str">
        <f t="shared" ref="H19:H20" si="4">C19</f>
        <v>Datenquelle 1</v>
      </c>
      <c r="I19" s="91">
        <f>D19</f>
        <v>0</v>
      </c>
    </row>
    <row r="20" spans="1:17" s="59" customFormat="1" ht="18" customHeight="1">
      <c r="A20" s="79" t="s">
        <v>143</v>
      </c>
      <c r="B20" s="137"/>
      <c r="C20" s="79" t="s">
        <v>144</v>
      </c>
      <c r="D20" s="102"/>
      <c r="E20" s="19"/>
      <c r="F20" s="90" t="str">
        <f t="shared" si="3"/>
        <v>Hilfsgrösse 2</v>
      </c>
      <c r="G20" s="91">
        <f>B20</f>
        <v>0</v>
      </c>
      <c r="H20" s="90" t="str">
        <f t="shared" si="4"/>
        <v>Datenquelle 2</v>
      </c>
      <c r="I20" s="91">
        <f>D20</f>
        <v>0</v>
      </c>
    </row>
    <row r="21" spans="1:17" s="59" customFormat="1" ht="43.35" customHeight="1">
      <c r="A21" s="79" t="s">
        <v>145</v>
      </c>
      <c r="B21" s="197"/>
      <c r="C21" s="198"/>
      <c r="D21" s="199"/>
      <c r="E21" s="19"/>
      <c r="F21" s="90" t="str">
        <f>A21</f>
        <v>Hinweise zu Datenauswahl und -aufbereitung</v>
      </c>
      <c r="G21" s="200">
        <f>B21</f>
        <v>0</v>
      </c>
      <c r="H21" s="201"/>
      <c r="I21" s="202"/>
    </row>
    <row r="22" spans="1:17" s="59" customFormat="1" ht="36.6" customHeight="1">
      <c r="A22" s="79" t="s">
        <v>146</v>
      </c>
      <c r="B22" s="212" t="s">
        <v>222</v>
      </c>
      <c r="C22" s="213"/>
      <c r="D22" s="214"/>
      <c r="E22" s="19"/>
      <c r="F22" s="90" t="str">
        <f>A22</f>
        <v>Berechnung Indikator</v>
      </c>
      <c r="G22" s="200"/>
      <c r="H22" s="201"/>
      <c r="I22" s="202"/>
    </row>
    <row r="23" spans="1:17" s="56" customFormat="1" ht="12.6" customHeight="1">
      <c r="A23" s="88"/>
      <c r="B23" s="88"/>
      <c r="C23" s="88"/>
      <c r="D23" s="88"/>
      <c r="E23" s="19"/>
      <c r="F23" s="88"/>
      <c r="G23" s="88"/>
      <c r="H23" s="88"/>
      <c r="I23" s="88"/>
    </row>
    <row r="24" spans="1:17" s="59" customFormat="1" ht="18" customHeight="1">
      <c r="A24" s="79" t="s">
        <v>147</v>
      </c>
      <c r="B24" s="194" t="s">
        <v>223</v>
      </c>
      <c r="C24" s="194"/>
      <c r="D24" s="194"/>
      <c r="E24" s="19"/>
      <c r="F24" s="89"/>
      <c r="G24" s="195"/>
      <c r="H24" s="195"/>
      <c r="I24" s="195"/>
    </row>
    <row r="25" spans="1:17" s="59" customFormat="1" ht="42.6" customHeight="1">
      <c r="A25" s="79" t="s">
        <v>148</v>
      </c>
      <c r="B25" s="194" t="s">
        <v>224</v>
      </c>
      <c r="C25" s="194"/>
      <c r="D25" s="194"/>
      <c r="E25" s="19"/>
      <c r="F25" s="90" t="str">
        <f t="shared" ref="F25:F27" si="5">A25</f>
        <v>Datenqualität</v>
      </c>
      <c r="G25" s="238"/>
      <c r="H25" s="238"/>
      <c r="I25" s="238"/>
    </row>
    <row r="26" spans="1:17" s="59" customFormat="1" ht="33" customHeight="1">
      <c r="A26" s="79" t="s">
        <v>149</v>
      </c>
      <c r="B26" s="211"/>
      <c r="C26" s="207"/>
      <c r="D26" s="207"/>
      <c r="E26" s="19"/>
      <c r="F26" s="90" t="str">
        <f t="shared" si="5"/>
        <v>Plausiblisierung / Verifizierung</v>
      </c>
      <c r="G26" s="238">
        <f>B26</f>
        <v>0</v>
      </c>
      <c r="H26" s="238"/>
      <c r="I26" s="238"/>
    </row>
    <row r="27" spans="1:17" s="59" customFormat="1" ht="37.35" customHeight="1">
      <c r="A27" s="79" t="s">
        <v>150</v>
      </c>
      <c r="B27" s="208"/>
      <c r="C27" s="194"/>
      <c r="D27" s="194"/>
      <c r="E27" s="19"/>
      <c r="F27" s="90" t="str">
        <f t="shared" si="5"/>
        <v>Bemerkungen</v>
      </c>
      <c r="G27" s="238">
        <f>B27</f>
        <v>0</v>
      </c>
      <c r="H27" s="238"/>
      <c r="I27" s="238"/>
    </row>
    <row r="28" spans="1:17" s="59" customFormat="1" ht="27.6" customHeight="1">
      <c r="A28" s="60"/>
      <c r="B28" s="60"/>
      <c r="C28" s="60"/>
      <c r="D28" s="60"/>
      <c r="E28" s="60"/>
      <c r="F28" s="61"/>
      <c r="G28" s="61"/>
      <c r="H28" s="61"/>
      <c r="I28" s="61"/>
      <c r="J28" s="61"/>
      <c r="N28" s="242" t="s">
        <v>151</v>
      </c>
      <c r="O28" s="242"/>
      <c r="P28" s="112" t="s">
        <v>227</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Anteil erneuerbar erzeugte Wärme an Gesamtverbrauch Wärme gegenüber Basisjahr 2015</v>
      </c>
    </row>
    <row r="30" spans="1:17" s="56" customFormat="1" ht="5.0999999999999996" customHeight="1">
      <c r="E30" s="19"/>
    </row>
    <row r="31" spans="1:17" s="56" customFormat="1" ht="30" customHeigh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152">
        <v>0.20599999999999999</v>
      </c>
      <c r="F32" s="152">
        <f>IF(ISNUMBER(Daten_G161[[#This Row],[ZH]]),Daten_G161[[#This Row],[ZH]]/_xlfn.XLOOKUP(Basisjahr,Daten_G161[Jahr],Daten_G161[ZH])-1,#N/A)</f>
        <v>0</v>
      </c>
      <c r="G32" s="152">
        <v>0.3</v>
      </c>
      <c r="H32" s="152">
        <f>IF(ISNUMBER(Daten_G161[[#This Row],[CH]]),Daten_G161[[#This Row],[CH]]/_xlfn.XLOOKUP(Basisjahr,Daten_G161[Jahr],Daten_G161[CH])-1,#N/A)</f>
        <v>0</v>
      </c>
      <c r="I32" s="152">
        <v>0.22900000000000001</v>
      </c>
      <c r="J32" s="75">
        <f>IF(ISNUMBER(Daten_G161[[#This Row],[BS]]),Daten_G161[[#This Row],[BS]]/_xlfn.XLOOKUP(Basisjahr,Daten_G161[Jahr],Daten_G161[BS])-1,#N/A)</f>
        <v>0</v>
      </c>
      <c r="K32" s="63"/>
      <c r="L32" s="67"/>
      <c r="M32" s="64"/>
      <c r="N32" s="64"/>
      <c r="O32" s="64"/>
      <c r="P32" s="64"/>
    </row>
    <row r="33" spans="1:16" ht="16.350000000000001" customHeight="1">
      <c r="A33" s="95">
        <v>2016</v>
      </c>
      <c r="B33" s="65" t="s">
        <v>164</v>
      </c>
      <c r="C33" s="124" t="s">
        <v>164</v>
      </c>
      <c r="D33" s="66" t="e">
        <v>#N/A</v>
      </c>
      <c r="E33" s="73"/>
      <c r="F33" s="75" t="e">
        <f>IF(ISNUMBER(Daten_G161[[#This Row],[ZH]]),Daten_G161[[#This Row],[ZH]]/_xlfn.XLOOKUP(Basisjahr,Daten_G161[Jahr],Daten_G161[ZH])-1,#N/A)</f>
        <v>#N/A</v>
      </c>
      <c r="G33" s="141"/>
      <c r="H33" s="75" t="e">
        <f>IF(ISNUMBER(Daten_G161[[#This Row],[CH]]),Daten_G161[[#This Row],[CH]]/_xlfn.XLOOKUP(Basisjahr,Daten_G161[Jahr],Daten_G161[CH])-1,#N/A)</f>
        <v>#N/A</v>
      </c>
      <c r="I33" s="73"/>
      <c r="J33" s="75" t="e">
        <f>IF(ISNUMBER(Daten_G161[[#This Row],[BS]]),Daten_G161[[#This Row],[BS]]/_xlfn.XLOOKUP(Basisjahr,Daten_G161[Jahr],Daten_G161[BS])-1,#N/A)</f>
        <v>#N/A</v>
      </c>
      <c r="K33" s="63"/>
      <c r="L33" s="67"/>
      <c r="M33" s="64"/>
      <c r="N33" s="62"/>
      <c r="O33" s="62"/>
      <c r="P33" s="62"/>
    </row>
    <row r="34" spans="1:16" ht="16.350000000000001" customHeight="1">
      <c r="A34" s="95">
        <v>2017</v>
      </c>
      <c r="B34" s="65" t="s">
        <v>164</v>
      </c>
      <c r="C34" s="124" t="s">
        <v>164</v>
      </c>
      <c r="D34" s="66" t="e">
        <v>#N/A</v>
      </c>
      <c r="E34" s="73"/>
      <c r="F34" s="75" t="e">
        <f>IF(ISNUMBER(Daten_G161[[#This Row],[ZH]]),Daten_G161[[#This Row],[ZH]]/_xlfn.XLOOKUP(Basisjahr,Daten_G161[Jahr],Daten_G161[ZH])-1,#N/A)</f>
        <v>#N/A</v>
      </c>
      <c r="G34" s="141"/>
      <c r="H34" s="75" t="e">
        <f>IF(ISNUMBER(Daten_G161[[#This Row],[CH]]),Daten_G161[[#This Row],[CH]]/_xlfn.XLOOKUP(Basisjahr,Daten_G161[Jahr],Daten_G161[CH])-1,#N/A)</f>
        <v>#N/A</v>
      </c>
      <c r="I34" s="73"/>
      <c r="J34" s="75" t="e">
        <f>IF(ISNUMBER(Daten_G161[[#This Row],[BS]]),Daten_G161[[#This Row],[BS]]/_xlfn.XLOOKUP(Basisjahr,Daten_G161[Jahr],Daten_G161[BS])-1,#N/A)</f>
        <v>#N/A</v>
      </c>
      <c r="K34" s="63"/>
      <c r="L34" s="67"/>
      <c r="M34" s="64"/>
      <c r="N34" s="62"/>
      <c r="O34" s="62"/>
      <c r="P34" s="62"/>
    </row>
    <row r="35" spans="1:16" ht="16.350000000000001" customHeight="1">
      <c r="A35" s="95">
        <v>2018</v>
      </c>
      <c r="B35" s="65" t="s">
        <v>164</v>
      </c>
      <c r="C35" s="124" t="s">
        <v>164</v>
      </c>
      <c r="D35" s="66" t="e">
        <v>#N/A</v>
      </c>
      <c r="E35" s="73"/>
      <c r="F35" s="75" t="e">
        <f>IF(ISNUMBER(Daten_G161[[#This Row],[ZH]]),Daten_G161[[#This Row],[ZH]]/_xlfn.XLOOKUP(Basisjahr,Daten_G161[Jahr],Daten_G161[ZH])-1,#N/A)</f>
        <v>#N/A</v>
      </c>
      <c r="G35" s="141"/>
      <c r="H35" s="75" t="e">
        <f>IF(ISNUMBER(Daten_G161[[#This Row],[CH]]),Daten_G161[[#This Row],[CH]]/_xlfn.XLOOKUP(Basisjahr,Daten_G161[Jahr],Daten_G161[CH])-1,#N/A)</f>
        <v>#N/A</v>
      </c>
      <c r="I35" s="73"/>
      <c r="J35" s="75" t="e">
        <f>IF(ISNUMBER(Daten_G161[[#This Row],[BS]]),Daten_G161[[#This Row],[BS]]/_xlfn.XLOOKUP(Basisjahr,Daten_G161[Jahr],Daten_G161[BS])-1,#N/A)</f>
        <v>#N/A</v>
      </c>
      <c r="K35" s="63"/>
      <c r="L35" s="67"/>
      <c r="M35" s="64"/>
      <c r="N35" s="62"/>
      <c r="O35" s="62"/>
      <c r="P35" s="62"/>
    </row>
    <row r="36" spans="1:16" ht="16.350000000000001" customHeight="1">
      <c r="A36" s="95">
        <v>2019</v>
      </c>
      <c r="B36" s="65" t="s">
        <v>164</v>
      </c>
      <c r="C36" s="124" t="s">
        <v>164</v>
      </c>
      <c r="D36" s="66" t="e">
        <v>#N/A</v>
      </c>
      <c r="E36" s="73"/>
      <c r="F36" s="75" t="e">
        <f>IF(ISNUMBER(Daten_G161[[#This Row],[ZH]]),Daten_G161[[#This Row],[ZH]]/_xlfn.XLOOKUP(Basisjahr,Daten_G161[Jahr],Daten_G161[ZH])-1,#N/A)</f>
        <v>#N/A</v>
      </c>
      <c r="G36" s="141"/>
      <c r="H36" s="75" t="e">
        <f>IF(ISNUMBER(Daten_G161[[#This Row],[CH]]),Daten_G161[[#This Row],[CH]]/_xlfn.XLOOKUP(Basisjahr,Daten_G161[Jahr],Daten_G161[CH])-1,#N/A)</f>
        <v>#N/A</v>
      </c>
      <c r="I36" s="73"/>
      <c r="J36" s="75" t="e">
        <f>IF(ISNUMBER(Daten_G161[[#This Row],[BS]]),Daten_G161[[#This Row],[BS]]/_xlfn.XLOOKUP(Basisjahr,Daten_G161[Jahr],Daten_G161[BS])-1,#N/A)</f>
        <v>#N/A</v>
      </c>
      <c r="K36" s="63"/>
      <c r="L36" s="67"/>
      <c r="M36" s="64"/>
      <c r="N36" s="62"/>
      <c r="O36" s="62"/>
      <c r="P36" s="62"/>
    </row>
    <row r="37" spans="1:16" ht="16.350000000000001" customHeight="1">
      <c r="A37" s="95">
        <v>2020</v>
      </c>
      <c r="B37" s="65" t="s">
        <v>164</v>
      </c>
      <c r="C37" s="124" t="s">
        <v>164</v>
      </c>
      <c r="D37" s="66" t="e">
        <v>#N/A</v>
      </c>
      <c r="E37" s="73"/>
      <c r="F37" s="75" t="e">
        <f>IF(ISNUMBER(Daten_G161[[#This Row],[ZH]]),Daten_G161[[#This Row],[ZH]]/_xlfn.XLOOKUP(Basisjahr,Daten_G161[Jahr],Daten_G161[ZH])-1,#N/A)</f>
        <v>#N/A</v>
      </c>
      <c r="G37" s="141"/>
      <c r="H37" s="75" t="e">
        <f>IF(ISNUMBER(Daten_G161[[#This Row],[CH]]),Daten_G161[[#This Row],[CH]]/_xlfn.XLOOKUP(Basisjahr,Daten_G161[Jahr],Daten_G161[CH])-1,#N/A)</f>
        <v>#N/A</v>
      </c>
      <c r="I37" s="73"/>
      <c r="J37" s="75" t="e">
        <f>IF(ISNUMBER(Daten_G161[[#This Row],[BS]]),Daten_G161[[#This Row],[BS]]/_xlfn.XLOOKUP(Basisjahr,Daten_G161[Jahr],Daten_G161[BS])-1,#N/A)</f>
        <v>#N/A</v>
      </c>
      <c r="K37" s="63"/>
      <c r="L37" s="67"/>
      <c r="M37" s="64"/>
      <c r="N37" s="62"/>
      <c r="O37" s="62"/>
      <c r="P37" s="62"/>
    </row>
    <row r="38" spans="1:16" ht="16.350000000000001" customHeight="1">
      <c r="A38" s="95">
        <v>2021</v>
      </c>
      <c r="B38" s="65" t="s">
        <v>164</v>
      </c>
      <c r="C38" s="124" t="s">
        <v>164</v>
      </c>
      <c r="D38" s="66" t="e">
        <v>#N/A</v>
      </c>
      <c r="E38" s="75">
        <v>0.33600000000000002</v>
      </c>
      <c r="F38" s="75">
        <f>IF(ISNUMBER(Daten_G161[[#This Row],[ZH]]),Daten_G161[[#This Row],[ZH]]/_xlfn.XLOOKUP(Basisjahr,Daten_G161[Jahr],Daten_G161[ZH])-1,#N/A)</f>
        <v>0.63106796116504871</v>
      </c>
      <c r="G38" s="75">
        <v>0.40699999999999997</v>
      </c>
      <c r="H38" s="75">
        <f>IF(ISNUMBER(Daten_G161[[#This Row],[CH]]),Daten_G161[[#This Row],[CH]]/_xlfn.XLOOKUP(Basisjahr,Daten_G161[Jahr],Daten_G161[CH])-1,#N/A)</f>
        <v>0.35666666666666669</v>
      </c>
      <c r="I38" s="75">
        <v>0.44500000000000001</v>
      </c>
      <c r="J38" s="75">
        <f>IF(ISNUMBER(Daten_G161[[#This Row],[BS]]),Daten_G161[[#This Row],[BS]]/_xlfn.XLOOKUP(Basisjahr,Daten_G161[Jahr],Daten_G161[BS])-1,#N/A)</f>
        <v>0.94323144104803491</v>
      </c>
      <c r="K38" s="63"/>
      <c r="L38" s="67"/>
      <c r="M38" s="64"/>
      <c r="N38" s="62"/>
      <c r="O38" s="62"/>
      <c r="P38" s="62"/>
    </row>
    <row r="39" spans="1:16" ht="16.350000000000001" customHeight="1">
      <c r="A39" s="95">
        <v>2022</v>
      </c>
      <c r="B39" s="65" t="s">
        <v>164</v>
      </c>
      <c r="C39" s="124" t="s">
        <v>164</v>
      </c>
      <c r="D39" s="66" t="e">
        <v>#N/A</v>
      </c>
      <c r="E39" s="73"/>
      <c r="F39" s="75" t="e">
        <f>IF(ISNUMBER(Daten_G161[[#This Row],[ZH]]),Daten_G161[[#This Row],[ZH]]/_xlfn.XLOOKUP(Basisjahr,Daten_G161[Jahr],Daten_G161[ZH])-1,#N/A)</f>
        <v>#N/A</v>
      </c>
      <c r="G39" s="73"/>
      <c r="H39" s="75" t="e">
        <f>IF(ISNUMBER(Daten_G161[[#This Row],[CH]]),Daten_G161[[#This Row],[CH]]/_xlfn.XLOOKUP(Basisjahr,Daten_G161[Jahr],Daten_G161[CH])-1,#N/A)</f>
        <v>#N/A</v>
      </c>
      <c r="I39" s="73"/>
      <c r="J39" s="75" t="e">
        <f>IF(ISNUMBER(Daten_G161[[#This Row],[BS]]),Daten_G161[[#This Row],[BS]]/_xlfn.XLOOKUP(Basisjahr,Daten_G161[Jahr],Daten_G161[BS])-1,#N/A)</f>
        <v>#N/A</v>
      </c>
      <c r="K39" s="68"/>
      <c r="L39" s="67"/>
      <c r="M39" s="64"/>
      <c r="N39" s="62"/>
      <c r="O39" s="62"/>
      <c r="P39" s="62"/>
    </row>
    <row r="40" spans="1:16" ht="16.350000000000001" customHeight="1">
      <c r="A40" s="95">
        <v>2023</v>
      </c>
      <c r="B40" s="65" t="s">
        <v>164</v>
      </c>
      <c r="C40" s="124" t="s">
        <v>164</v>
      </c>
      <c r="D40" s="66" t="e">
        <v>#N/A</v>
      </c>
      <c r="E40" s="74"/>
      <c r="F40" s="76" t="e">
        <f>IF(ISNUMBER(Daten_G161[[#This Row],[ZH]]),Daten_G161[[#This Row],[ZH]]/_xlfn.XLOOKUP(Basisjahr,Daten_G161[Jahr],Daten_G161[ZH])-1,#N/A)</f>
        <v>#N/A</v>
      </c>
      <c r="G40" s="74"/>
      <c r="H40" s="76" t="e">
        <f>IF(ISNUMBER(Daten_G161[[#This Row],[CH]]),Daten_G161[[#This Row],[CH]]/_xlfn.XLOOKUP(Basisjahr,Daten_G161[Jahr],Daten_G161[CH])-1,#N/A)</f>
        <v>#N/A</v>
      </c>
      <c r="I40" s="74"/>
      <c r="J40" s="76" t="e">
        <f>IF(ISNUMBER(Daten_G161[[#This Row],[BS]]),Daten_G161[[#This Row],[BS]]/_xlfn.XLOOKUP(Basisjahr,Daten_G161[Jahr],Daten_G161[BS])-1,#N/A)</f>
        <v>#N/A</v>
      </c>
      <c r="K40" s="68"/>
      <c r="L40" s="67"/>
      <c r="M40" s="64"/>
      <c r="N40" s="62"/>
      <c r="O40" s="62"/>
      <c r="P40" s="62"/>
    </row>
    <row r="41" spans="1:16" ht="16.350000000000001" customHeight="1">
      <c r="A41" s="95">
        <v>2024</v>
      </c>
      <c r="B41" s="65" t="s">
        <v>164</v>
      </c>
      <c r="C41" s="124" t="s">
        <v>164</v>
      </c>
      <c r="D41" s="66" t="e">
        <v>#N/A</v>
      </c>
      <c r="E41" s="74"/>
      <c r="F41" s="76" t="e">
        <f>IF(ISNUMBER(Daten_G161[[#This Row],[ZH]]),Daten_G161[[#This Row],[ZH]]/_xlfn.XLOOKUP(Basisjahr,Daten_G161[Jahr],Daten_G161[ZH])-1,#N/A)</f>
        <v>#N/A</v>
      </c>
      <c r="G41" s="74"/>
      <c r="H41" s="76" t="e">
        <f>IF(ISNUMBER(Daten_G161[[#This Row],[CH]]),Daten_G161[[#This Row],[CH]]/_xlfn.XLOOKUP(Basisjahr,Daten_G161[Jahr],Daten_G161[CH])-1,#N/A)</f>
        <v>#N/A</v>
      </c>
      <c r="I41" s="74"/>
      <c r="J41" s="76" t="e">
        <f>IF(ISNUMBER(Daten_G161[[#This Row],[BS]]),Daten_G161[[#This Row],[BS]]/_xlfn.XLOOKUP(Basisjahr,Daten_G161[Jahr],Daten_G161[BS])-1,#N/A)</f>
        <v>#N/A</v>
      </c>
      <c r="K41" s="68"/>
      <c r="L41" s="67"/>
      <c r="M41" s="64"/>
      <c r="N41" s="62"/>
      <c r="O41" s="62"/>
      <c r="P41" s="62"/>
    </row>
    <row r="42" spans="1:16" ht="16.350000000000001" customHeight="1">
      <c r="A42" s="95">
        <v>2025</v>
      </c>
      <c r="B42" s="65" t="s">
        <v>164</v>
      </c>
      <c r="C42" s="124" t="s">
        <v>164</v>
      </c>
      <c r="D42" s="66" t="e">
        <v>#N/A</v>
      </c>
      <c r="E42" s="74"/>
      <c r="F42" s="76" t="e">
        <f>IF(ISNUMBER(Daten_G161[[#This Row],[ZH]]),Daten_G161[[#This Row],[ZH]]/_xlfn.XLOOKUP(Basisjahr,Daten_G161[Jahr],Daten_G161[ZH])-1,#N/A)</f>
        <v>#N/A</v>
      </c>
      <c r="G42" s="74"/>
      <c r="H42" s="76" t="e">
        <f>IF(ISNUMBER(Daten_G161[[#This Row],[CH]]),Daten_G161[[#This Row],[CH]]/_xlfn.XLOOKUP(Basisjahr,Daten_G161[Jahr],Daten_G161[CH])-1,#N/A)</f>
        <v>#N/A</v>
      </c>
      <c r="I42" s="74"/>
      <c r="J42" s="76" t="e">
        <f>IF(ISNUMBER(Daten_G161[[#This Row],[BS]]),Daten_G161[[#This Row],[BS]]/_xlfn.XLOOKUP(Basisjahr,Daten_G161[Jahr],Daten_G161[BS])-1,#N/A)</f>
        <v>#N/A</v>
      </c>
      <c r="K42" s="68"/>
      <c r="L42" s="67"/>
      <c r="M42" s="64"/>
      <c r="N42" s="62"/>
      <c r="O42" s="62"/>
      <c r="P42" s="62"/>
    </row>
    <row r="43" spans="1:16" ht="16.350000000000001" customHeight="1">
      <c r="A43" s="95">
        <v>2026</v>
      </c>
      <c r="B43" s="65" t="s">
        <v>164</v>
      </c>
      <c r="C43" s="124" t="s">
        <v>164</v>
      </c>
      <c r="D43" s="66" t="e">
        <v>#N/A</v>
      </c>
      <c r="E43" s="74"/>
      <c r="F43" s="76" t="e">
        <f>IF(ISNUMBER(Daten_G161[[#This Row],[ZH]]),Daten_G161[[#This Row],[ZH]]/_xlfn.XLOOKUP(Basisjahr,Daten_G161[Jahr],Daten_G161[ZH])-1,#N/A)</f>
        <v>#N/A</v>
      </c>
      <c r="G43" s="74"/>
      <c r="H43" s="76" t="e">
        <f>IF(ISNUMBER(Daten_G161[[#This Row],[CH]]),Daten_G161[[#This Row],[CH]]/_xlfn.XLOOKUP(Basisjahr,Daten_G161[Jahr],Daten_G161[CH])-1,#N/A)</f>
        <v>#N/A</v>
      </c>
      <c r="I43" s="74"/>
      <c r="J43" s="76" t="e">
        <f>IF(ISNUMBER(Daten_G161[[#This Row],[BS]]),Daten_G161[[#This Row],[BS]]/_xlfn.XLOOKUP(Basisjahr,Daten_G161[Jahr],Daten_G161[BS])-1,#N/A)</f>
        <v>#N/A</v>
      </c>
      <c r="K43" s="68"/>
      <c r="L43" s="67"/>
      <c r="M43" s="64"/>
      <c r="N43" s="62"/>
      <c r="O43" s="62"/>
      <c r="P43" s="62"/>
    </row>
    <row r="44" spans="1:16" ht="16.350000000000001" customHeight="1">
      <c r="A44" s="95">
        <v>2027</v>
      </c>
      <c r="B44" s="65" t="s">
        <v>164</v>
      </c>
      <c r="C44" s="124" t="s">
        <v>164</v>
      </c>
      <c r="D44" s="66" t="e">
        <v>#N/A</v>
      </c>
      <c r="E44" s="74"/>
      <c r="F44" s="76" t="e">
        <f>IF(ISNUMBER(Daten_G161[[#This Row],[ZH]]),Daten_G161[[#This Row],[ZH]]/_xlfn.XLOOKUP(Basisjahr,Daten_G161[Jahr],Daten_G161[ZH])-1,#N/A)</f>
        <v>#N/A</v>
      </c>
      <c r="G44" s="74"/>
      <c r="H44" s="76" t="e">
        <f>IF(ISNUMBER(Daten_G161[[#This Row],[CH]]),Daten_G161[[#This Row],[CH]]/_xlfn.XLOOKUP(Basisjahr,Daten_G161[Jahr],Daten_G161[CH])-1,#N/A)</f>
        <v>#N/A</v>
      </c>
      <c r="I44" s="74"/>
      <c r="J44" s="76" t="e">
        <f>IF(ISNUMBER(Daten_G161[[#This Row],[BS]]),Daten_G161[[#This Row],[BS]]/_xlfn.XLOOKUP(Basisjahr,Daten_G161[Jahr],Daten_G161[BS])-1,#N/A)</f>
        <v>#N/A</v>
      </c>
      <c r="K44" s="68"/>
      <c r="L44" s="67"/>
      <c r="M44" s="64"/>
      <c r="N44" s="62"/>
      <c r="O44" s="62"/>
      <c r="P44" s="62"/>
    </row>
    <row r="45" spans="1:16" ht="16.350000000000001" customHeight="1">
      <c r="A45" s="95">
        <v>2028</v>
      </c>
      <c r="B45" s="65" t="s">
        <v>164</v>
      </c>
      <c r="C45" s="124" t="s">
        <v>164</v>
      </c>
      <c r="D45" s="66" t="e">
        <v>#N/A</v>
      </c>
      <c r="E45" s="74"/>
      <c r="F45" s="76" t="e">
        <f>IF(ISNUMBER(Daten_G161[[#This Row],[ZH]]),Daten_G161[[#This Row],[ZH]]/_xlfn.XLOOKUP(Basisjahr,Daten_G161[Jahr],Daten_G161[ZH])-1,#N/A)</f>
        <v>#N/A</v>
      </c>
      <c r="G45" s="74"/>
      <c r="H45" s="76" t="e">
        <f>IF(ISNUMBER(Daten_G161[[#This Row],[CH]]),Daten_G161[[#This Row],[CH]]/_xlfn.XLOOKUP(Basisjahr,Daten_G161[Jahr],Daten_G161[CH])-1,#N/A)</f>
        <v>#N/A</v>
      </c>
      <c r="I45" s="74"/>
      <c r="J45" s="76" t="e">
        <f>IF(ISNUMBER(Daten_G161[[#This Row],[BS]]),Daten_G161[[#This Row],[BS]]/_xlfn.XLOOKUP(Basisjahr,Daten_G161[Jahr],Daten_G161[BS])-1,#N/A)</f>
        <v>#N/A</v>
      </c>
      <c r="K45" s="68"/>
      <c r="L45" s="67"/>
      <c r="M45" s="64"/>
      <c r="N45" s="62"/>
      <c r="O45" s="62"/>
      <c r="P45" s="62"/>
    </row>
    <row r="46" spans="1:16" ht="16.350000000000001" customHeight="1">
      <c r="A46" s="95">
        <v>2029</v>
      </c>
      <c r="B46" s="65" t="s">
        <v>164</v>
      </c>
      <c r="C46" s="124" t="s">
        <v>164</v>
      </c>
      <c r="D46" s="66" t="e">
        <v>#N/A</v>
      </c>
      <c r="E46" s="74"/>
      <c r="F46" s="76" t="e">
        <f>IF(ISNUMBER(Daten_G161[[#This Row],[ZH]]),Daten_G161[[#This Row],[ZH]]/_xlfn.XLOOKUP(Basisjahr,Daten_G161[Jahr],Daten_G161[ZH])-1,#N/A)</f>
        <v>#N/A</v>
      </c>
      <c r="G46" s="74"/>
      <c r="H46" s="76" t="e">
        <f>IF(ISNUMBER(Daten_G161[[#This Row],[CH]]),Daten_G161[[#This Row],[CH]]/_xlfn.XLOOKUP(Basisjahr,Daten_G161[Jahr],Daten_G161[CH])-1,#N/A)</f>
        <v>#N/A</v>
      </c>
      <c r="I46" s="74"/>
      <c r="J46" s="76" t="e">
        <f>IF(ISNUMBER(Daten_G161[[#This Row],[BS]]),Daten_G161[[#This Row],[BS]]/_xlfn.XLOOKUP(Basisjahr,Daten_G161[Jahr],Daten_G161[BS])-1,#N/A)</f>
        <v>#N/A</v>
      </c>
      <c r="K46" s="68"/>
      <c r="L46" s="67"/>
      <c r="M46" s="64"/>
      <c r="N46" s="62"/>
      <c r="O46" s="62"/>
      <c r="P46" s="62"/>
    </row>
    <row r="47" spans="1:16" ht="16.350000000000001" customHeight="1">
      <c r="A47" s="95">
        <v>2030</v>
      </c>
      <c r="B47" s="65" t="s">
        <v>164</v>
      </c>
      <c r="C47" s="124" t="s">
        <v>164</v>
      </c>
      <c r="D47" s="66" t="e">
        <v>#N/A</v>
      </c>
      <c r="E47" s="74"/>
      <c r="F47" s="76" t="e">
        <f>IF(ISNUMBER(Daten_G161[[#This Row],[ZH]]),Daten_G161[[#This Row],[ZH]]/_xlfn.XLOOKUP(Basisjahr,Daten_G161[Jahr],Daten_G161[ZH])-1,#N/A)</f>
        <v>#N/A</v>
      </c>
      <c r="G47" s="74"/>
      <c r="H47" s="76" t="e">
        <f>IF(ISNUMBER(Daten_G161[[#This Row],[CH]]),Daten_G161[[#This Row],[CH]]/_xlfn.XLOOKUP(Basisjahr,Daten_G161[Jahr],Daten_G161[CH])-1,#N/A)</f>
        <v>#N/A</v>
      </c>
      <c r="I47" s="74"/>
      <c r="J47" s="76" t="e">
        <f>IF(ISNUMBER(Daten_G161[[#This Row],[BS]]),Daten_G161[[#This Row],[BS]]/_xlfn.XLOOKUP(Basisjahr,Daten_G161[Jahr],Daten_G161[BS])-1,#N/A)</f>
        <v>#N/A</v>
      </c>
      <c r="K47" s="68"/>
      <c r="L47" s="67"/>
      <c r="M47" s="64"/>
      <c r="N47" s="62"/>
      <c r="O47" s="62"/>
      <c r="P47" s="62"/>
    </row>
    <row r="48" spans="1:16" ht="16.350000000000001" customHeight="1">
      <c r="A48" s="95">
        <v>2031</v>
      </c>
      <c r="B48" s="65" t="s">
        <v>164</v>
      </c>
      <c r="C48" s="124" t="s">
        <v>164</v>
      </c>
      <c r="D48" s="66" t="e">
        <v>#N/A</v>
      </c>
      <c r="E48" s="74"/>
      <c r="F48" s="76" t="e">
        <f>IF(ISNUMBER(Daten_G161[[#This Row],[ZH]]),Daten_G161[[#This Row],[ZH]]/_xlfn.XLOOKUP(Basisjahr,Daten_G161[Jahr],Daten_G161[ZH])-1,#N/A)</f>
        <v>#N/A</v>
      </c>
      <c r="G48" s="74"/>
      <c r="H48" s="76" t="e">
        <f>IF(ISNUMBER(Daten_G161[[#This Row],[CH]]),Daten_G161[[#This Row],[CH]]/_xlfn.XLOOKUP(Basisjahr,Daten_G161[Jahr],Daten_G161[CH])-1,#N/A)</f>
        <v>#N/A</v>
      </c>
      <c r="I48" s="74"/>
      <c r="J48" s="76" t="e">
        <f>IF(ISNUMBER(Daten_G161[[#This Row],[BS]]),Daten_G161[[#This Row],[BS]]/_xlfn.XLOOKUP(Basisjahr,Daten_G161[Jahr],Daten_G161[BS])-1,#N/A)</f>
        <v>#N/A</v>
      </c>
      <c r="K48" s="68"/>
      <c r="L48" s="67"/>
      <c r="M48" s="64"/>
      <c r="N48" s="62"/>
      <c r="O48" s="62"/>
      <c r="P48" s="62"/>
    </row>
    <row r="49" spans="1:16" ht="16.350000000000001" customHeight="1">
      <c r="A49" s="95">
        <v>2032</v>
      </c>
      <c r="B49" s="65" t="s">
        <v>164</v>
      </c>
      <c r="C49" s="124" t="s">
        <v>164</v>
      </c>
      <c r="D49" s="66" t="e">
        <v>#N/A</v>
      </c>
      <c r="E49" s="74"/>
      <c r="F49" s="76" t="e">
        <f>IF(ISNUMBER(Daten_G161[[#This Row],[ZH]]),Daten_G161[[#This Row],[ZH]]/_xlfn.XLOOKUP(Basisjahr,Daten_G161[Jahr],Daten_G161[ZH])-1,#N/A)</f>
        <v>#N/A</v>
      </c>
      <c r="G49" s="74"/>
      <c r="H49" s="76" t="e">
        <f>IF(ISNUMBER(Daten_G161[[#This Row],[CH]]),Daten_G161[[#This Row],[CH]]/_xlfn.XLOOKUP(Basisjahr,Daten_G161[Jahr],Daten_G161[CH])-1,#N/A)</f>
        <v>#N/A</v>
      </c>
      <c r="I49" s="74"/>
      <c r="J49" s="76" t="e">
        <f>IF(ISNUMBER(Daten_G161[[#This Row],[BS]]),Daten_G161[[#This Row],[BS]]/_xlfn.XLOOKUP(Basisjahr,Daten_G161[Jahr],Daten_G161[BS])-1,#N/A)</f>
        <v>#N/A</v>
      </c>
      <c r="K49" s="68"/>
      <c r="L49" s="67"/>
      <c r="M49" s="64"/>
      <c r="N49" s="62"/>
      <c r="O49" s="62"/>
      <c r="P49" s="62"/>
    </row>
    <row r="50" spans="1:16" ht="16.350000000000001" customHeight="1">
      <c r="A50" s="95">
        <v>2033</v>
      </c>
      <c r="B50" s="65" t="s">
        <v>164</v>
      </c>
      <c r="C50" s="124" t="s">
        <v>164</v>
      </c>
      <c r="D50" s="66" t="e">
        <v>#N/A</v>
      </c>
      <c r="E50" s="74"/>
      <c r="F50" s="76" t="e">
        <f>IF(ISNUMBER(Daten_G161[[#This Row],[ZH]]),Daten_G161[[#This Row],[ZH]]/_xlfn.XLOOKUP(Basisjahr,Daten_G161[Jahr],Daten_G161[ZH])-1,#N/A)</f>
        <v>#N/A</v>
      </c>
      <c r="G50" s="74"/>
      <c r="H50" s="76" t="e">
        <f>IF(ISNUMBER(Daten_G161[[#This Row],[CH]]),Daten_G161[[#This Row],[CH]]/_xlfn.XLOOKUP(Basisjahr,Daten_G161[Jahr],Daten_G161[CH])-1,#N/A)</f>
        <v>#N/A</v>
      </c>
      <c r="I50" s="74"/>
      <c r="J50" s="76" t="e">
        <f>IF(ISNUMBER(Daten_G161[[#This Row],[BS]]),Daten_G161[[#This Row],[BS]]/_xlfn.XLOOKUP(Basisjahr,Daten_G161[Jahr],Daten_G161[BS])-1,#N/A)</f>
        <v>#N/A</v>
      </c>
      <c r="K50" s="68"/>
      <c r="L50" s="67"/>
      <c r="M50" s="64"/>
      <c r="N50" s="62"/>
      <c r="O50" s="62"/>
      <c r="P50" s="62"/>
    </row>
    <row r="51" spans="1:16" ht="16.350000000000001" customHeight="1">
      <c r="A51" s="95">
        <v>2034</v>
      </c>
      <c r="B51" s="65" t="s">
        <v>164</v>
      </c>
      <c r="C51" s="124" t="s">
        <v>164</v>
      </c>
      <c r="D51" s="66" t="e">
        <v>#N/A</v>
      </c>
      <c r="E51" s="74"/>
      <c r="F51" s="76" t="e">
        <f>IF(ISNUMBER(Daten_G161[[#This Row],[ZH]]),Daten_G161[[#This Row],[ZH]]/_xlfn.XLOOKUP(Basisjahr,Daten_G161[Jahr],Daten_G161[ZH])-1,#N/A)</f>
        <v>#N/A</v>
      </c>
      <c r="G51" s="74"/>
      <c r="H51" s="76" t="e">
        <f>IF(ISNUMBER(Daten_G161[[#This Row],[CH]]),Daten_G161[[#This Row],[CH]]/_xlfn.XLOOKUP(Basisjahr,Daten_G161[Jahr],Daten_G161[CH])-1,#N/A)</f>
        <v>#N/A</v>
      </c>
      <c r="I51" s="74"/>
      <c r="J51" s="76" t="e">
        <f>IF(ISNUMBER(Daten_G161[[#This Row],[BS]]),Daten_G161[[#This Row],[BS]]/_xlfn.XLOOKUP(Basisjahr,Daten_G161[Jahr],Daten_G161[BS])-1,#N/A)</f>
        <v>#N/A</v>
      </c>
      <c r="K51" s="68"/>
      <c r="L51" s="67"/>
      <c r="M51" s="64"/>
      <c r="N51" s="62"/>
      <c r="O51" s="62"/>
      <c r="P51" s="62"/>
    </row>
    <row r="52" spans="1:16" ht="16.350000000000001" customHeight="1">
      <c r="A52" s="95">
        <v>2035</v>
      </c>
      <c r="B52" s="65" t="s">
        <v>164</v>
      </c>
      <c r="C52" s="124" t="s">
        <v>164</v>
      </c>
      <c r="D52" s="66" t="e">
        <v>#N/A</v>
      </c>
      <c r="E52" s="74"/>
      <c r="F52" s="76" t="e">
        <f>IF(ISNUMBER(Daten_G161[[#This Row],[ZH]]),Daten_G161[[#This Row],[ZH]]/_xlfn.XLOOKUP(Basisjahr,Daten_G161[Jahr],Daten_G161[ZH])-1,#N/A)</f>
        <v>#N/A</v>
      </c>
      <c r="G52" s="74"/>
      <c r="H52" s="76" t="e">
        <f>IF(ISNUMBER(Daten_G161[[#This Row],[CH]]),Daten_G161[[#This Row],[CH]]/_xlfn.XLOOKUP(Basisjahr,Daten_G161[Jahr],Daten_G161[CH])-1,#N/A)</f>
        <v>#N/A</v>
      </c>
      <c r="I52" s="74"/>
      <c r="J52" s="76" t="e">
        <f>IF(ISNUMBER(Daten_G161[[#This Row],[BS]]),Daten_G161[[#This Row],[BS]]/_xlfn.XLOOKUP(Basisjahr,Daten_G161[Jahr],Daten_G161[BS])-1,#N/A)</f>
        <v>#N/A</v>
      </c>
      <c r="K52" s="68"/>
      <c r="L52" s="67"/>
      <c r="M52" s="64"/>
      <c r="N52" s="62"/>
      <c r="O52" s="62"/>
      <c r="P52" s="62"/>
    </row>
    <row r="53" spans="1:16" ht="16.350000000000001" customHeight="1">
      <c r="A53" s="95">
        <v>2036</v>
      </c>
      <c r="B53" s="65" t="s">
        <v>164</v>
      </c>
      <c r="C53" s="124" t="s">
        <v>164</v>
      </c>
      <c r="D53" s="66" t="e">
        <v>#N/A</v>
      </c>
      <c r="E53" s="74"/>
      <c r="F53" s="76" t="e">
        <f>IF(ISNUMBER(Daten_G161[[#This Row],[ZH]]),Daten_G161[[#This Row],[ZH]]/_xlfn.XLOOKUP(Basisjahr,Daten_G161[Jahr],Daten_G161[ZH])-1,#N/A)</f>
        <v>#N/A</v>
      </c>
      <c r="G53" s="74"/>
      <c r="H53" s="76" t="e">
        <f>IF(ISNUMBER(Daten_G161[[#This Row],[CH]]),Daten_G161[[#This Row],[CH]]/_xlfn.XLOOKUP(Basisjahr,Daten_G161[Jahr],Daten_G161[CH])-1,#N/A)</f>
        <v>#N/A</v>
      </c>
      <c r="I53" s="74"/>
      <c r="J53" s="76" t="e">
        <f>IF(ISNUMBER(Daten_G161[[#This Row],[BS]]),Daten_G161[[#This Row],[BS]]/_xlfn.XLOOKUP(Basisjahr,Daten_G161[Jahr],Daten_G161[BS])-1,#N/A)</f>
        <v>#N/A</v>
      </c>
      <c r="K53" s="68"/>
      <c r="L53" s="67"/>
      <c r="M53" s="64"/>
      <c r="N53" s="62"/>
      <c r="O53" s="62"/>
      <c r="P53" s="62"/>
    </row>
    <row r="54" spans="1:16" ht="16.350000000000001" customHeight="1">
      <c r="A54" s="95">
        <v>2037</v>
      </c>
      <c r="B54" s="65" t="s">
        <v>164</v>
      </c>
      <c r="C54" s="124" t="s">
        <v>164</v>
      </c>
      <c r="D54" s="66" t="e">
        <v>#N/A</v>
      </c>
      <c r="E54" s="74"/>
      <c r="F54" s="76" t="e">
        <f>IF(ISNUMBER(Daten_G161[[#This Row],[ZH]]),Daten_G161[[#This Row],[ZH]]/_xlfn.XLOOKUP(Basisjahr,Daten_G161[Jahr],Daten_G161[ZH])-1,#N/A)</f>
        <v>#N/A</v>
      </c>
      <c r="G54" s="74"/>
      <c r="H54" s="76" t="e">
        <f>IF(ISNUMBER(Daten_G161[[#This Row],[CH]]),Daten_G161[[#This Row],[CH]]/_xlfn.XLOOKUP(Basisjahr,Daten_G161[Jahr],Daten_G161[CH])-1,#N/A)</f>
        <v>#N/A</v>
      </c>
      <c r="I54" s="74"/>
      <c r="J54" s="76" t="e">
        <f>IF(ISNUMBER(Daten_G161[[#This Row],[BS]]),Daten_G161[[#This Row],[BS]]/_xlfn.XLOOKUP(Basisjahr,Daten_G161[Jahr],Daten_G161[BS])-1,#N/A)</f>
        <v>#N/A</v>
      </c>
      <c r="K54" s="68"/>
      <c r="L54" s="67"/>
      <c r="M54" s="64"/>
      <c r="N54" s="62"/>
      <c r="O54" s="62"/>
      <c r="P54" s="62"/>
    </row>
    <row r="55" spans="1:16" ht="16.350000000000001" customHeight="1">
      <c r="A55" s="95">
        <v>2038</v>
      </c>
      <c r="B55" s="65" t="s">
        <v>164</v>
      </c>
      <c r="C55" s="124" t="s">
        <v>164</v>
      </c>
      <c r="D55" s="66" t="e">
        <v>#N/A</v>
      </c>
      <c r="E55" s="74"/>
      <c r="F55" s="76" t="e">
        <f>IF(ISNUMBER(Daten_G161[[#This Row],[ZH]]),Daten_G161[[#This Row],[ZH]]/_xlfn.XLOOKUP(Basisjahr,Daten_G161[Jahr],Daten_G161[ZH])-1,#N/A)</f>
        <v>#N/A</v>
      </c>
      <c r="G55" s="74"/>
      <c r="H55" s="76" t="e">
        <f>IF(ISNUMBER(Daten_G161[[#This Row],[CH]]),Daten_G161[[#This Row],[CH]]/_xlfn.XLOOKUP(Basisjahr,Daten_G161[Jahr],Daten_G161[CH])-1,#N/A)</f>
        <v>#N/A</v>
      </c>
      <c r="I55" s="74"/>
      <c r="J55" s="76" t="e">
        <f>IF(ISNUMBER(Daten_G161[[#This Row],[BS]]),Daten_G161[[#This Row],[BS]]/_xlfn.XLOOKUP(Basisjahr,Daten_G161[Jahr],Daten_G161[BS])-1,#N/A)</f>
        <v>#N/A</v>
      </c>
      <c r="K55" s="68"/>
      <c r="L55" s="67"/>
      <c r="M55" s="64"/>
      <c r="N55" s="62"/>
      <c r="O55" s="62"/>
      <c r="P55" s="62"/>
    </row>
    <row r="56" spans="1:16" ht="16.350000000000001" customHeight="1">
      <c r="A56" s="95">
        <v>2039</v>
      </c>
      <c r="B56" s="65" t="s">
        <v>164</v>
      </c>
      <c r="C56" s="124" t="s">
        <v>164</v>
      </c>
      <c r="D56" s="66" t="e">
        <v>#N/A</v>
      </c>
      <c r="E56" s="74"/>
      <c r="F56" s="76" t="e">
        <f>IF(ISNUMBER(Daten_G161[[#This Row],[ZH]]),Daten_G161[[#This Row],[ZH]]/_xlfn.XLOOKUP(Basisjahr,Daten_G161[Jahr],Daten_G161[ZH])-1,#N/A)</f>
        <v>#N/A</v>
      </c>
      <c r="G56" s="74"/>
      <c r="H56" s="76" t="e">
        <f>IF(ISNUMBER(Daten_G161[[#This Row],[CH]]),Daten_G161[[#This Row],[CH]]/_xlfn.XLOOKUP(Basisjahr,Daten_G161[Jahr],Daten_G161[CH])-1,#N/A)</f>
        <v>#N/A</v>
      </c>
      <c r="I56" s="74"/>
      <c r="J56" s="76" t="e">
        <f>IF(ISNUMBER(Daten_G161[[#This Row],[BS]]),Daten_G161[[#This Row],[BS]]/_xlfn.XLOOKUP(Basisjahr,Daten_G161[Jahr],Daten_G161[BS])-1,#N/A)</f>
        <v>#N/A</v>
      </c>
      <c r="K56" s="68"/>
      <c r="L56" s="67"/>
      <c r="M56" s="64"/>
      <c r="N56" s="62"/>
      <c r="O56" s="62"/>
      <c r="P56" s="62"/>
    </row>
    <row r="57" spans="1:16" ht="16.350000000000001" customHeight="1">
      <c r="A57" s="95">
        <v>2040</v>
      </c>
      <c r="B57" s="65" t="s">
        <v>164</v>
      </c>
      <c r="C57" s="124" t="s">
        <v>164</v>
      </c>
      <c r="D57" s="66" t="e">
        <v>#N/A</v>
      </c>
      <c r="E57" s="74"/>
      <c r="F57" s="76" t="e">
        <f>IF(ISNUMBER(Daten_G161[[#This Row],[ZH]]),Daten_G161[[#This Row],[ZH]]/_xlfn.XLOOKUP(Basisjahr,Daten_G161[Jahr],Daten_G161[ZH])-1,#N/A)</f>
        <v>#N/A</v>
      </c>
      <c r="G57" s="74"/>
      <c r="H57" s="76" t="e">
        <f>IF(ISNUMBER(Daten_G161[[#This Row],[CH]]),Daten_G161[[#This Row],[CH]]/_xlfn.XLOOKUP(Basisjahr,Daten_G161[Jahr],Daten_G161[CH])-1,#N/A)</f>
        <v>#N/A</v>
      </c>
      <c r="I57" s="74"/>
      <c r="J57" s="76" t="e">
        <f>IF(ISNUMBER(Daten_G161[[#This Row],[BS]]),Daten_G161[[#This Row],[BS]]/_xlfn.XLOOKUP(Basisjahr,Daten_G161[Jahr],Daten_G161[BS])-1,#N/A)</f>
        <v>#N/A</v>
      </c>
      <c r="K57" s="68"/>
      <c r="L57" s="67"/>
      <c r="M57" s="64"/>
      <c r="N57" s="62"/>
      <c r="O57" s="62"/>
      <c r="P57" s="62"/>
    </row>
    <row r="58" spans="1:16" ht="16.350000000000001" customHeight="1">
      <c r="A58" s="95">
        <v>2041</v>
      </c>
      <c r="B58" s="65" t="s">
        <v>164</v>
      </c>
      <c r="C58" s="124" t="s">
        <v>164</v>
      </c>
      <c r="D58" s="66" t="e">
        <v>#N/A</v>
      </c>
      <c r="E58" s="74"/>
      <c r="F58" s="76" t="e">
        <f>IF(ISNUMBER(Daten_G161[[#This Row],[ZH]]),Daten_G161[[#This Row],[ZH]]/_xlfn.XLOOKUP(Basisjahr,Daten_G161[Jahr],Daten_G161[ZH])-1,#N/A)</f>
        <v>#N/A</v>
      </c>
      <c r="G58" s="74"/>
      <c r="H58" s="76" t="e">
        <f>IF(ISNUMBER(Daten_G161[[#This Row],[CH]]),Daten_G161[[#This Row],[CH]]/_xlfn.XLOOKUP(Basisjahr,Daten_G161[Jahr],Daten_G161[CH])-1,#N/A)</f>
        <v>#N/A</v>
      </c>
      <c r="I58" s="74"/>
      <c r="J58" s="76" t="e">
        <f>IF(ISNUMBER(Daten_G161[[#This Row],[BS]]),Daten_G161[[#This Row],[BS]]/_xlfn.XLOOKUP(Basisjahr,Daten_G161[Jahr],Daten_G161[BS])-1,#N/A)</f>
        <v>#N/A</v>
      </c>
      <c r="K58" s="68"/>
      <c r="L58" s="67"/>
      <c r="M58" s="64"/>
      <c r="N58" s="62"/>
      <c r="O58" s="62"/>
      <c r="P58" s="62"/>
    </row>
    <row r="59" spans="1:16" ht="16.350000000000001" customHeight="1">
      <c r="A59" s="95">
        <v>2042</v>
      </c>
      <c r="B59" s="65" t="s">
        <v>164</v>
      </c>
      <c r="C59" s="124" t="s">
        <v>164</v>
      </c>
      <c r="D59" s="66" t="e">
        <v>#N/A</v>
      </c>
      <c r="E59" s="74"/>
      <c r="F59" s="76" t="e">
        <f>IF(ISNUMBER(Daten_G161[[#This Row],[ZH]]),Daten_G161[[#This Row],[ZH]]/_xlfn.XLOOKUP(Basisjahr,Daten_G161[Jahr],Daten_G161[ZH])-1,#N/A)</f>
        <v>#N/A</v>
      </c>
      <c r="G59" s="74"/>
      <c r="H59" s="76" t="e">
        <f>IF(ISNUMBER(Daten_G161[[#This Row],[CH]]),Daten_G161[[#This Row],[CH]]/_xlfn.XLOOKUP(Basisjahr,Daten_G161[Jahr],Daten_G161[CH])-1,#N/A)</f>
        <v>#N/A</v>
      </c>
      <c r="I59" s="74"/>
      <c r="J59" s="76" t="e">
        <f>IF(ISNUMBER(Daten_G161[[#This Row],[BS]]),Daten_G161[[#This Row],[BS]]/_xlfn.XLOOKUP(Basisjahr,Daten_G161[Jahr],Daten_G161[BS])-1,#N/A)</f>
        <v>#N/A</v>
      </c>
      <c r="K59" s="68"/>
      <c r="L59" s="67"/>
      <c r="M59" s="64"/>
      <c r="N59" s="62"/>
      <c r="O59" s="62"/>
      <c r="P59" s="62"/>
    </row>
    <row r="60" spans="1:16" ht="16.350000000000001" customHeight="1">
      <c r="A60" s="95">
        <v>2043</v>
      </c>
      <c r="B60" s="65" t="s">
        <v>164</v>
      </c>
      <c r="C60" s="124" t="s">
        <v>164</v>
      </c>
      <c r="D60" s="66" t="e">
        <v>#N/A</v>
      </c>
      <c r="E60" s="74"/>
      <c r="F60" s="76" t="e">
        <f>IF(ISNUMBER(Daten_G161[[#This Row],[ZH]]),Daten_G161[[#This Row],[ZH]]/_xlfn.XLOOKUP(Basisjahr,Daten_G161[Jahr],Daten_G161[ZH])-1,#N/A)</f>
        <v>#N/A</v>
      </c>
      <c r="G60" s="74"/>
      <c r="H60" s="76" t="e">
        <f>IF(ISNUMBER(Daten_G161[[#This Row],[CH]]),Daten_G161[[#This Row],[CH]]/_xlfn.XLOOKUP(Basisjahr,Daten_G161[Jahr],Daten_G161[CH])-1,#N/A)</f>
        <v>#N/A</v>
      </c>
      <c r="I60" s="74"/>
      <c r="J60" s="76" t="e">
        <f>IF(ISNUMBER(Daten_G161[[#This Row],[BS]]),Daten_G161[[#This Row],[BS]]/_xlfn.XLOOKUP(Basisjahr,Daten_G161[Jahr],Daten_G161[BS])-1,#N/A)</f>
        <v>#N/A</v>
      </c>
      <c r="K60" s="68"/>
      <c r="L60" s="67"/>
      <c r="M60" s="64"/>
      <c r="N60" s="62"/>
      <c r="O60" s="62"/>
      <c r="P60" s="62"/>
    </row>
    <row r="61" spans="1:16" ht="16.350000000000001" customHeight="1">
      <c r="A61" s="95">
        <v>2044</v>
      </c>
      <c r="B61" s="65" t="s">
        <v>164</v>
      </c>
      <c r="C61" s="124" t="s">
        <v>164</v>
      </c>
      <c r="D61" s="66" t="e">
        <v>#N/A</v>
      </c>
      <c r="E61" s="74"/>
      <c r="F61" s="76" t="e">
        <f>IF(ISNUMBER(Daten_G161[[#This Row],[ZH]]),Daten_G161[[#This Row],[ZH]]/_xlfn.XLOOKUP(Basisjahr,Daten_G161[Jahr],Daten_G161[ZH])-1,#N/A)</f>
        <v>#N/A</v>
      </c>
      <c r="G61" s="74"/>
      <c r="H61" s="76" t="e">
        <f>IF(ISNUMBER(Daten_G161[[#This Row],[CH]]),Daten_G161[[#This Row],[CH]]/_xlfn.XLOOKUP(Basisjahr,Daten_G161[Jahr],Daten_G161[CH])-1,#N/A)</f>
        <v>#N/A</v>
      </c>
      <c r="I61" s="74"/>
      <c r="J61" s="76" t="e">
        <f>IF(ISNUMBER(Daten_G161[[#This Row],[BS]]),Daten_G161[[#This Row],[BS]]/_xlfn.XLOOKUP(Basisjahr,Daten_G161[Jahr],Daten_G161[BS])-1,#N/A)</f>
        <v>#N/A</v>
      </c>
      <c r="K61" s="68"/>
      <c r="L61" s="67"/>
      <c r="M61" s="64"/>
      <c r="N61" s="62"/>
      <c r="O61" s="62"/>
      <c r="P61" s="62"/>
    </row>
    <row r="62" spans="1:16" ht="16.350000000000001" customHeight="1">
      <c r="A62" s="95">
        <v>2045</v>
      </c>
      <c r="B62" s="65" t="s">
        <v>164</v>
      </c>
      <c r="C62" s="124" t="s">
        <v>164</v>
      </c>
      <c r="D62" s="66" t="e">
        <v>#N/A</v>
      </c>
      <c r="E62" s="74"/>
      <c r="F62" s="76" t="e">
        <f>IF(ISNUMBER(Daten_G161[[#This Row],[ZH]]),Daten_G161[[#This Row],[ZH]]/_xlfn.XLOOKUP(Basisjahr,Daten_G161[Jahr],Daten_G161[ZH])-1,#N/A)</f>
        <v>#N/A</v>
      </c>
      <c r="G62" s="74"/>
      <c r="H62" s="76" t="e">
        <f>IF(ISNUMBER(Daten_G161[[#This Row],[CH]]),Daten_G161[[#This Row],[CH]]/_xlfn.XLOOKUP(Basisjahr,Daten_G161[Jahr],Daten_G161[CH])-1,#N/A)</f>
        <v>#N/A</v>
      </c>
      <c r="I62" s="74"/>
      <c r="J62" s="76" t="e">
        <f>IF(ISNUMBER(Daten_G161[[#This Row],[BS]]),Daten_G161[[#This Row],[BS]]/_xlfn.XLOOKUP(Basisjahr,Daten_G161[Jahr],Daten_G161[BS])-1,#N/A)</f>
        <v>#N/A</v>
      </c>
      <c r="K62" s="68"/>
      <c r="L62" s="67"/>
      <c r="M62" s="64"/>
      <c r="N62" s="62"/>
      <c r="O62" s="62"/>
      <c r="P62" s="62"/>
    </row>
    <row r="63" spans="1:16" ht="16.350000000000001" customHeight="1">
      <c r="A63" s="95">
        <v>2046</v>
      </c>
      <c r="B63" s="65" t="s">
        <v>164</v>
      </c>
      <c r="C63" s="124" t="s">
        <v>164</v>
      </c>
      <c r="D63" s="66" t="e">
        <v>#N/A</v>
      </c>
      <c r="E63" s="74"/>
      <c r="F63" s="76" t="e">
        <f>IF(ISNUMBER(Daten_G161[[#This Row],[ZH]]),Daten_G161[[#This Row],[ZH]]/_xlfn.XLOOKUP(Basisjahr,Daten_G161[Jahr],Daten_G161[ZH])-1,#N/A)</f>
        <v>#N/A</v>
      </c>
      <c r="G63" s="74"/>
      <c r="H63" s="76" t="e">
        <f>IF(ISNUMBER(Daten_G161[[#This Row],[CH]]),Daten_G161[[#This Row],[CH]]/_xlfn.XLOOKUP(Basisjahr,Daten_G161[Jahr],Daten_G161[CH])-1,#N/A)</f>
        <v>#N/A</v>
      </c>
      <c r="I63" s="74"/>
      <c r="J63" s="76" t="e">
        <f>IF(ISNUMBER(Daten_G161[[#This Row],[BS]]),Daten_G161[[#This Row],[BS]]/_xlfn.XLOOKUP(Basisjahr,Daten_G161[Jahr],Daten_G161[BS])-1,#N/A)</f>
        <v>#N/A</v>
      </c>
      <c r="K63" s="68"/>
      <c r="L63" s="67"/>
      <c r="M63" s="64"/>
      <c r="N63" s="62"/>
      <c r="O63" s="62"/>
      <c r="P63" s="62"/>
    </row>
    <row r="64" spans="1:16" ht="16.350000000000001" customHeight="1">
      <c r="A64" s="95">
        <v>2047</v>
      </c>
      <c r="B64" s="65" t="s">
        <v>164</v>
      </c>
      <c r="C64" s="124" t="s">
        <v>164</v>
      </c>
      <c r="D64" s="66" t="e">
        <v>#N/A</v>
      </c>
      <c r="E64" s="74"/>
      <c r="F64" s="76" t="e">
        <f>IF(ISNUMBER(Daten_G161[[#This Row],[ZH]]),Daten_G161[[#This Row],[ZH]]/_xlfn.XLOOKUP(Basisjahr,Daten_G161[Jahr],Daten_G161[ZH])-1,#N/A)</f>
        <v>#N/A</v>
      </c>
      <c r="G64" s="74"/>
      <c r="H64" s="76" t="e">
        <f>IF(ISNUMBER(Daten_G161[[#This Row],[CH]]),Daten_G161[[#This Row],[CH]]/_xlfn.XLOOKUP(Basisjahr,Daten_G161[Jahr],Daten_G161[CH])-1,#N/A)</f>
        <v>#N/A</v>
      </c>
      <c r="I64" s="74"/>
      <c r="J64" s="76" t="e">
        <f>IF(ISNUMBER(Daten_G161[[#This Row],[BS]]),Daten_G161[[#This Row],[BS]]/_xlfn.XLOOKUP(Basisjahr,Daten_G161[Jahr],Daten_G161[BS])-1,#N/A)</f>
        <v>#N/A</v>
      </c>
      <c r="K64" s="68"/>
      <c r="L64" s="67"/>
      <c r="M64" s="64"/>
      <c r="N64" s="62"/>
      <c r="O64" s="62"/>
      <c r="P64" s="62"/>
    </row>
    <row r="65" spans="1:16" ht="16.350000000000001" customHeight="1">
      <c r="A65" s="95">
        <v>2048</v>
      </c>
      <c r="B65" s="65" t="s">
        <v>164</v>
      </c>
      <c r="C65" s="124" t="s">
        <v>164</v>
      </c>
      <c r="D65" s="66" t="e">
        <v>#N/A</v>
      </c>
      <c r="E65" s="74"/>
      <c r="F65" s="76" t="e">
        <f>IF(ISNUMBER(Daten_G161[[#This Row],[ZH]]),Daten_G161[[#This Row],[ZH]]/_xlfn.XLOOKUP(Basisjahr,Daten_G161[Jahr],Daten_G161[ZH])-1,#N/A)</f>
        <v>#N/A</v>
      </c>
      <c r="G65" s="74"/>
      <c r="H65" s="76" t="e">
        <f>IF(ISNUMBER(Daten_G161[[#This Row],[CH]]),Daten_G161[[#This Row],[CH]]/_xlfn.XLOOKUP(Basisjahr,Daten_G161[Jahr],Daten_G161[CH])-1,#N/A)</f>
        <v>#N/A</v>
      </c>
      <c r="I65" s="74"/>
      <c r="J65" s="76" t="e">
        <f>IF(ISNUMBER(Daten_G161[[#This Row],[BS]]),Daten_G161[[#This Row],[BS]]/_xlfn.XLOOKUP(Basisjahr,Daten_G161[Jahr],Daten_G161[BS])-1,#N/A)</f>
        <v>#N/A</v>
      </c>
      <c r="K65" s="68"/>
      <c r="L65" s="67"/>
      <c r="M65" s="64"/>
      <c r="N65" s="62"/>
      <c r="O65" s="62"/>
      <c r="P65" s="62"/>
    </row>
    <row r="66" spans="1:16" ht="16.350000000000001" customHeight="1">
      <c r="A66" s="95">
        <v>2049</v>
      </c>
      <c r="B66" s="65" t="s">
        <v>164</v>
      </c>
      <c r="C66" s="124" t="s">
        <v>164</v>
      </c>
      <c r="D66" s="66" t="e">
        <v>#N/A</v>
      </c>
      <c r="E66" s="74"/>
      <c r="F66" s="76" t="e">
        <f>IF(ISNUMBER(Daten_G161[[#This Row],[ZH]]),Daten_G161[[#This Row],[ZH]]/_xlfn.XLOOKUP(Basisjahr,Daten_G161[Jahr],Daten_G161[ZH])-1,#N/A)</f>
        <v>#N/A</v>
      </c>
      <c r="G66" s="74"/>
      <c r="H66" s="76" t="e">
        <f>IF(ISNUMBER(Daten_G161[[#This Row],[CH]]),Daten_G161[[#This Row],[CH]]/_xlfn.XLOOKUP(Basisjahr,Daten_G161[Jahr],Daten_G161[CH])-1,#N/A)</f>
        <v>#N/A</v>
      </c>
      <c r="I66" s="74"/>
      <c r="J66" s="76" t="e">
        <f>IF(ISNUMBER(Daten_G161[[#This Row],[BS]]),Daten_G161[[#This Row],[BS]]/_xlfn.XLOOKUP(Basisjahr,Daten_G161[Jahr],Daten_G161[BS])-1,#N/A)</f>
        <v>#N/A</v>
      </c>
      <c r="K66" s="68"/>
      <c r="L66" s="67"/>
      <c r="M66" s="64"/>
      <c r="N66" s="62"/>
      <c r="O66" s="62"/>
      <c r="P66" s="62"/>
    </row>
    <row r="67" spans="1:16" ht="15" customHeight="1">
      <c r="A67" s="95">
        <v>2050</v>
      </c>
      <c r="B67" s="95" t="s">
        <v>164</v>
      </c>
      <c r="C67" s="124" t="s">
        <v>164</v>
      </c>
      <c r="D67" t="e">
        <v>#N/A</v>
      </c>
      <c r="E67"/>
      <c r="F67" t="e">
        <f>IF(ISNUMBER(Daten_G161[[#This Row],[ZH]]),Daten_G161[[#This Row],[ZH]]/_xlfn.XLOOKUP(Basisjahr,Daten_G161[Jahr],Daten_G161[ZH])-1,#N/A)</f>
        <v>#N/A</v>
      </c>
      <c r="G67"/>
      <c r="H67" t="e">
        <f>IF(ISNUMBER(Daten_G161[[#This Row],[CH]]),Daten_G161[[#This Row],[CH]]/_xlfn.XLOOKUP(Basisjahr,Daten_G161[Jahr],Daten_G161[CH])-1,#N/A)</f>
        <v>#N/A</v>
      </c>
      <c r="I67"/>
      <c r="J67" t="e">
        <f>IF(ISNUMBER(Daten_G161[[#This Row],[BS]]),Daten_G161[[#This Row],[BS]]/_xlfn.XLOOKUP(Basisjahr,Daten_G161[Jahr],Daten_G161[BS])-1,#N/A)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c r="A71" s="64"/>
      <c r="B71" s="62"/>
      <c r="C71" s="62"/>
      <c r="D71" s="62"/>
      <c r="E71" s="60"/>
      <c r="F71" s="62"/>
      <c r="G71" s="69"/>
      <c r="H71" s="69"/>
      <c r="I71" s="62"/>
      <c r="J71" s="62"/>
    </row>
    <row r="72" spans="1:16">
      <c r="A72" s="70"/>
      <c r="G72" s="62"/>
      <c r="H72" s="62"/>
      <c r="I72" s="62"/>
      <c r="J72" s="62"/>
    </row>
    <row r="73" spans="1:16">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14:B14 E14:G14 J14:L14 A15:L20 A21:B22 E21:G22 J21:L22 A23:L25 A26:J27 A31:M31 A32:D32 F32 H32 J32:M32 A33:M37 A38:D38 F38 H38:M38 A39:M67 A68:L72 A73:J74 A75:L104 N28:O29 A28:L30">
    <cfRule type="containsErrors" dxfId="942" priority="29">
      <formula>ISERROR(A14)</formula>
    </cfRule>
  </conditionalFormatting>
  <conditionalFormatting sqref="A14:B14 E14:G14 J14:Z14 A15:Z20 A21:B22 E21:G22 J21:Z22 A23:Z25 A26:J27 N26:Z27 A31:AA31 A32:D32 F32 H32 J32:AA32 A33:AA37 A38:D38 F38 H38:AA38 A39:AA67 A68:Z72 A73:J74 N73:Z74 A75:Z1048576">
    <cfRule type="cellIs" dxfId="941" priority="26" operator="equal">
      <formula>0</formula>
    </cfRule>
  </conditionalFormatting>
  <conditionalFormatting sqref="A2:L13">
    <cfRule type="containsErrors" dxfId="938" priority="2">
      <formula>ISERROR(A2)</formula>
    </cfRule>
  </conditionalFormatting>
  <conditionalFormatting sqref="A1:Z13">
    <cfRule type="cellIs" dxfId="937" priority="1" operator="equal">
      <formula>0</formula>
    </cfRule>
  </conditionalFormatting>
  <conditionalFormatting sqref="A28:Z30">
    <cfRule type="cellIs" dxfId="936" priority="25" operator="equal">
      <formula>0</formula>
    </cfRule>
  </conditionalFormatting>
  <conditionalFormatting sqref="E32">
    <cfRule type="cellIs" dxfId="935" priority="17" operator="equal">
      <formula>0</formula>
    </cfRule>
    <cfRule type="containsErrors" dxfId="932" priority="20">
      <formula>ISERROR(E32)</formula>
    </cfRule>
  </conditionalFormatting>
  <conditionalFormatting sqref="E38">
    <cfRule type="cellIs" dxfId="931" priority="5" operator="equal">
      <formula>0</formula>
    </cfRule>
    <cfRule type="containsErrors" dxfId="928" priority="8">
      <formula>ISERROR(E38)</formula>
    </cfRule>
  </conditionalFormatting>
  <conditionalFormatting sqref="G32">
    <cfRule type="cellIs" dxfId="927" priority="21" operator="equal">
      <formula>0</formula>
    </cfRule>
    <cfRule type="containsErrors" dxfId="924" priority="24">
      <formula>ISERROR(G32)</formula>
    </cfRule>
  </conditionalFormatting>
  <conditionalFormatting sqref="G38">
    <cfRule type="cellIs" dxfId="923" priority="9" operator="equal">
      <formula>0</formula>
    </cfRule>
    <cfRule type="containsErrors" dxfId="920" priority="12">
      <formula>ISERROR(G38)</formula>
    </cfRule>
  </conditionalFormatting>
  <conditionalFormatting sqref="I32">
    <cfRule type="cellIs" dxfId="919" priority="13" operator="equal">
      <formula>0</formula>
    </cfRule>
    <cfRule type="containsErrors" dxfId="916" priority="16">
      <formula>ISERROR(I32)</formula>
    </cfRule>
  </conditionalFormatting>
  <dataValidations count="1">
    <dataValidation operator="lessThan" allowBlank="1" showInputMessage="1" showErrorMessage="1" sqref="B8:D10 G8:I9" xr:uid="{8CC91690-8734-4939-911E-2588DA778DD8}"/>
  </dataValidations>
  <hyperlinks>
    <hyperlink ref="F1" location="Übersicht!A1" display="⬅️ Zurück zur Übersicht" xr:uid="{4D8CB6D0-CB7F-4FD7-A125-FE3B2B2ACFF4}"/>
  </hyperlinks>
  <pageMargins left="0.25" right="0.25" top="0.75" bottom="0.75" header="0.3" footer="0.3"/>
  <pageSetup paperSize="9" scale="83" orientation="portrait"/>
  <headerFooter>
    <oddHeader>&amp;L&amp;"Arial Nova,Standard"Energiestadt Opfikon</oddHeader>
  </headerFooter>
  <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expression" priority="27" id="{7176F91F-1615-4E9F-B74B-D35D58C6FF47}">
            <xm:f>$A32=Übersicht!$H$1</xm:f>
            <x14:dxf>
              <fill>
                <patternFill>
                  <bgColor theme="3" tint="0.79998168889431442"/>
                </patternFill>
              </fill>
            </x14:dxf>
          </x14:cfRule>
          <x14:cfRule type="expression" priority="28" id="{CFC9B807-7901-42A4-A859-6E4C1C3D476A}">
            <xm:f>$A32=Übersicht!$J$1</xm:f>
            <x14:dxf>
              <fill>
                <patternFill>
                  <bgColor theme="2" tint="0.39994506668294322"/>
                </patternFill>
              </fill>
            </x14:dxf>
          </x14:cfRule>
          <xm:sqref>A32:D32 F32 H32 J32:L32 A33:L37 A38:D38 F38 H38:L38 A39:L67</xm:sqref>
        </x14:conditionalFormatting>
        <x14:conditionalFormatting xmlns:xm="http://schemas.microsoft.com/office/excel/2006/main">
          <x14:cfRule type="expression" priority="18" id="{E96E533C-8ABB-4B5C-AD2F-BE0E25F38D3C}">
            <xm:f>$A32=Übersicht!$H$1</xm:f>
            <x14:dxf>
              <fill>
                <patternFill>
                  <bgColor theme="3" tint="0.79998168889431442"/>
                </patternFill>
              </fill>
            </x14:dxf>
          </x14:cfRule>
          <x14:cfRule type="expression" priority="19" id="{3B919382-CDEB-45DB-AA7D-90F552924074}">
            <xm:f>$A32=Übersicht!$J$1</xm:f>
            <x14:dxf>
              <fill>
                <patternFill>
                  <bgColor theme="2" tint="0.39994506668294322"/>
                </patternFill>
              </fill>
            </x14:dxf>
          </x14:cfRule>
          <xm:sqref>E32</xm:sqref>
        </x14:conditionalFormatting>
        <x14:conditionalFormatting xmlns:xm="http://schemas.microsoft.com/office/excel/2006/main">
          <x14:cfRule type="expression" priority="6" id="{D5C3FE75-E6A8-4477-B638-56F0BB893B93}">
            <xm:f>$A38=Übersicht!$H$1</xm:f>
            <x14:dxf>
              <fill>
                <patternFill>
                  <bgColor theme="3" tint="0.79998168889431442"/>
                </patternFill>
              </fill>
            </x14:dxf>
          </x14:cfRule>
          <x14:cfRule type="expression" priority="7" id="{D53EF52B-2980-4C94-8619-1CAD725BC0B3}">
            <xm:f>$A38=Übersicht!$J$1</xm:f>
            <x14:dxf>
              <fill>
                <patternFill>
                  <bgColor theme="2" tint="0.39994506668294322"/>
                </patternFill>
              </fill>
            </x14:dxf>
          </x14:cfRule>
          <xm:sqref>E38</xm:sqref>
        </x14:conditionalFormatting>
        <x14:conditionalFormatting xmlns:xm="http://schemas.microsoft.com/office/excel/2006/main">
          <x14:cfRule type="expression" priority="22" id="{0419703A-8793-4BA5-A1A1-CCE383E697E4}">
            <xm:f>$A32=Übersicht!$H$1</xm:f>
            <x14:dxf>
              <fill>
                <patternFill>
                  <bgColor theme="3" tint="0.79998168889431442"/>
                </patternFill>
              </fill>
            </x14:dxf>
          </x14:cfRule>
          <x14:cfRule type="expression" priority="23" id="{79481366-DE86-4EAA-8D7A-68486E28A01E}">
            <xm:f>$A32=Übersicht!$J$1</xm:f>
            <x14:dxf>
              <fill>
                <patternFill>
                  <bgColor theme="2" tint="0.39994506668294322"/>
                </patternFill>
              </fill>
            </x14:dxf>
          </x14:cfRule>
          <xm:sqref>G32</xm:sqref>
        </x14:conditionalFormatting>
        <x14:conditionalFormatting xmlns:xm="http://schemas.microsoft.com/office/excel/2006/main">
          <x14:cfRule type="expression" priority="10" id="{284ACB86-40E5-4598-8571-890F886ED51B}">
            <xm:f>$A38=Übersicht!$H$1</xm:f>
            <x14:dxf>
              <fill>
                <patternFill>
                  <bgColor theme="3" tint="0.79998168889431442"/>
                </patternFill>
              </fill>
            </x14:dxf>
          </x14:cfRule>
          <x14:cfRule type="expression" priority="11" id="{BA186648-841A-4D04-A5D5-57EAA85616DD}">
            <xm:f>$A38=Übersicht!$J$1</xm:f>
            <x14:dxf>
              <fill>
                <patternFill>
                  <bgColor theme="2" tint="0.39994506668294322"/>
                </patternFill>
              </fill>
            </x14:dxf>
          </x14:cfRule>
          <xm:sqref>G38</xm:sqref>
        </x14:conditionalFormatting>
        <x14:conditionalFormatting xmlns:xm="http://schemas.microsoft.com/office/excel/2006/main">
          <x14:cfRule type="expression" priority="14" id="{458606A5-637E-4D63-A98C-54F9D5C61024}">
            <xm:f>$A32=Übersicht!$H$1</xm:f>
            <x14:dxf>
              <fill>
                <patternFill>
                  <bgColor theme="3" tint="0.79998168889431442"/>
                </patternFill>
              </fill>
            </x14:dxf>
          </x14:cfRule>
          <x14:cfRule type="expression" priority="15" id="{B87395F4-952A-4C89-A8EF-1E2D7C569781}">
            <xm:f>$A32=Übersicht!$J$1</xm:f>
            <x14:dxf>
              <fill>
                <patternFill>
                  <bgColor theme="2" tint="0.39994506668294322"/>
                </patternFill>
              </fill>
            </x14:dxf>
          </x14:cfRule>
          <xm:sqref>I32</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5C2DB6AD-B7F2-43BD-8C51-F851B8721FDA}">
          <x14:formula1>
            <xm:f>Definitionen!$E$2:$E$11</xm:f>
          </x14:formula1>
          <xm:sqref>B5</xm:sqref>
        </x14:dataValidation>
        <x14:dataValidation type="list" allowBlank="1" showInputMessage="1" showErrorMessage="1" xr:uid="{CCDAB522-6440-401E-A3BE-19D69BE0B422}">
          <x14:formula1>
            <xm:f>Definitionen!$I$2:$I$7</xm:f>
          </x14:formula1>
          <xm:sqref>G24:I24</xm:sqref>
        </x14:dataValidation>
        <x14:dataValidation type="list" allowBlank="1" showInputMessage="1" showErrorMessage="1" xr:uid="{C2D45A56-5E55-4D18-9BE6-1B35C49B9AFD}">
          <x14:formula1>
            <xm:f>Definitionen!$A$2:$A$6</xm:f>
          </x14:formula1>
          <xm:sqref>B7 D7</xm:sqref>
        </x14:dataValidation>
        <x14:dataValidation type="list" allowBlank="1" showInputMessage="1" showErrorMessage="1" xr:uid="{6D962787-88AC-49A6-B0A7-7A63A2023D5A}">
          <x14:formula1>
            <xm:f>Definitionen!I2:I15</xm:f>
          </x14:formula1>
          <xm:sqref>B24:D24</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93F9E8-5955-4FBE-B792-63AECF82604F}">
  <sheetPr codeName="Tabelle13">
    <tabColor theme="6"/>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18" t="s">
        <v>235</v>
      </c>
      <c r="B1" s="219"/>
      <c r="C1" s="219"/>
      <c r="D1" s="219"/>
      <c r="E1" s="93" t="e">
        <f>Basisjahr&amp;"-"&amp;Betrachtungsjahr&amp;": "&amp;ROUND(_xlfn.XLOOKUP(Betrachtungsjahr,Daten_G3[Jahr],Daten_G3[Veränderung ZH])*100,1)&amp;" %"</f>
        <v>#N/A</v>
      </c>
      <c r="F1" s="193" t="s">
        <v>122</v>
      </c>
      <c r="G1" s="193"/>
      <c r="H1" s="193"/>
      <c r="J1" s="94" t="e">
        <f>Basisjahr&amp;"-"&amp;Betrachtungsjahr&amp;": "&amp;ROUND(_xlfn.XLOOKUP(Betrachtungsjahr,Daten_G3[Jahr],Daten_G3[Veränderung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1990</v>
      </c>
      <c r="E4" s="19"/>
      <c r="F4" s="89"/>
      <c r="G4" s="89"/>
      <c r="H4" s="90" t="str">
        <f t="shared" ref="H4:H6" si="0">C4</f>
        <v>Verfügbar ab</v>
      </c>
      <c r="I4" s="92"/>
    </row>
    <row r="5" spans="1:17" s="56" customFormat="1" ht="18" customHeight="1">
      <c r="A5" s="79" t="s">
        <v>59</v>
      </c>
      <c r="B5" s="80" t="s">
        <v>166</v>
      </c>
      <c r="C5" s="79" t="s">
        <v>127</v>
      </c>
      <c r="D5" s="82" t="s">
        <v>167</v>
      </c>
      <c r="E5" s="19"/>
      <c r="F5" s="90" t="str">
        <f>A5</f>
        <v>Zuständig</v>
      </c>
      <c r="G5" s="91"/>
      <c r="H5" s="90" t="str">
        <f t="shared" si="0"/>
        <v>Kontaktperson</v>
      </c>
      <c r="I5" s="100"/>
    </row>
    <row r="6" spans="1:17" s="56" customFormat="1" ht="18" customHeight="1">
      <c r="A6" s="79" t="s">
        <v>58</v>
      </c>
      <c r="B6" s="80" t="s">
        <v>236</v>
      </c>
      <c r="C6" s="79" t="s">
        <v>128</v>
      </c>
      <c r="D6" s="83" t="s">
        <v>164</v>
      </c>
      <c r="E6" s="19"/>
      <c r="F6" s="90" t="str">
        <f t="shared" ref="F6:F9" si="1">A6</f>
        <v>Einheit</v>
      </c>
      <c r="G6" s="91"/>
      <c r="H6" s="90" t="str">
        <f t="shared" si="0"/>
        <v xml:space="preserve">Berechnung </v>
      </c>
      <c r="I6" s="91"/>
    </row>
    <row r="7" spans="1:17" s="56" customFormat="1" ht="18" customHeight="1">
      <c r="A7" s="79" t="s">
        <v>129</v>
      </c>
      <c r="B7" s="80"/>
      <c r="C7" s="79" t="s">
        <v>130</v>
      </c>
      <c r="D7" s="80" t="s">
        <v>184</v>
      </c>
      <c r="E7" s="19"/>
      <c r="F7" s="119"/>
      <c r="G7" s="120"/>
      <c r="H7" s="119"/>
      <c r="I7" s="120"/>
    </row>
    <row r="8" spans="1:17" s="56" customFormat="1" ht="56.85" customHeight="1">
      <c r="A8" s="79" t="s">
        <v>131</v>
      </c>
      <c r="B8" s="194" t="s">
        <v>237</v>
      </c>
      <c r="C8" s="194"/>
      <c r="D8" s="194"/>
      <c r="E8" s="19"/>
      <c r="F8" s="90" t="str">
        <f t="shared" si="1"/>
        <v>Kurzbeschreibung</v>
      </c>
      <c r="G8" s="238"/>
      <c r="H8" s="238"/>
      <c r="I8" s="238"/>
      <c r="Q8" s="58" t="e">
        <f>E38/E32-1</f>
        <v>#DIV/0!</v>
      </c>
    </row>
    <row r="9" spans="1:17" s="59" customFormat="1" ht="72" customHeight="1">
      <c r="A9" s="79" t="s">
        <v>132</v>
      </c>
      <c r="B9" s="194" t="s">
        <v>238</v>
      </c>
      <c r="C9" s="194"/>
      <c r="D9" s="194"/>
      <c r="E9" s="19"/>
      <c r="F9" s="90" t="str">
        <f t="shared" si="1"/>
        <v>Aussagekraft/Relevanz</v>
      </c>
      <c r="G9" s="238"/>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6" t="s">
        <v>239</v>
      </c>
      <c r="C11" s="196"/>
      <c r="D11" s="196"/>
      <c r="E11" s="19"/>
      <c r="F11" s="90" t="str">
        <f t="shared" ref="F11:H17" si="2">A11</f>
        <v>Datenquelle</v>
      </c>
      <c r="G11" s="238"/>
      <c r="H11" s="238"/>
      <c r="I11" s="238"/>
    </row>
    <row r="12" spans="1:17" s="56" customFormat="1" ht="42" customHeight="1">
      <c r="A12" s="79" t="s">
        <v>134</v>
      </c>
      <c r="B12" s="217" t="s">
        <v>240</v>
      </c>
      <c r="C12" s="217"/>
      <c r="D12" s="217"/>
      <c r="E12" s="19"/>
      <c r="F12" s="90" t="str">
        <f t="shared" si="2"/>
        <v>Internetadresse</v>
      </c>
      <c r="G12" s="238"/>
      <c r="H12" s="238"/>
      <c r="I12" s="238"/>
    </row>
    <row r="13" spans="1:17" s="56" customFormat="1" ht="42" customHeight="1">
      <c r="A13" s="79" t="s">
        <v>127</v>
      </c>
      <c r="B13" s="196" t="s">
        <v>241</v>
      </c>
      <c r="C13" s="196"/>
      <c r="D13" s="196"/>
      <c r="E13" s="19"/>
      <c r="F13" s="90" t="str">
        <f t="shared" si="2"/>
        <v>Kontaktperson</v>
      </c>
      <c r="G13" s="238"/>
      <c r="H13" s="238"/>
      <c r="I13" s="238"/>
    </row>
    <row r="14" spans="1:17" s="56" customFormat="1" ht="13.35" thickTop="1" thickBot="1">
      <c r="A14" s="79" t="s">
        <v>135</v>
      </c>
      <c r="B14" s="203"/>
      <c r="C14" s="204"/>
      <c r="D14" s="205"/>
      <c r="E14" s="19"/>
      <c r="F14" s="90" t="str">
        <f>A14</f>
        <v>Nr. der Statisitik</v>
      </c>
      <c r="G14" s="239">
        <f>B14</f>
        <v>0</v>
      </c>
      <c r="H14" s="240"/>
      <c r="I14" s="241"/>
    </row>
    <row r="15" spans="1:17" s="56" customFormat="1" ht="18.600000000000001" customHeight="1">
      <c r="A15" s="79" t="s">
        <v>136</v>
      </c>
      <c r="B15" s="105"/>
      <c r="C15" s="79" t="s">
        <v>137</v>
      </c>
      <c r="D15" s="106" t="s">
        <v>242</v>
      </c>
      <c r="E15" s="19"/>
      <c r="F15" s="90" t="str">
        <f t="shared" si="2"/>
        <v>Lizenz</v>
      </c>
      <c r="G15" s="107">
        <f t="shared" si="2"/>
        <v>0</v>
      </c>
      <c r="H15" s="90" t="str">
        <f t="shared" si="2"/>
        <v>Dateiformat</v>
      </c>
      <c r="I15" s="107"/>
    </row>
    <row r="16" spans="1:17" s="59" customFormat="1" ht="18.600000000000001" customHeight="1">
      <c r="A16" s="79" t="s">
        <v>138</v>
      </c>
      <c r="B16" s="80" t="s">
        <v>243</v>
      </c>
      <c r="C16" s="79" t="s">
        <v>139</v>
      </c>
      <c r="D16" s="84"/>
      <c r="E16" s="19"/>
      <c r="F16" s="90" t="str">
        <f t="shared" si="2"/>
        <v>Erhebungsintervall</v>
      </c>
      <c r="G16" s="91"/>
      <c r="H16" s="90" t="str">
        <f t="shared" si="2"/>
        <v>Aktualisierung jeweils</v>
      </c>
      <c r="I16" s="91">
        <f>D16</f>
        <v>0</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7"/>
      <c r="C21" s="198"/>
      <c r="D21" s="199"/>
      <c r="E21" s="19"/>
      <c r="F21" s="90" t="str">
        <f>A21</f>
        <v>Hinweise zu Datenauswahl und -aufbereitung</v>
      </c>
      <c r="G21" s="200">
        <f>B21</f>
        <v>0</v>
      </c>
      <c r="H21" s="201"/>
      <c r="I21" s="202"/>
    </row>
    <row r="22" spans="1:17" s="59" customFormat="1" ht="36.6" customHeight="1" thickTop="1" thickBot="1">
      <c r="A22" s="79" t="s">
        <v>146</v>
      </c>
      <c r="B22" s="197"/>
      <c r="C22" s="198"/>
      <c r="D22" s="199"/>
      <c r="E22" s="19"/>
      <c r="F22" s="90" t="str">
        <f>A22</f>
        <v>Berechnung Indikator</v>
      </c>
      <c r="G22" s="200">
        <f>B22</f>
        <v>0</v>
      </c>
      <c r="H22" s="201"/>
      <c r="I22" s="202"/>
    </row>
    <row r="23" spans="1:17" s="56" customFormat="1" ht="12.6" customHeight="1" thickTop="1" thickBot="1">
      <c r="A23" s="88"/>
      <c r="B23" s="88"/>
      <c r="C23" s="88"/>
      <c r="D23" s="88"/>
      <c r="E23" s="19"/>
      <c r="F23" s="88"/>
      <c r="G23" s="88"/>
      <c r="H23" s="88"/>
      <c r="I23" s="88"/>
    </row>
    <row r="24" spans="1:17" s="59" customFormat="1" ht="18" customHeight="1">
      <c r="A24" s="79" t="s">
        <v>147</v>
      </c>
      <c r="B24" s="194" t="s">
        <v>223</v>
      </c>
      <c r="C24" s="194"/>
      <c r="D24" s="194"/>
      <c r="E24" s="19"/>
      <c r="F24" s="89"/>
      <c r="G24" s="195"/>
      <c r="H24" s="195"/>
      <c r="I24" s="195"/>
    </row>
    <row r="25" spans="1:17" s="59" customFormat="1" ht="42.6" customHeight="1">
      <c r="A25" s="79" t="s">
        <v>148</v>
      </c>
      <c r="B25" s="194" t="s">
        <v>244</v>
      </c>
      <c r="C25" s="194"/>
      <c r="D25" s="194"/>
      <c r="E25" s="19"/>
      <c r="F25" s="90" t="str">
        <f t="shared" ref="F25:F27" si="5">A25</f>
        <v>Datenqualität</v>
      </c>
      <c r="G25" s="238"/>
      <c r="H25" s="238"/>
      <c r="I25" s="238"/>
    </row>
    <row r="26" spans="1:17" s="59" customFormat="1" ht="33" customHeight="1">
      <c r="A26" s="79" t="s">
        <v>149</v>
      </c>
      <c r="B26" s="207" t="s">
        <v>245</v>
      </c>
      <c r="C26" s="207"/>
      <c r="D26" s="207"/>
      <c r="E26" s="19"/>
      <c r="F26" s="90" t="str">
        <f t="shared" si="5"/>
        <v>Plausiblisierung / Verifizierung</v>
      </c>
      <c r="G26" s="238"/>
      <c r="H26" s="238"/>
      <c r="I26" s="238"/>
    </row>
    <row r="27" spans="1:17" s="59" customFormat="1" ht="37.35" customHeight="1">
      <c r="A27" s="79" t="s">
        <v>150</v>
      </c>
      <c r="B27" s="194" t="s">
        <v>246</v>
      </c>
      <c r="C27" s="194"/>
      <c r="D27" s="194"/>
      <c r="E27" s="19"/>
      <c r="F27" s="90" t="str">
        <f t="shared" si="5"/>
        <v>Bemerkungen</v>
      </c>
      <c r="G27" s="238"/>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Energiebedarf für Raumwärme und Warmwasser bei reinen Wohnbauten im Kanton Zürich nach Gebäudealtersklassen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IF(ISNUMBER(Daten_G3[[#This Row],[ZH]]),Daten_G3[[#This Row],[ZH]]/_xlfn.XLOOKUP(Basisjahr,Daten_G3[Jahr],Daten_G3[ZH])-1,#N/A)</f>
        <v>#N/A</v>
      </c>
      <c r="G32" s="121"/>
      <c r="H32" s="75" t="e">
        <f>IF(ISNUMBER(Daten_G3[[#This Row],[CH]]),Daten_G3[[#This Row],[CH]]/_xlfn.XLOOKUP(Basisjahr,Daten_G3[Jahr],Daten_G3[CH])-1,#N/A)</f>
        <v>#N/A</v>
      </c>
      <c r="I32" s="121"/>
      <c r="J32" s="75" t="e">
        <f>IF(ISNUMBER(Daten_G3[[#This Row],[BS]]),Daten_G3[[#This Row],[BS]]/_xlfn.XLOOKUP(Basisjahr,Daten_G3[Jahr],Daten_G3[BS])-1,#N/A)</f>
        <v>#N/A</v>
      </c>
      <c r="K32" s="63"/>
      <c r="L32" s="67"/>
      <c r="M32" s="64"/>
      <c r="N32" s="64"/>
      <c r="O32" s="64"/>
      <c r="P32" s="64"/>
    </row>
    <row r="33" spans="1:16" ht="16.350000000000001" customHeight="1">
      <c r="A33" s="95">
        <v>2016</v>
      </c>
      <c r="B33" s="65" t="s">
        <v>164</v>
      </c>
      <c r="C33" s="124" t="s">
        <v>164</v>
      </c>
      <c r="D33" s="66" t="e">
        <v>#N/A</v>
      </c>
      <c r="E33" s="73"/>
      <c r="F33" s="75" t="e">
        <f>IF(ISNUMBER(Daten_G3[[#This Row],[ZH]]),Daten_G3[[#This Row],[ZH]]/_xlfn.XLOOKUP(Basisjahr,Daten_G3[Jahr],Daten_G3[ZH])-1,#N/A)</f>
        <v>#N/A</v>
      </c>
      <c r="G33" s="73"/>
      <c r="H33" s="75" t="e">
        <f>IF(ISNUMBER(Daten_G3[[#This Row],[CH]]),Daten_G3[[#This Row],[CH]]/_xlfn.XLOOKUP(Basisjahr,Daten_G3[Jahr],Daten_G3[CH])-1,#N/A)</f>
        <v>#N/A</v>
      </c>
      <c r="I33" s="73"/>
      <c r="J33" s="75" t="e">
        <f>IF(ISNUMBER(Daten_G3[[#This Row],[BS]]),Daten_G3[[#This Row],[BS]]/_xlfn.XLOOKUP(Basisjahr,Daten_G3[Jahr],Daten_G3[BS])-1,#N/A)</f>
        <v>#N/A</v>
      </c>
      <c r="K33" s="63"/>
      <c r="L33" s="67"/>
      <c r="M33" s="64"/>
      <c r="N33" s="62"/>
      <c r="O33" s="62"/>
      <c r="P33" s="62"/>
    </row>
    <row r="34" spans="1:16" ht="16.350000000000001" customHeight="1">
      <c r="A34" s="95">
        <v>2017</v>
      </c>
      <c r="B34" s="65" t="s">
        <v>164</v>
      </c>
      <c r="C34" s="124" t="s">
        <v>164</v>
      </c>
      <c r="D34" s="66" t="e">
        <v>#N/A</v>
      </c>
      <c r="E34" s="73"/>
      <c r="F34" s="75" t="e">
        <f>IF(ISNUMBER(Daten_G3[[#This Row],[ZH]]),Daten_G3[[#This Row],[ZH]]/_xlfn.XLOOKUP(Basisjahr,Daten_G3[Jahr],Daten_G3[ZH])-1,#N/A)</f>
        <v>#N/A</v>
      </c>
      <c r="G34" s="73"/>
      <c r="H34" s="75" t="e">
        <f>IF(ISNUMBER(Daten_G3[[#This Row],[CH]]),Daten_G3[[#This Row],[CH]]/_xlfn.XLOOKUP(Basisjahr,Daten_G3[Jahr],Daten_G3[CH])-1,#N/A)</f>
        <v>#N/A</v>
      </c>
      <c r="I34" s="73"/>
      <c r="J34" s="75" t="e">
        <f>IF(ISNUMBER(Daten_G3[[#This Row],[BS]]),Daten_G3[[#This Row],[BS]]/_xlfn.XLOOKUP(Basisjahr,Daten_G3[Jahr],Daten_G3[BS])-1,#N/A)</f>
        <v>#N/A</v>
      </c>
      <c r="K34" s="63"/>
      <c r="L34" s="67"/>
      <c r="M34" s="64"/>
      <c r="N34" s="62"/>
      <c r="O34" s="62"/>
      <c r="P34" s="62"/>
    </row>
    <row r="35" spans="1:16" ht="16.350000000000001" customHeight="1">
      <c r="A35" s="95">
        <v>2018</v>
      </c>
      <c r="B35" s="65" t="s">
        <v>164</v>
      </c>
      <c r="C35" s="124" t="s">
        <v>164</v>
      </c>
      <c r="D35" s="66" t="e">
        <v>#N/A</v>
      </c>
      <c r="E35" s="73"/>
      <c r="F35" s="75" t="e">
        <f>IF(ISNUMBER(Daten_G3[[#This Row],[ZH]]),Daten_G3[[#This Row],[ZH]]/_xlfn.XLOOKUP(Basisjahr,Daten_G3[Jahr],Daten_G3[ZH])-1,#N/A)</f>
        <v>#N/A</v>
      </c>
      <c r="G35" s="73"/>
      <c r="H35" s="75" t="e">
        <f>IF(ISNUMBER(Daten_G3[[#This Row],[CH]]),Daten_G3[[#This Row],[CH]]/_xlfn.XLOOKUP(Basisjahr,Daten_G3[Jahr],Daten_G3[CH])-1,#N/A)</f>
        <v>#N/A</v>
      </c>
      <c r="I35" s="73"/>
      <c r="J35" s="75" t="e">
        <f>IF(ISNUMBER(Daten_G3[[#This Row],[BS]]),Daten_G3[[#This Row],[BS]]/_xlfn.XLOOKUP(Basisjahr,Daten_G3[Jahr],Daten_G3[BS])-1,#N/A)</f>
        <v>#N/A</v>
      </c>
      <c r="K35" s="63"/>
      <c r="L35" s="67"/>
      <c r="M35" s="64"/>
      <c r="N35" s="62"/>
      <c r="O35" s="62"/>
      <c r="P35" s="62"/>
    </row>
    <row r="36" spans="1:16" ht="16.350000000000001" customHeight="1">
      <c r="A36" s="95">
        <v>2019</v>
      </c>
      <c r="B36" s="65" t="s">
        <v>164</v>
      </c>
      <c r="C36" s="124" t="s">
        <v>164</v>
      </c>
      <c r="D36" s="66" t="e">
        <v>#N/A</v>
      </c>
      <c r="E36" s="73"/>
      <c r="F36" s="75" t="e">
        <f>IF(ISNUMBER(Daten_G3[[#This Row],[ZH]]),Daten_G3[[#This Row],[ZH]]/_xlfn.XLOOKUP(Basisjahr,Daten_G3[Jahr],Daten_G3[ZH])-1,#N/A)</f>
        <v>#N/A</v>
      </c>
      <c r="G36" s="73"/>
      <c r="H36" s="75" t="e">
        <f>IF(ISNUMBER(Daten_G3[[#This Row],[CH]]),Daten_G3[[#This Row],[CH]]/_xlfn.XLOOKUP(Basisjahr,Daten_G3[Jahr],Daten_G3[CH])-1,#N/A)</f>
        <v>#N/A</v>
      </c>
      <c r="I36" s="73"/>
      <c r="J36" s="75" t="e">
        <f>IF(ISNUMBER(Daten_G3[[#This Row],[BS]]),Daten_G3[[#This Row],[BS]]/_xlfn.XLOOKUP(Basisjahr,Daten_G3[Jahr],Daten_G3[BS])-1,#N/A)</f>
        <v>#N/A</v>
      </c>
      <c r="K36" s="63"/>
      <c r="L36" s="67"/>
      <c r="M36" s="64"/>
      <c r="N36" s="62"/>
      <c r="O36" s="62"/>
      <c r="P36" s="62"/>
    </row>
    <row r="37" spans="1:16" ht="16.350000000000001" customHeight="1">
      <c r="A37" s="95">
        <v>2020</v>
      </c>
      <c r="B37" s="65" t="s">
        <v>164</v>
      </c>
      <c r="C37" s="124" t="s">
        <v>164</v>
      </c>
      <c r="D37" s="66" t="e">
        <v>#N/A</v>
      </c>
      <c r="E37" s="73"/>
      <c r="F37" s="75" t="e">
        <f>IF(ISNUMBER(Daten_G3[[#This Row],[ZH]]),Daten_G3[[#This Row],[ZH]]/_xlfn.XLOOKUP(Basisjahr,Daten_G3[Jahr],Daten_G3[ZH])-1,#N/A)</f>
        <v>#N/A</v>
      </c>
      <c r="G37" s="73"/>
      <c r="H37" s="75" t="e">
        <f>IF(ISNUMBER(Daten_G3[[#This Row],[CH]]),Daten_G3[[#This Row],[CH]]/_xlfn.XLOOKUP(Basisjahr,Daten_G3[Jahr],Daten_G3[CH])-1,#N/A)</f>
        <v>#N/A</v>
      </c>
      <c r="I37" s="73"/>
      <c r="J37" s="75" t="e">
        <f>IF(ISNUMBER(Daten_G3[[#This Row],[BS]]),Daten_G3[[#This Row],[BS]]/_xlfn.XLOOKUP(Basisjahr,Daten_G3[Jahr],Daten_G3[BS])-1,#N/A)</f>
        <v>#N/A</v>
      </c>
      <c r="K37" s="63"/>
      <c r="L37" s="67"/>
      <c r="M37" s="64"/>
      <c r="N37" s="62"/>
      <c r="O37" s="62"/>
      <c r="P37" s="62"/>
    </row>
    <row r="38" spans="1:16" ht="16.350000000000001" customHeight="1">
      <c r="A38" s="95">
        <v>2021</v>
      </c>
      <c r="B38" s="65" t="s">
        <v>164</v>
      </c>
      <c r="C38" s="124" t="s">
        <v>164</v>
      </c>
      <c r="D38" s="66" t="e">
        <v>#N/A</v>
      </c>
      <c r="E38" s="73"/>
      <c r="F38" s="75" t="e">
        <f>IF(ISNUMBER(Daten_G3[[#This Row],[ZH]]),Daten_G3[[#This Row],[ZH]]/_xlfn.XLOOKUP(Basisjahr,Daten_G3[Jahr],Daten_G3[ZH])-1,#N/A)</f>
        <v>#N/A</v>
      </c>
      <c r="G38" s="73"/>
      <c r="H38" s="75" t="e">
        <f>IF(ISNUMBER(Daten_G3[[#This Row],[CH]]),Daten_G3[[#This Row],[CH]]/_xlfn.XLOOKUP(Basisjahr,Daten_G3[Jahr],Daten_G3[CH])-1,#N/A)</f>
        <v>#N/A</v>
      </c>
      <c r="I38" s="73"/>
      <c r="J38" s="75" t="e">
        <f>IF(ISNUMBER(Daten_G3[[#This Row],[BS]]),Daten_G3[[#This Row],[BS]]/_xlfn.XLOOKUP(Basisjahr,Daten_G3[Jahr],Daten_G3[BS])-1,#N/A)</f>
        <v>#N/A</v>
      </c>
      <c r="K38" s="63"/>
      <c r="L38" s="67"/>
      <c r="M38" s="64"/>
      <c r="N38" s="62"/>
      <c r="O38" s="62"/>
      <c r="P38" s="62"/>
    </row>
    <row r="39" spans="1:16" ht="16.350000000000001" customHeight="1">
      <c r="A39" s="95">
        <v>2022</v>
      </c>
      <c r="B39" s="65" t="s">
        <v>164</v>
      </c>
      <c r="C39" s="124" t="s">
        <v>164</v>
      </c>
      <c r="D39" s="66" t="e">
        <v>#N/A</v>
      </c>
      <c r="E39" s="73"/>
      <c r="F39" s="75" t="e">
        <f>IF(ISNUMBER(Daten_G3[[#This Row],[ZH]]),Daten_G3[[#This Row],[ZH]]/_xlfn.XLOOKUP(Basisjahr,Daten_G3[Jahr],Daten_G3[ZH])-1,#N/A)</f>
        <v>#N/A</v>
      </c>
      <c r="G39" s="73"/>
      <c r="H39" s="75" t="e">
        <f>IF(ISNUMBER(Daten_G3[[#This Row],[CH]]),Daten_G3[[#This Row],[CH]]/_xlfn.XLOOKUP(Basisjahr,Daten_G3[Jahr],Daten_G3[CH])-1,#N/A)</f>
        <v>#N/A</v>
      </c>
      <c r="I39" s="73"/>
      <c r="J39" s="75" t="e">
        <f>IF(ISNUMBER(Daten_G3[[#This Row],[BS]]),Daten_G3[[#This Row],[BS]]/_xlfn.XLOOKUP(Basisjahr,Daten_G3[Jahr],Daten_G3[BS])-1,#N/A)</f>
        <v>#N/A</v>
      </c>
      <c r="K39" s="68"/>
      <c r="L39" s="67"/>
      <c r="M39" s="64"/>
      <c r="N39" s="62"/>
      <c r="O39" s="62"/>
      <c r="P39" s="62"/>
    </row>
    <row r="40" spans="1:16" ht="16.350000000000001" customHeight="1">
      <c r="A40" s="95">
        <v>2023</v>
      </c>
      <c r="B40" s="65" t="s">
        <v>164</v>
      </c>
      <c r="C40" s="124" t="s">
        <v>164</v>
      </c>
      <c r="D40" s="66" t="e">
        <v>#N/A</v>
      </c>
      <c r="E40" s="74"/>
      <c r="F40" s="76" t="e">
        <f>IF(ISNUMBER(Daten_G3[[#This Row],[ZH]]),Daten_G3[[#This Row],[ZH]]/_xlfn.XLOOKUP(Basisjahr,Daten_G3[Jahr],Daten_G3[ZH])-1,#N/A)</f>
        <v>#N/A</v>
      </c>
      <c r="G40" s="74"/>
      <c r="H40" s="76" t="e">
        <f>IF(ISNUMBER(Daten_G3[[#This Row],[CH]]),Daten_G3[[#This Row],[CH]]/_xlfn.XLOOKUP(Basisjahr,Daten_G3[Jahr],Daten_G3[CH])-1,#N/A)</f>
        <v>#N/A</v>
      </c>
      <c r="I40" s="74"/>
      <c r="J40" s="76" t="e">
        <f>IF(ISNUMBER(Daten_G3[[#This Row],[BS]]),Daten_G3[[#This Row],[BS]]/_xlfn.XLOOKUP(Basisjahr,Daten_G3[Jahr],Daten_G3[BS])-1,#N/A)</f>
        <v>#N/A</v>
      </c>
      <c r="K40" s="68"/>
      <c r="L40" s="67"/>
      <c r="M40" s="64"/>
      <c r="N40" s="62"/>
      <c r="O40" s="62"/>
      <c r="P40" s="62"/>
    </row>
    <row r="41" spans="1:16" ht="16.350000000000001" customHeight="1">
      <c r="A41" s="95">
        <v>2024</v>
      </c>
      <c r="B41" s="65" t="s">
        <v>164</v>
      </c>
      <c r="C41" s="124" t="s">
        <v>164</v>
      </c>
      <c r="D41" s="66" t="e">
        <v>#N/A</v>
      </c>
      <c r="E41" s="74"/>
      <c r="F41" s="76" t="e">
        <f>IF(ISNUMBER(Daten_G3[[#This Row],[ZH]]),Daten_G3[[#This Row],[ZH]]/_xlfn.XLOOKUP(Basisjahr,Daten_G3[Jahr],Daten_G3[ZH])-1,#N/A)</f>
        <v>#N/A</v>
      </c>
      <c r="G41" s="74"/>
      <c r="H41" s="76" t="e">
        <f>IF(ISNUMBER(Daten_G3[[#This Row],[CH]]),Daten_G3[[#This Row],[CH]]/_xlfn.XLOOKUP(Basisjahr,Daten_G3[Jahr],Daten_G3[CH])-1,#N/A)</f>
        <v>#N/A</v>
      </c>
      <c r="I41" s="74"/>
      <c r="J41" s="76" t="e">
        <f>IF(ISNUMBER(Daten_G3[[#This Row],[BS]]),Daten_G3[[#This Row],[BS]]/_xlfn.XLOOKUP(Basisjahr,Daten_G3[Jahr],Daten_G3[BS])-1,#N/A)</f>
        <v>#N/A</v>
      </c>
      <c r="K41" s="68"/>
      <c r="L41" s="67"/>
      <c r="M41" s="64"/>
      <c r="N41" s="62"/>
      <c r="O41" s="62"/>
      <c r="P41" s="62"/>
    </row>
    <row r="42" spans="1:16" ht="16.350000000000001" customHeight="1">
      <c r="A42" s="95">
        <v>2025</v>
      </c>
      <c r="B42" s="65" t="s">
        <v>164</v>
      </c>
      <c r="C42" s="124" t="s">
        <v>164</v>
      </c>
      <c r="D42" s="66" t="e">
        <v>#N/A</v>
      </c>
      <c r="E42" s="74"/>
      <c r="F42" s="76" t="e">
        <f>IF(ISNUMBER(Daten_G3[[#This Row],[ZH]]),Daten_G3[[#This Row],[ZH]]/_xlfn.XLOOKUP(Basisjahr,Daten_G3[Jahr],Daten_G3[ZH])-1,#N/A)</f>
        <v>#N/A</v>
      </c>
      <c r="G42" s="74"/>
      <c r="H42" s="76" t="e">
        <f>IF(ISNUMBER(Daten_G3[[#This Row],[CH]]),Daten_G3[[#This Row],[CH]]/_xlfn.XLOOKUP(Basisjahr,Daten_G3[Jahr],Daten_G3[CH])-1,#N/A)</f>
        <v>#N/A</v>
      </c>
      <c r="I42" s="74"/>
      <c r="J42" s="76" t="e">
        <f>IF(ISNUMBER(Daten_G3[[#This Row],[BS]]),Daten_G3[[#This Row],[BS]]/_xlfn.XLOOKUP(Basisjahr,Daten_G3[Jahr],Daten_G3[BS])-1,#N/A)</f>
        <v>#N/A</v>
      </c>
      <c r="K42" s="68"/>
      <c r="L42" s="67"/>
      <c r="M42" s="64"/>
      <c r="N42" s="62"/>
      <c r="O42" s="62"/>
      <c r="P42" s="62"/>
    </row>
    <row r="43" spans="1:16" ht="16.350000000000001" customHeight="1">
      <c r="A43" s="95">
        <v>2026</v>
      </c>
      <c r="B43" s="65" t="s">
        <v>164</v>
      </c>
      <c r="C43" s="124" t="s">
        <v>164</v>
      </c>
      <c r="D43" s="66" t="e">
        <v>#N/A</v>
      </c>
      <c r="E43" s="74"/>
      <c r="F43" s="76" t="e">
        <f>IF(ISNUMBER(Daten_G3[[#This Row],[ZH]]),Daten_G3[[#This Row],[ZH]]/_xlfn.XLOOKUP(Basisjahr,Daten_G3[Jahr],Daten_G3[ZH])-1,#N/A)</f>
        <v>#N/A</v>
      </c>
      <c r="G43" s="74"/>
      <c r="H43" s="76" t="e">
        <f>IF(ISNUMBER(Daten_G3[[#This Row],[CH]]),Daten_G3[[#This Row],[CH]]/_xlfn.XLOOKUP(Basisjahr,Daten_G3[Jahr],Daten_G3[CH])-1,#N/A)</f>
        <v>#N/A</v>
      </c>
      <c r="I43" s="74"/>
      <c r="J43" s="76" t="e">
        <f>IF(ISNUMBER(Daten_G3[[#This Row],[BS]]),Daten_G3[[#This Row],[BS]]/_xlfn.XLOOKUP(Basisjahr,Daten_G3[Jahr],Daten_G3[BS])-1,#N/A)</f>
        <v>#N/A</v>
      </c>
      <c r="K43" s="68"/>
      <c r="L43" s="67"/>
      <c r="M43" s="64"/>
      <c r="N43" s="62"/>
      <c r="O43" s="62"/>
      <c r="P43" s="62"/>
    </row>
    <row r="44" spans="1:16" ht="16.350000000000001" customHeight="1">
      <c r="A44" s="95">
        <v>2027</v>
      </c>
      <c r="B44" s="65" t="s">
        <v>164</v>
      </c>
      <c r="C44" s="124" t="s">
        <v>164</v>
      </c>
      <c r="D44" s="66" t="e">
        <v>#N/A</v>
      </c>
      <c r="E44" s="74"/>
      <c r="F44" s="76" t="e">
        <f>IF(ISNUMBER(Daten_G3[[#This Row],[ZH]]),Daten_G3[[#This Row],[ZH]]/_xlfn.XLOOKUP(Basisjahr,Daten_G3[Jahr],Daten_G3[ZH])-1,#N/A)</f>
        <v>#N/A</v>
      </c>
      <c r="G44" s="74"/>
      <c r="H44" s="76" t="e">
        <f>IF(ISNUMBER(Daten_G3[[#This Row],[CH]]),Daten_G3[[#This Row],[CH]]/_xlfn.XLOOKUP(Basisjahr,Daten_G3[Jahr],Daten_G3[CH])-1,#N/A)</f>
        <v>#N/A</v>
      </c>
      <c r="I44" s="74"/>
      <c r="J44" s="76" t="e">
        <f>IF(ISNUMBER(Daten_G3[[#This Row],[BS]]),Daten_G3[[#This Row],[BS]]/_xlfn.XLOOKUP(Basisjahr,Daten_G3[Jahr],Daten_G3[BS])-1,#N/A)</f>
        <v>#N/A</v>
      </c>
      <c r="K44" s="68"/>
      <c r="L44" s="67"/>
      <c r="M44" s="64"/>
      <c r="N44" s="62"/>
      <c r="O44" s="62"/>
      <c r="P44" s="62"/>
    </row>
    <row r="45" spans="1:16" ht="16.350000000000001" customHeight="1">
      <c r="A45" s="95">
        <v>2028</v>
      </c>
      <c r="B45" s="65" t="s">
        <v>164</v>
      </c>
      <c r="C45" s="124" t="s">
        <v>164</v>
      </c>
      <c r="D45" s="66" t="e">
        <v>#N/A</v>
      </c>
      <c r="E45" s="74"/>
      <c r="F45" s="76" t="e">
        <f>IF(ISNUMBER(Daten_G3[[#This Row],[ZH]]),Daten_G3[[#This Row],[ZH]]/_xlfn.XLOOKUP(Basisjahr,Daten_G3[Jahr],Daten_G3[ZH])-1,#N/A)</f>
        <v>#N/A</v>
      </c>
      <c r="G45" s="74"/>
      <c r="H45" s="76" t="e">
        <f>IF(ISNUMBER(Daten_G3[[#This Row],[CH]]),Daten_G3[[#This Row],[CH]]/_xlfn.XLOOKUP(Basisjahr,Daten_G3[Jahr],Daten_G3[CH])-1,#N/A)</f>
        <v>#N/A</v>
      </c>
      <c r="I45" s="74"/>
      <c r="J45" s="76" t="e">
        <f>IF(ISNUMBER(Daten_G3[[#This Row],[BS]]),Daten_G3[[#This Row],[BS]]/_xlfn.XLOOKUP(Basisjahr,Daten_G3[Jahr],Daten_G3[BS])-1,#N/A)</f>
        <v>#N/A</v>
      </c>
      <c r="K45" s="68"/>
      <c r="L45" s="67"/>
      <c r="M45" s="64"/>
      <c r="N45" s="62"/>
      <c r="O45" s="62"/>
      <c r="P45" s="62"/>
    </row>
    <row r="46" spans="1:16" ht="16.350000000000001" customHeight="1">
      <c r="A46" s="95">
        <v>2029</v>
      </c>
      <c r="B46" s="65" t="s">
        <v>164</v>
      </c>
      <c r="C46" s="124" t="s">
        <v>164</v>
      </c>
      <c r="D46" s="66" t="e">
        <v>#N/A</v>
      </c>
      <c r="E46" s="74"/>
      <c r="F46" s="76" t="e">
        <f>IF(ISNUMBER(Daten_G3[[#This Row],[ZH]]),Daten_G3[[#This Row],[ZH]]/_xlfn.XLOOKUP(Basisjahr,Daten_G3[Jahr],Daten_G3[ZH])-1,#N/A)</f>
        <v>#N/A</v>
      </c>
      <c r="G46" s="74"/>
      <c r="H46" s="76" t="e">
        <f>IF(ISNUMBER(Daten_G3[[#This Row],[CH]]),Daten_G3[[#This Row],[CH]]/_xlfn.XLOOKUP(Basisjahr,Daten_G3[Jahr],Daten_G3[CH])-1,#N/A)</f>
        <v>#N/A</v>
      </c>
      <c r="I46" s="74"/>
      <c r="J46" s="76" t="e">
        <f>IF(ISNUMBER(Daten_G3[[#This Row],[BS]]),Daten_G3[[#This Row],[BS]]/_xlfn.XLOOKUP(Basisjahr,Daten_G3[Jahr],Daten_G3[BS])-1,#N/A)</f>
        <v>#N/A</v>
      </c>
      <c r="K46" s="68"/>
      <c r="L46" s="67"/>
      <c r="M46" s="64"/>
      <c r="N46" s="62"/>
      <c r="O46" s="62"/>
      <c r="P46" s="62"/>
    </row>
    <row r="47" spans="1:16" ht="16.350000000000001" customHeight="1">
      <c r="A47" s="95">
        <v>2030</v>
      </c>
      <c r="B47" s="65" t="s">
        <v>164</v>
      </c>
      <c r="C47" s="124" t="s">
        <v>164</v>
      </c>
      <c r="D47" s="66" t="e">
        <v>#N/A</v>
      </c>
      <c r="E47" s="74"/>
      <c r="F47" s="76" t="e">
        <f>IF(ISNUMBER(Daten_G3[[#This Row],[ZH]]),Daten_G3[[#This Row],[ZH]]/_xlfn.XLOOKUP(Basisjahr,Daten_G3[Jahr],Daten_G3[ZH])-1,#N/A)</f>
        <v>#N/A</v>
      </c>
      <c r="G47" s="74"/>
      <c r="H47" s="76" t="e">
        <f>IF(ISNUMBER(Daten_G3[[#This Row],[CH]]),Daten_G3[[#This Row],[CH]]/_xlfn.XLOOKUP(Basisjahr,Daten_G3[Jahr],Daten_G3[CH])-1,#N/A)</f>
        <v>#N/A</v>
      </c>
      <c r="I47" s="74"/>
      <c r="J47" s="76" t="e">
        <f>IF(ISNUMBER(Daten_G3[[#This Row],[BS]]),Daten_G3[[#This Row],[BS]]/_xlfn.XLOOKUP(Basisjahr,Daten_G3[Jahr],Daten_G3[BS])-1,#N/A)</f>
        <v>#N/A</v>
      </c>
      <c r="K47" s="68"/>
      <c r="L47" s="67"/>
      <c r="M47" s="64"/>
      <c r="N47" s="62"/>
      <c r="O47" s="62"/>
      <c r="P47" s="62"/>
    </row>
    <row r="48" spans="1:16" ht="16.350000000000001" customHeight="1">
      <c r="A48" s="95">
        <v>2031</v>
      </c>
      <c r="B48" s="65" t="s">
        <v>164</v>
      </c>
      <c r="C48" s="124" t="s">
        <v>164</v>
      </c>
      <c r="D48" s="66" t="e">
        <v>#N/A</v>
      </c>
      <c r="E48" s="74"/>
      <c r="F48" s="76" t="e">
        <f>IF(ISNUMBER(Daten_G3[[#This Row],[ZH]]),Daten_G3[[#This Row],[ZH]]/_xlfn.XLOOKUP(Basisjahr,Daten_G3[Jahr],Daten_G3[ZH])-1,#N/A)</f>
        <v>#N/A</v>
      </c>
      <c r="G48" s="74"/>
      <c r="H48" s="76" t="e">
        <f>IF(ISNUMBER(Daten_G3[[#This Row],[CH]]),Daten_G3[[#This Row],[CH]]/_xlfn.XLOOKUP(Basisjahr,Daten_G3[Jahr],Daten_G3[CH])-1,#N/A)</f>
        <v>#N/A</v>
      </c>
      <c r="I48" s="74"/>
      <c r="J48" s="76" t="e">
        <f>IF(ISNUMBER(Daten_G3[[#This Row],[BS]]),Daten_G3[[#This Row],[BS]]/_xlfn.XLOOKUP(Basisjahr,Daten_G3[Jahr],Daten_G3[BS])-1,#N/A)</f>
        <v>#N/A</v>
      </c>
      <c r="K48" s="68"/>
      <c r="L48" s="67"/>
      <c r="M48" s="64"/>
      <c r="N48" s="62"/>
      <c r="O48" s="62"/>
      <c r="P48" s="62"/>
    </row>
    <row r="49" spans="1:16" ht="16.350000000000001" customHeight="1">
      <c r="A49" s="95">
        <v>2032</v>
      </c>
      <c r="B49" s="65" t="s">
        <v>164</v>
      </c>
      <c r="C49" s="124" t="s">
        <v>164</v>
      </c>
      <c r="D49" s="66" t="e">
        <v>#N/A</v>
      </c>
      <c r="E49" s="74"/>
      <c r="F49" s="76" t="e">
        <f>IF(ISNUMBER(Daten_G3[[#This Row],[ZH]]),Daten_G3[[#This Row],[ZH]]/_xlfn.XLOOKUP(Basisjahr,Daten_G3[Jahr],Daten_G3[ZH])-1,#N/A)</f>
        <v>#N/A</v>
      </c>
      <c r="G49" s="74"/>
      <c r="H49" s="76" t="e">
        <f>IF(ISNUMBER(Daten_G3[[#This Row],[CH]]),Daten_G3[[#This Row],[CH]]/_xlfn.XLOOKUP(Basisjahr,Daten_G3[Jahr],Daten_G3[CH])-1,#N/A)</f>
        <v>#N/A</v>
      </c>
      <c r="I49" s="74"/>
      <c r="J49" s="76" t="e">
        <f>IF(ISNUMBER(Daten_G3[[#This Row],[BS]]),Daten_G3[[#This Row],[BS]]/_xlfn.XLOOKUP(Basisjahr,Daten_G3[Jahr],Daten_G3[BS])-1,#N/A)</f>
        <v>#N/A</v>
      </c>
      <c r="K49" s="68"/>
      <c r="L49" s="67"/>
      <c r="M49" s="64"/>
      <c r="N49" s="62"/>
      <c r="O49" s="62"/>
      <c r="P49" s="62"/>
    </row>
    <row r="50" spans="1:16" ht="16.350000000000001" customHeight="1">
      <c r="A50" s="95">
        <v>2033</v>
      </c>
      <c r="B50" s="65" t="s">
        <v>164</v>
      </c>
      <c r="C50" s="124" t="s">
        <v>164</v>
      </c>
      <c r="D50" s="66" t="e">
        <v>#N/A</v>
      </c>
      <c r="E50" s="74"/>
      <c r="F50" s="76" t="e">
        <f>IF(ISNUMBER(Daten_G3[[#This Row],[ZH]]),Daten_G3[[#This Row],[ZH]]/_xlfn.XLOOKUP(Basisjahr,Daten_G3[Jahr],Daten_G3[ZH])-1,#N/A)</f>
        <v>#N/A</v>
      </c>
      <c r="G50" s="74"/>
      <c r="H50" s="76" t="e">
        <f>IF(ISNUMBER(Daten_G3[[#This Row],[CH]]),Daten_G3[[#This Row],[CH]]/_xlfn.XLOOKUP(Basisjahr,Daten_G3[Jahr],Daten_G3[CH])-1,#N/A)</f>
        <v>#N/A</v>
      </c>
      <c r="I50" s="74"/>
      <c r="J50" s="76" t="e">
        <f>IF(ISNUMBER(Daten_G3[[#This Row],[BS]]),Daten_G3[[#This Row],[BS]]/_xlfn.XLOOKUP(Basisjahr,Daten_G3[Jahr],Daten_G3[BS])-1,#N/A)</f>
        <v>#N/A</v>
      </c>
      <c r="K50" s="68"/>
      <c r="L50" s="67"/>
      <c r="M50" s="64"/>
      <c r="N50" s="62"/>
      <c r="O50" s="62"/>
      <c r="P50" s="62"/>
    </row>
    <row r="51" spans="1:16" ht="16.350000000000001" customHeight="1">
      <c r="A51" s="95">
        <v>2034</v>
      </c>
      <c r="B51" s="65" t="s">
        <v>164</v>
      </c>
      <c r="C51" s="124" t="s">
        <v>164</v>
      </c>
      <c r="D51" s="66" t="e">
        <v>#N/A</v>
      </c>
      <c r="E51" s="74"/>
      <c r="F51" s="76" t="e">
        <f>IF(ISNUMBER(Daten_G3[[#This Row],[ZH]]),Daten_G3[[#This Row],[ZH]]/_xlfn.XLOOKUP(Basisjahr,Daten_G3[Jahr],Daten_G3[ZH])-1,#N/A)</f>
        <v>#N/A</v>
      </c>
      <c r="G51" s="74"/>
      <c r="H51" s="76" t="e">
        <f>IF(ISNUMBER(Daten_G3[[#This Row],[CH]]),Daten_G3[[#This Row],[CH]]/_xlfn.XLOOKUP(Basisjahr,Daten_G3[Jahr],Daten_G3[CH])-1,#N/A)</f>
        <v>#N/A</v>
      </c>
      <c r="I51" s="74"/>
      <c r="J51" s="76" t="e">
        <f>IF(ISNUMBER(Daten_G3[[#This Row],[BS]]),Daten_G3[[#This Row],[BS]]/_xlfn.XLOOKUP(Basisjahr,Daten_G3[Jahr],Daten_G3[BS])-1,#N/A)</f>
        <v>#N/A</v>
      </c>
      <c r="K51" s="68"/>
      <c r="L51" s="67"/>
      <c r="M51" s="64"/>
      <c r="N51" s="62"/>
      <c r="O51" s="62"/>
      <c r="P51" s="62"/>
    </row>
    <row r="52" spans="1:16" ht="16.350000000000001" customHeight="1">
      <c r="A52" s="95">
        <v>2035</v>
      </c>
      <c r="B52" s="65" t="s">
        <v>164</v>
      </c>
      <c r="C52" s="124" t="s">
        <v>164</v>
      </c>
      <c r="D52" s="66" t="e">
        <v>#N/A</v>
      </c>
      <c r="E52" s="74"/>
      <c r="F52" s="76" t="e">
        <f>IF(ISNUMBER(Daten_G3[[#This Row],[ZH]]),Daten_G3[[#This Row],[ZH]]/_xlfn.XLOOKUP(Basisjahr,Daten_G3[Jahr],Daten_G3[ZH])-1,#N/A)</f>
        <v>#N/A</v>
      </c>
      <c r="G52" s="74"/>
      <c r="H52" s="76" t="e">
        <f>IF(ISNUMBER(Daten_G3[[#This Row],[CH]]),Daten_G3[[#This Row],[CH]]/_xlfn.XLOOKUP(Basisjahr,Daten_G3[Jahr],Daten_G3[CH])-1,#N/A)</f>
        <v>#N/A</v>
      </c>
      <c r="I52" s="74"/>
      <c r="J52" s="76" t="e">
        <f>IF(ISNUMBER(Daten_G3[[#This Row],[BS]]),Daten_G3[[#This Row],[BS]]/_xlfn.XLOOKUP(Basisjahr,Daten_G3[Jahr],Daten_G3[BS])-1,#N/A)</f>
        <v>#N/A</v>
      </c>
      <c r="K52" s="68"/>
      <c r="L52" s="67"/>
      <c r="M52" s="64"/>
      <c r="N52" s="62"/>
      <c r="O52" s="62"/>
      <c r="P52" s="62"/>
    </row>
    <row r="53" spans="1:16" ht="16.350000000000001" customHeight="1">
      <c r="A53" s="95">
        <v>2036</v>
      </c>
      <c r="B53" s="65" t="s">
        <v>164</v>
      </c>
      <c r="C53" s="124" t="s">
        <v>164</v>
      </c>
      <c r="D53" s="66" t="e">
        <v>#N/A</v>
      </c>
      <c r="E53" s="74"/>
      <c r="F53" s="76" t="e">
        <f>IF(ISNUMBER(Daten_G3[[#This Row],[ZH]]),Daten_G3[[#This Row],[ZH]]/_xlfn.XLOOKUP(Basisjahr,Daten_G3[Jahr],Daten_G3[ZH])-1,#N/A)</f>
        <v>#N/A</v>
      </c>
      <c r="G53" s="74"/>
      <c r="H53" s="76" t="e">
        <f>IF(ISNUMBER(Daten_G3[[#This Row],[CH]]),Daten_G3[[#This Row],[CH]]/_xlfn.XLOOKUP(Basisjahr,Daten_G3[Jahr],Daten_G3[CH])-1,#N/A)</f>
        <v>#N/A</v>
      </c>
      <c r="I53" s="74"/>
      <c r="J53" s="76" t="e">
        <f>IF(ISNUMBER(Daten_G3[[#This Row],[BS]]),Daten_G3[[#This Row],[BS]]/_xlfn.XLOOKUP(Basisjahr,Daten_G3[Jahr],Daten_G3[BS])-1,#N/A)</f>
        <v>#N/A</v>
      </c>
      <c r="K53" s="68"/>
      <c r="L53" s="67"/>
      <c r="M53" s="64"/>
      <c r="N53" s="62"/>
      <c r="O53" s="62"/>
      <c r="P53" s="62"/>
    </row>
    <row r="54" spans="1:16" ht="16.350000000000001" customHeight="1">
      <c r="A54" s="95">
        <v>2037</v>
      </c>
      <c r="B54" s="65" t="s">
        <v>164</v>
      </c>
      <c r="C54" s="124" t="s">
        <v>164</v>
      </c>
      <c r="D54" s="66" t="e">
        <v>#N/A</v>
      </c>
      <c r="E54" s="74"/>
      <c r="F54" s="76" t="e">
        <f>IF(ISNUMBER(Daten_G3[[#This Row],[ZH]]),Daten_G3[[#This Row],[ZH]]/_xlfn.XLOOKUP(Basisjahr,Daten_G3[Jahr],Daten_G3[ZH])-1,#N/A)</f>
        <v>#N/A</v>
      </c>
      <c r="G54" s="74"/>
      <c r="H54" s="76" t="e">
        <f>IF(ISNUMBER(Daten_G3[[#This Row],[CH]]),Daten_G3[[#This Row],[CH]]/_xlfn.XLOOKUP(Basisjahr,Daten_G3[Jahr],Daten_G3[CH])-1,#N/A)</f>
        <v>#N/A</v>
      </c>
      <c r="I54" s="74"/>
      <c r="J54" s="76" t="e">
        <f>IF(ISNUMBER(Daten_G3[[#This Row],[BS]]),Daten_G3[[#This Row],[BS]]/_xlfn.XLOOKUP(Basisjahr,Daten_G3[Jahr],Daten_G3[BS])-1,#N/A)</f>
        <v>#N/A</v>
      </c>
      <c r="K54" s="68"/>
      <c r="L54" s="67"/>
      <c r="M54" s="64"/>
      <c r="N54" s="62"/>
      <c r="O54" s="62"/>
      <c r="P54" s="62"/>
    </row>
    <row r="55" spans="1:16" ht="16.350000000000001" customHeight="1">
      <c r="A55" s="95">
        <v>2038</v>
      </c>
      <c r="B55" s="65" t="s">
        <v>164</v>
      </c>
      <c r="C55" s="124" t="s">
        <v>164</v>
      </c>
      <c r="D55" s="66" t="e">
        <v>#N/A</v>
      </c>
      <c r="E55" s="74"/>
      <c r="F55" s="76" t="e">
        <f>IF(ISNUMBER(Daten_G3[[#This Row],[ZH]]),Daten_G3[[#This Row],[ZH]]/_xlfn.XLOOKUP(Basisjahr,Daten_G3[Jahr],Daten_G3[ZH])-1,#N/A)</f>
        <v>#N/A</v>
      </c>
      <c r="G55" s="74"/>
      <c r="H55" s="76" t="e">
        <f>IF(ISNUMBER(Daten_G3[[#This Row],[CH]]),Daten_G3[[#This Row],[CH]]/_xlfn.XLOOKUP(Basisjahr,Daten_G3[Jahr],Daten_G3[CH])-1,#N/A)</f>
        <v>#N/A</v>
      </c>
      <c r="I55" s="74"/>
      <c r="J55" s="76" t="e">
        <f>IF(ISNUMBER(Daten_G3[[#This Row],[BS]]),Daten_G3[[#This Row],[BS]]/_xlfn.XLOOKUP(Basisjahr,Daten_G3[Jahr],Daten_G3[BS])-1,#N/A)</f>
        <v>#N/A</v>
      </c>
      <c r="K55" s="68"/>
      <c r="L55" s="67"/>
      <c r="M55" s="64"/>
      <c r="N55" s="62"/>
      <c r="O55" s="62"/>
      <c r="P55" s="62"/>
    </row>
    <row r="56" spans="1:16" ht="16.350000000000001" customHeight="1">
      <c r="A56" s="95">
        <v>2039</v>
      </c>
      <c r="B56" s="65" t="s">
        <v>164</v>
      </c>
      <c r="C56" s="124" t="s">
        <v>164</v>
      </c>
      <c r="D56" s="66" t="e">
        <v>#N/A</v>
      </c>
      <c r="E56" s="74"/>
      <c r="F56" s="76" t="e">
        <f>IF(ISNUMBER(Daten_G3[[#This Row],[ZH]]),Daten_G3[[#This Row],[ZH]]/_xlfn.XLOOKUP(Basisjahr,Daten_G3[Jahr],Daten_G3[ZH])-1,#N/A)</f>
        <v>#N/A</v>
      </c>
      <c r="G56" s="74"/>
      <c r="H56" s="76" t="e">
        <f>IF(ISNUMBER(Daten_G3[[#This Row],[CH]]),Daten_G3[[#This Row],[CH]]/_xlfn.XLOOKUP(Basisjahr,Daten_G3[Jahr],Daten_G3[CH])-1,#N/A)</f>
        <v>#N/A</v>
      </c>
      <c r="I56" s="74"/>
      <c r="J56" s="76" t="e">
        <f>IF(ISNUMBER(Daten_G3[[#This Row],[BS]]),Daten_G3[[#This Row],[BS]]/_xlfn.XLOOKUP(Basisjahr,Daten_G3[Jahr],Daten_G3[BS])-1,#N/A)</f>
        <v>#N/A</v>
      </c>
      <c r="K56" s="68"/>
      <c r="L56" s="67"/>
      <c r="M56" s="64"/>
      <c r="N56" s="62"/>
      <c r="O56" s="62"/>
      <c r="P56" s="62"/>
    </row>
    <row r="57" spans="1:16" ht="16.350000000000001" customHeight="1">
      <c r="A57" s="95">
        <v>2040</v>
      </c>
      <c r="B57" s="65" t="s">
        <v>164</v>
      </c>
      <c r="C57" s="124" t="s">
        <v>164</v>
      </c>
      <c r="D57" s="66" t="e">
        <v>#N/A</v>
      </c>
      <c r="E57" s="74"/>
      <c r="F57" s="76" t="e">
        <f>IF(ISNUMBER(Daten_G3[[#This Row],[ZH]]),Daten_G3[[#This Row],[ZH]]/_xlfn.XLOOKUP(Basisjahr,Daten_G3[Jahr],Daten_G3[ZH])-1,#N/A)</f>
        <v>#N/A</v>
      </c>
      <c r="G57" s="74"/>
      <c r="H57" s="76" t="e">
        <f>IF(ISNUMBER(Daten_G3[[#This Row],[CH]]),Daten_G3[[#This Row],[CH]]/_xlfn.XLOOKUP(Basisjahr,Daten_G3[Jahr],Daten_G3[CH])-1,#N/A)</f>
        <v>#N/A</v>
      </c>
      <c r="I57" s="74"/>
      <c r="J57" s="76" t="e">
        <f>IF(ISNUMBER(Daten_G3[[#This Row],[BS]]),Daten_G3[[#This Row],[BS]]/_xlfn.XLOOKUP(Basisjahr,Daten_G3[Jahr],Daten_G3[BS])-1,#N/A)</f>
        <v>#N/A</v>
      </c>
      <c r="K57" s="68"/>
      <c r="L57" s="67"/>
      <c r="M57" s="64"/>
      <c r="N57" s="62"/>
      <c r="O57" s="62"/>
      <c r="P57" s="62"/>
    </row>
    <row r="58" spans="1:16" ht="16.350000000000001" customHeight="1">
      <c r="A58" s="95">
        <v>2041</v>
      </c>
      <c r="B58" s="65" t="s">
        <v>164</v>
      </c>
      <c r="C58" s="124" t="s">
        <v>164</v>
      </c>
      <c r="D58" s="66" t="e">
        <v>#N/A</v>
      </c>
      <c r="E58" s="74"/>
      <c r="F58" s="76" t="e">
        <f>IF(ISNUMBER(Daten_G3[[#This Row],[ZH]]),Daten_G3[[#This Row],[ZH]]/_xlfn.XLOOKUP(Basisjahr,Daten_G3[Jahr],Daten_G3[ZH])-1,#N/A)</f>
        <v>#N/A</v>
      </c>
      <c r="G58" s="74"/>
      <c r="H58" s="76" t="e">
        <f>IF(ISNUMBER(Daten_G3[[#This Row],[CH]]),Daten_G3[[#This Row],[CH]]/_xlfn.XLOOKUP(Basisjahr,Daten_G3[Jahr],Daten_G3[CH])-1,#N/A)</f>
        <v>#N/A</v>
      </c>
      <c r="I58" s="74"/>
      <c r="J58" s="76" t="e">
        <f>IF(ISNUMBER(Daten_G3[[#This Row],[BS]]),Daten_G3[[#This Row],[BS]]/_xlfn.XLOOKUP(Basisjahr,Daten_G3[Jahr],Daten_G3[BS])-1,#N/A)</f>
        <v>#N/A</v>
      </c>
      <c r="K58" s="68"/>
      <c r="L58" s="67"/>
      <c r="M58" s="64"/>
      <c r="N58" s="62"/>
      <c r="O58" s="62"/>
      <c r="P58" s="62"/>
    </row>
    <row r="59" spans="1:16" ht="16.350000000000001" customHeight="1">
      <c r="A59" s="95">
        <v>2042</v>
      </c>
      <c r="B59" s="65" t="s">
        <v>164</v>
      </c>
      <c r="C59" s="124" t="s">
        <v>164</v>
      </c>
      <c r="D59" s="66" t="e">
        <v>#N/A</v>
      </c>
      <c r="E59" s="74"/>
      <c r="F59" s="76" t="e">
        <f>IF(ISNUMBER(Daten_G3[[#This Row],[ZH]]),Daten_G3[[#This Row],[ZH]]/_xlfn.XLOOKUP(Basisjahr,Daten_G3[Jahr],Daten_G3[ZH])-1,#N/A)</f>
        <v>#N/A</v>
      </c>
      <c r="G59" s="74"/>
      <c r="H59" s="76" t="e">
        <f>IF(ISNUMBER(Daten_G3[[#This Row],[CH]]),Daten_G3[[#This Row],[CH]]/_xlfn.XLOOKUP(Basisjahr,Daten_G3[Jahr],Daten_G3[CH])-1,#N/A)</f>
        <v>#N/A</v>
      </c>
      <c r="I59" s="74"/>
      <c r="J59" s="76" t="e">
        <f>IF(ISNUMBER(Daten_G3[[#This Row],[BS]]),Daten_G3[[#This Row],[BS]]/_xlfn.XLOOKUP(Basisjahr,Daten_G3[Jahr],Daten_G3[BS])-1,#N/A)</f>
        <v>#N/A</v>
      </c>
      <c r="K59" s="68"/>
      <c r="L59" s="67"/>
      <c r="M59" s="64"/>
      <c r="N59" s="62"/>
      <c r="O59" s="62"/>
      <c r="P59" s="62"/>
    </row>
    <row r="60" spans="1:16" ht="16.350000000000001" customHeight="1">
      <c r="A60" s="95">
        <v>2043</v>
      </c>
      <c r="B60" s="65" t="s">
        <v>164</v>
      </c>
      <c r="C60" s="124" t="s">
        <v>164</v>
      </c>
      <c r="D60" s="66" t="e">
        <v>#N/A</v>
      </c>
      <c r="E60" s="74"/>
      <c r="F60" s="76" t="e">
        <f>IF(ISNUMBER(Daten_G3[[#This Row],[ZH]]),Daten_G3[[#This Row],[ZH]]/_xlfn.XLOOKUP(Basisjahr,Daten_G3[Jahr],Daten_G3[ZH])-1,#N/A)</f>
        <v>#N/A</v>
      </c>
      <c r="G60" s="74"/>
      <c r="H60" s="76" t="e">
        <f>IF(ISNUMBER(Daten_G3[[#This Row],[CH]]),Daten_G3[[#This Row],[CH]]/_xlfn.XLOOKUP(Basisjahr,Daten_G3[Jahr],Daten_G3[CH])-1,#N/A)</f>
        <v>#N/A</v>
      </c>
      <c r="I60" s="74"/>
      <c r="J60" s="76" t="e">
        <f>IF(ISNUMBER(Daten_G3[[#This Row],[BS]]),Daten_G3[[#This Row],[BS]]/_xlfn.XLOOKUP(Basisjahr,Daten_G3[Jahr],Daten_G3[BS])-1,#N/A)</f>
        <v>#N/A</v>
      </c>
      <c r="K60" s="68"/>
      <c r="L60" s="67"/>
      <c r="M60" s="64"/>
      <c r="N60" s="62"/>
      <c r="O60" s="62"/>
      <c r="P60" s="62"/>
    </row>
    <row r="61" spans="1:16" ht="16.350000000000001" customHeight="1">
      <c r="A61" s="95">
        <v>2044</v>
      </c>
      <c r="B61" s="65" t="s">
        <v>164</v>
      </c>
      <c r="C61" s="124" t="s">
        <v>164</v>
      </c>
      <c r="D61" s="66" t="e">
        <v>#N/A</v>
      </c>
      <c r="E61" s="74"/>
      <c r="F61" s="76" t="e">
        <f>IF(ISNUMBER(Daten_G3[[#This Row],[ZH]]),Daten_G3[[#This Row],[ZH]]/_xlfn.XLOOKUP(Basisjahr,Daten_G3[Jahr],Daten_G3[ZH])-1,#N/A)</f>
        <v>#N/A</v>
      </c>
      <c r="G61" s="74"/>
      <c r="H61" s="76" t="e">
        <f>IF(ISNUMBER(Daten_G3[[#This Row],[CH]]),Daten_G3[[#This Row],[CH]]/_xlfn.XLOOKUP(Basisjahr,Daten_G3[Jahr],Daten_G3[CH])-1,#N/A)</f>
        <v>#N/A</v>
      </c>
      <c r="I61" s="74"/>
      <c r="J61" s="76" t="e">
        <f>IF(ISNUMBER(Daten_G3[[#This Row],[BS]]),Daten_G3[[#This Row],[BS]]/_xlfn.XLOOKUP(Basisjahr,Daten_G3[Jahr],Daten_G3[BS])-1,#N/A)</f>
        <v>#N/A</v>
      </c>
      <c r="K61" s="68"/>
      <c r="L61" s="67"/>
      <c r="M61" s="64"/>
      <c r="N61" s="62"/>
      <c r="O61" s="62"/>
      <c r="P61" s="62"/>
    </row>
    <row r="62" spans="1:16" ht="16.350000000000001" customHeight="1">
      <c r="A62" s="95">
        <v>2045</v>
      </c>
      <c r="B62" s="65" t="s">
        <v>164</v>
      </c>
      <c r="C62" s="124" t="s">
        <v>164</v>
      </c>
      <c r="D62" s="66" t="e">
        <v>#N/A</v>
      </c>
      <c r="E62" s="74"/>
      <c r="F62" s="76" t="e">
        <f>IF(ISNUMBER(Daten_G3[[#This Row],[ZH]]),Daten_G3[[#This Row],[ZH]]/_xlfn.XLOOKUP(Basisjahr,Daten_G3[Jahr],Daten_G3[ZH])-1,#N/A)</f>
        <v>#N/A</v>
      </c>
      <c r="G62" s="74"/>
      <c r="H62" s="76" t="e">
        <f>IF(ISNUMBER(Daten_G3[[#This Row],[CH]]),Daten_G3[[#This Row],[CH]]/_xlfn.XLOOKUP(Basisjahr,Daten_G3[Jahr],Daten_G3[CH])-1,#N/A)</f>
        <v>#N/A</v>
      </c>
      <c r="I62" s="74"/>
      <c r="J62" s="76" t="e">
        <f>IF(ISNUMBER(Daten_G3[[#This Row],[BS]]),Daten_G3[[#This Row],[BS]]/_xlfn.XLOOKUP(Basisjahr,Daten_G3[Jahr],Daten_G3[BS])-1,#N/A)</f>
        <v>#N/A</v>
      </c>
      <c r="K62" s="68"/>
      <c r="L62" s="67"/>
      <c r="M62" s="64"/>
      <c r="N62" s="62"/>
      <c r="O62" s="62"/>
      <c r="P62" s="62"/>
    </row>
    <row r="63" spans="1:16" ht="16.350000000000001" customHeight="1">
      <c r="A63" s="95">
        <v>2046</v>
      </c>
      <c r="B63" s="65" t="s">
        <v>164</v>
      </c>
      <c r="C63" s="124" t="s">
        <v>164</v>
      </c>
      <c r="D63" s="66" t="e">
        <v>#N/A</v>
      </c>
      <c r="E63" s="74"/>
      <c r="F63" s="76" t="e">
        <f>IF(ISNUMBER(Daten_G3[[#This Row],[ZH]]),Daten_G3[[#This Row],[ZH]]/_xlfn.XLOOKUP(Basisjahr,Daten_G3[Jahr],Daten_G3[ZH])-1,#N/A)</f>
        <v>#N/A</v>
      </c>
      <c r="G63" s="74"/>
      <c r="H63" s="76" t="e">
        <f>IF(ISNUMBER(Daten_G3[[#This Row],[CH]]),Daten_G3[[#This Row],[CH]]/_xlfn.XLOOKUP(Basisjahr,Daten_G3[Jahr],Daten_G3[CH])-1,#N/A)</f>
        <v>#N/A</v>
      </c>
      <c r="I63" s="74"/>
      <c r="J63" s="76" t="e">
        <f>IF(ISNUMBER(Daten_G3[[#This Row],[BS]]),Daten_G3[[#This Row],[BS]]/_xlfn.XLOOKUP(Basisjahr,Daten_G3[Jahr],Daten_G3[BS])-1,#N/A)</f>
        <v>#N/A</v>
      </c>
      <c r="K63" s="68"/>
      <c r="L63" s="67"/>
      <c r="M63" s="64"/>
      <c r="N63" s="62"/>
      <c r="O63" s="62"/>
      <c r="P63" s="62"/>
    </row>
    <row r="64" spans="1:16" ht="16.350000000000001" customHeight="1">
      <c r="A64" s="95">
        <v>2047</v>
      </c>
      <c r="B64" s="65" t="s">
        <v>164</v>
      </c>
      <c r="C64" s="124" t="s">
        <v>164</v>
      </c>
      <c r="D64" s="66" t="e">
        <v>#N/A</v>
      </c>
      <c r="E64" s="74"/>
      <c r="F64" s="76" t="e">
        <f>IF(ISNUMBER(Daten_G3[[#This Row],[ZH]]),Daten_G3[[#This Row],[ZH]]/_xlfn.XLOOKUP(Basisjahr,Daten_G3[Jahr],Daten_G3[ZH])-1,#N/A)</f>
        <v>#N/A</v>
      </c>
      <c r="G64" s="74"/>
      <c r="H64" s="76" t="e">
        <f>IF(ISNUMBER(Daten_G3[[#This Row],[CH]]),Daten_G3[[#This Row],[CH]]/_xlfn.XLOOKUP(Basisjahr,Daten_G3[Jahr],Daten_G3[CH])-1,#N/A)</f>
        <v>#N/A</v>
      </c>
      <c r="I64" s="74"/>
      <c r="J64" s="76" t="e">
        <f>IF(ISNUMBER(Daten_G3[[#This Row],[BS]]),Daten_G3[[#This Row],[BS]]/_xlfn.XLOOKUP(Basisjahr,Daten_G3[Jahr],Daten_G3[BS])-1,#N/A)</f>
        <v>#N/A</v>
      </c>
      <c r="K64" s="68"/>
      <c r="L64" s="67"/>
      <c r="M64" s="64"/>
      <c r="N64" s="62"/>
      <c r="O64" s="62"/>
      <c r="P64" s="62"/>
    </row>
    <row r="65" spans="1:16" ht="16.350000000000001" customHeight="1">
      <c r="A65" s="95">
        <v>2048</v>
      </c>
      <c r="B65" s="65" t="s">
        <v>164</v>
      </c>
      <c r="C65" s="124" t="s">
        <v>164</v>
      </c>
      <c r="D65" s="66" t="e">
        <v>#N/A</v>
      </c>
      <c r="E65" s="74"/>
      <c r="F65" s="76" t="e">
        <f>IF(ISNUMBER(Daten_G3[[#This Row],[ZH]]),Daten_G3[[#This Row],[ZH]]/_xlfn.XLOOKUP(Basisjahr,Daten_G3[Jahr],Daten_G3[ZH])-1,#N/A)</f>
        <v>#N/A</v>
      </c>
      <c r="G65" s="74"/>
      <c r="H65" s="76" t="e">
        <f>IF(ISNUMBER(Daten_G3[[#This Row],[CH]]),Daten_G3[[#This Row],[CH]]/_xlfn.XLOOKUP(Basisjahr,Daten_G3[Jahr],Daten_G3[CH])-1,#N/A)</f>
        <v>#N/A</v>
      </c>
      <c r="I65" s="74"/>
      <c r="J65" s="76" t="e">
        <f>IF(ISNUMBER(Daten_G3[[#This Row],[BS]]),Daten_G3[[#This Row],[BS]]/_xlfn.XLOOKUP(Basisjahr,Daten_G3[Jahr],Daten_G3[BS])-1,#N/A)</f>
        <v>#N/A</v>
      </c>
      <c r="K65" s="68"/>
      <c r="L65" s="67"/>
      <c r="M65" s="64"/>
      <c r="N65" s="62"/>
      <c r="O65" s="62"/>
      <c r="P65" s="62"/>
    </row>
    <row r="66" spans="1:16" ht="16.350000000000001" customHeight="1">
      <c r="A66" s="95">
        <v>2049</v>
      </c>
      <c r="B66" s="65" t="s">
        <v>164</v>
      </c>
      <c r="C66" s="124" t="s">
        <v>164</v>
      </c>
      <c r="D66" s="66" t="e">
        <v>#N/A</v>
      </c>
      <c r="E66" s="74"/>
      <c r="F66" s="76" t="e">
        <f>IF(ISNUMBER(Daten_G3[[#This Row],[ZH]]),Daten_G3[[#This Row],[ZH]]/_xlfn.XLOOKUP(Basisjahr,Daten_G3[Jahr],Daten_G3[ZH])-1,#N/A)</f>
        <v>#N/A</v>
      </c>
      <c r="G66" s="74"/>
      <c r="H66" s="76" t="e">
        <f>IF(ISNUMBER(Daten_G3[[#This Row],[CH]]),Daten_G3[[#This Row],[CH]]/_xlfn.XLOOKUP(Basisjahr,Daten_G3[Jahr],Daten_G3[CH])-1,#N/A)</f>
        <v>#N/A</v>
      </c>
      <c r="I66" s="74"/>
      <c r="J66" s="76" t="e">
        <f>IF(ISNUMBER(Daten_G3[[#This Row],[BS]]),Daten_G3[[#This Row],[BS]]/_xlfn.XLOOKUP(Basisjahr,Daten_G3[Jahr],Daten_G3[BS])-1,#N/A)</f>
        <v>#N/A</v>
      </c>
      <c r="K66" s="68"/>
      <c r="L66" s="67"/>
      <c r="M66" s="64"/>
      <c r="N66" s="62"/>
      <c r="O66" s="62"/>
      <c r="P66" s="62"/>
    </row>
    <row r="67" spans="1:16" ht="15" customHeight="1">
      <c r="A67" s="95">
        <v>2050</v>
      </c>
      <c r="B67" s="95" t="s">
        <v>164</v>
      </c>
      <c r="C67" s="124" t="s">
        <v>164</v>
      </c>
      <c r="D67" t="e">
        <v>#N/A</v>
      </c>
      <c r="E67"/>
      <c r="F67" t="e">
        <f>IF(ISNUMBER(Daten_G3[[#This Row],[ZH]]),Daten_G3[[#This Row],[ZH]]/_xlfn.XLOOKUP(Basisjahr,Daten_G3[Jahr],Daten_G3[ZH])-1,#N/A)</f>
        <v>#N/A</v>
      </c>
      <c r="G67"/>
      <c r="H67" t="e">
        <f>IF(ISNUMBER(Daten_G3[[#This Row],[CH]]),Daten_G3[[#This Row],[CH]]/_xlfn.XLOOKUP(Basisjahr,Daten_G3[Jahr],Daten_G3[CH])-1,#N/A)</f>
        <v>#N/A</v>
      </c>
      <c r="I67"/>
      <c r="J67" t="e">
        <f>IF(ISNUMBER(Daten_G3[[#This Row],[BS]]),Daten_G3[[#This Row],[BS]]/_xlfn.XLOOKUP(Basisjahr,Daten_G3[Jahr],Daten_G3[BS])-1,#N/A)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900" priority="4">
      <formula>ISERROR(A2)</formula>
    </cfRule>
  </conditionalFormatting>
  <conditionalFormatting sqref="E1:Z1 A2:Z13 A14:B14 E14:G14 J14:Z14 A15:Z20 A21:B22 E21:G22 J21:Z22 A23:Z25 A26:J27 N26:Z27 A28:Z30 A31:AA67 A68:Z72 A73:J74 N73:Z74 A75:Z1048576">
    <cfRule type="cellIs" dxfId="897" priority="1" operator="equal">
      <formula>0</formula>
    </cfRule>
  </conditionalFormatting>
  <dataValidations count="1">
    <dataValidation operator="lessThan" allowBlank="1" showInputMessage="1" showErrorMessage="1" sqref="B8:D10 G8:I9" xr:uid="{D284E163-92DE-4D7A-A703-626402F2F3A1}"/>
  </dataValidations>
  <hyperlinks>
    <hyperlink ref="F1" location="Übersicht!A1" display="⬅️ Zurück zur Übersicht" xr:uid="{FC5CBF50-9AC6-493B-97F0-DB6FE9192883}"/>
    <hyperlink ref="B12:D12" r:id="rId1" display="Energiestrategie und Energieplanung 2022 Kanton ZH -&gt;  Kapitel Energieplanung, Gebäude" xr:uid="{7BB7B16B-232B-463D-9F0A-8B4CED3E164D}"/>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338EF51D-CE06-496C-A42E-C5250A84828D}">
            <xm:f>$A32=Übersicht!$H$1</xm:f>
            <x14:dxf>
              <fill>
                <patternFill>
                  <bgColor theme="3" tint="0.79998168889431442"/>
                </patternFill>
              </fill>
            </x14:dxf>
          </x14:cfRule>
          <x14:cfRule type="expression" priority="3" id="{EB075D45-9D83-4A28-8CB4-BAA1A48B6137}">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C194AC29-3D53-46CC-BCB9-9FFBA1832FB8}">
          <x14:formula1>
            <xm:f>Definitionen!$A$2:$A$6</xm:f>
          </x14:formula1>
          <xm:sqref>B7 D7</xm:sqref>
        </x14:dataValidation>
        <x14:dataValidation type="list" allowBlank="1" showInputMessage="1" showErrorMessage="1" xr:uid="{627EC740-EE53-4A13-ADAA-D09AB71862B4}">
          <x14:formula1>
            <xm:f>Definitionen!$I$2:$I$7</xm:f>
          </x14:formula1>
          <xm:sqref>G24:I24</xm:sqref>
        </x14:dataValidation>
        <x14:dataValidation type="list" operator="lessThan" allowBlank="1" showInputMessage="1" showErrorMessage="1" xr:uid="{FEAA659E-84A0-45C2-9E70-0FAB5B29C7CF}">
          <x14:formula1>
            <xm:f>Definitionen!$E$2:$E$11</xm:f>
          </x14:formula1>
          <xm:sqref>B5</xm:sqref>
        </x14:dataValidation>
        <x14:dataValidation type="list" allowBlank="1" showInputMessage="1" showErrorMessage="1" xr:uid="{B708002B-C3B2-4D9B-B33A-C433A6848DAA}">
          <x14:formula1>
            <xm:f>Definitionen!I2:I15</xm:f>
          </x14:formula1>
          <xm:sqref>B24:D24</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FF913-9FB9-4E9E-A40A-F817B434AF1A}">
  <sheetPr codeName="Tabelle8">
    <tabColor theme="6"/>
    <pageSetUpPr fitToPage="1"/>
  </sheetPr>
  <dimension ref="A1:Q127"/>
  <sheetViews>
    <sheetView showGridLines="0" zoomScale="106" zoomScaleNormal="85" workbookViewId="0">
      <pane xSplit="1" ySplit="1" topLeftCell="B2" activePane="bottomRight" state="frozen"/>
      <selection pane="bottomRight" activeCell="B19" sqref="B19"/>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247</v>
      </c>
      <c r="B1" s="192"/>
      <c r="C1" s="192"/>
      <c r="D1" s="192"/>
      <c r="E1" s="93" t="str">
        <f>Basisjahr&amp;"-"&amp;Betrachtungsjahr&amp;": "&amp;ROUND(_xlfn.XLOOKUP(Betrachtungsjahr,Daten_G6[Jahr],Daten_G6[Veränderung ZH])*100,1)&amp;" %"</f>
        <v>2015-2021: 11.1 %</v>
      </c>
      <c r="F1" s="193" t="s">
        <v>122</v>
      </c>
      <c r="G1" s="193"/>
      <c r="H1" s="193"/>
      <c r="J1" s="94" t="str">
        <f>Basisjahr&amp;"-"&amp;Betrachtungsjahr&amp;": "&amp;ROUND(_xlfn.XLOOKUP(Betrachtungsjahr,Daten_G6[Jahr],Daten_G6[Veränderung CH])*100,1)&amp;" %"</f>
        <v>2015-2021: 9.9 %</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1990</v>
      </c>
      <c r="E4" s="19"/>
      <c r="F4" s="89"/>
      <c r="G4" s="89"/>
      <c r="H4" s="90" t="str">
        <f t="shared" ref="H4:I6" si="0">C4</f>
        <v>Verfügbar ab</v>
      </c>
      <c r="I4" s="92">
        <v>1994</v>
      </c>
    </row>
    <row r="5" spans="1:17" s="56" customFormat="1" ht="18" customHeight="1">
      <c r="A5" s="79" t="s">
        <v>59</v>
      </c>
      <c r="B5" s="80" t="s">
        <v>166</v>
      </c>
      <c r="C5" s="79" t="s">
        <v>127</v>
      </c>
      <c r="D5" s="82" t="s">
        <v>167</v>
      </c>
      <c r="E5" s="19"/>
      <c r="F5" s="90" t="str">
        <f>A5</f>
        <v>Zuständig</v>
      </c>
      <c r="G5" s="91" t="str">
        <f>B5</f>
        <v>AWEL</v>
      </c>
      <c r="H5" s="90" t="str">
        <f t="shared" si="0"/>
        <v>Kontaktperson</v>
      </c>
      <c r="I5" s="100" t="str">
        <f t="shared" si="0"/>
        <v>Gian-Marco Alt</v>
      </c>
    </row>
    <row r="6" spans="1:17" s="56" customFormat="1" ht="18" customHeight="1" thickTop="1" thickBot="1">
      <c r="A6" s="79" t="s">
        <v>58</v>
      </c>
      <c r="B6" s="102" t="s">
        <v>248</v>
      </c>
      <c r="C6" s="79" t="s">
        <v>128</v>
      </c>
      <c r="D6" s="83"/>
      <c r="E6" s="19"/>
      <c r="F6" s="90" t="str">
        <f t="shared" ref="F6:F9" si="1">A6</f>
        <v>Einheit</v>
      </c>
      <c r="G6" s="91" t="str">
        <f>B6</f>
        <v>HGT</v>
      </c>
      <c r="H6" s="90" t="str">
        <f t="shared" si="0"/>
        <v xml:space="preserve">Berechnung </v>
      </c>
      <c r="I6" s="91">
        <f t="shared" si="0"/>
        <v>0</v>
      </c>
    </row>
    <row r="7" spans="1:17" s="56" customFormat="1" ht="18" customHeight="1">
      <c r="A7" s="79" t="s">
        <v>129</v>
      </c>
      <c r="B7" s="80" t="s">
        <v>168</v>
      </c>
      <c r="C7" s="79" t="s">
        <v>130</v>
      </c>
      <c r="D7" s="80" t="s">
        <v>184</v>
      </c>
      <c r="E7" s="19"/>
      <c r="F7" s="119"/>
      <c r="G7" s="120"/>
      <c r="H7" s="119"/>
      <c r="I7" s="120"/>
    </row>
    <row r="8" spans="1:17" s="56" customFormat="1" ht="56.85" customHeight="1" thickTop="1" thickBot="1">
      <c r="A8" s="79" t="s">
        <v>131</v>
      </c>
      <c r="B8" s="208" t="s">
        <v>249</v>
      </c>
      <c r="C8" s="194"/>
      <c r="D8" s="194"/>
      <c r="E8" s="19"/>
      <c r="F8" s="90" t="str">
        <f t="shared" si="1"/>
        <v>Kurzbeschreibung</v>
      </c>
      <c r="G8" s="243" t="s">
        <v>250</v>
      </c>
      <c r="H8" s="238"/>
      <c r="I8" s="238"/>
      <c r="Q8" s="58">
        <f>E38/E32-1</f>
        <v>0.11127450980392162</v>
      </c>
    </row>
    <row r="9" spans="1:17" s="59" customFormat="1" ht="72" customHeight="1" thickTop="1" thickBot="1">
      <c r="A9" s="79" t="s">
        <v>132</v>
      </c>
      <c r="B9" s="208" t="s">
        <v>251</v>
      </c>
      <c r="C9" s="194"/>
      <c r="D9" s="194"/>
      <c r="E9" s="19"/>
      <c r="F9" s="90" t="str">
        <f t="shared" si="1"/>
        <v>Aussagekraft/Relevanz</v>
      </c>
      <c r="G9" s="238" t="str">
        <f>B9</f>
        <v>Kontrollvariable</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221" t="s">
        <v>252</v>
      </c>
      <c r="C11" s="196"/>
      <c r="D11" s="196"/>
      <c r="E11" s="19"/>
      <c r="F11" s="90" t="str">
        <f t="shared" ref="F11:H17" si="2">A11</f>
        <v>Datenquelle</v>
      </c>
      <c r="G11" s="238" t="s">
        <v>253</v>
      </c>
      <c r="H11" s="238"/>
      <c r="I11" s="238"/>
    </row>
    <row r="12" spans="1:17" s="56" customFormat="1" ht="42" customHeight="1" thickTop="1" thickBot="1">
      <c r="A12" s="79" t="s">
        <v>134</v>
      </c>
      <c r="B12" s="209" t="s">
        <v>254</v>
      </c>
      <c r="C12" s="196"/>
      <c r="D12" s="196"/>
      <c r="E12" s="19"/>
      <c r="F12" s="90" t="str">
        <f t="shared" si="2"/>
        <v>Internetadresse</v>
      </c>
      <c r="G12" s="222" t="s">
        <v>255</v>
      </c>
      <c r="H12" s="238"/>
      <c r="I12" s="238"/>
    </row>
    <row r="13" spans="1:17" s="56" customFormat="1" ht="42" customHeight="1" thickTop="1" thickBot="1">
      <c r="A13" s="79" t="s">
        <v>127</v>
      </c>
      <c r="B13" s="209" t="s">
        <v>256</v>
      </c>
      <c r="C13" s="196"/>
      <c r="D13" s="196"/>
      <c r="E13" s="19"/>
      <c r="F13" s="90" t="str">
        <f t="shared" si="2"/>
        <v>Kontaktperson</v>
      </c>
      <c r="G13" s="222" t="s">
        <v>257</v>
      </c>
      <c r="H13" s="238"/>
      <c r="I13" s="238"/>
    </row>
    <row r="14" spans="1:17" s="56" customFormat="1" ht="13.35" thickTop="1" thickBot="1">
      <c r="A14" s="79" t="s">
        <v>135</v>
      </c>
      <c r="B14" s="203"/>
      <c r="C14" s="204"/>
      <c r="D14" s="205"/>
      <c r="E14" s="19"/>
      <c r="F14" s="90" t="str">
        <f>A14</f>
        <v>Nr. der Statisitik</v>
      </c>
      <c r="G14" s="239">
        <f>B14</f>
        <v>0</v>
      </c>
      <c r="H14" s="240"/>
      <c r="I14" s="241"/>
    </row>
    <row r="15" spans="1:17" s="56" customFormat="1" ht="18.600000000000001" customHeight="1">
      <c r="A15" s="79" t="s">
        <v>136</v>
      </c>
      <c r="B15" s="133" t="s">
        <v>173</v>
      </c>
      <c r="C15" s="79" t="s">
        <v>137</v>
      </c>
      <c r="D15" s="134" t="s">
        <v>217</v>
      </c>
      <c r="E15" s="19"/>
      <c r="F15" s="90" t="str">
        <f t="shared" si="2"/>
        <v>Lizenz</v>
      </c>
      <c r="G15" s="107" t="str">
        <f t="shared" si="2"/>
        <v>OPEN-BY-ASK</v>
      </c>
      <c r="H15" s="90" t="str">
        <f t="shared" si="2"/>
        <v>Dateiformat</v>
      </c>
      <c r="I15" s="135" t="s">
        <v>258</v>
      </c>
    </row>
    <row r="16" spans="1:17" s="59" customFormat="1" ht="18.600000000000001" customHeight="1" thickTop="1" thickBot="1">
      <c r="A16" s="79" t="s">
        <v>138</v>
      </c>
      <c r="B16" s="102" t="s">
        <v>259</v>
      </c>
      <c r="C16" s="79" t="s">
        <v>139</v>
      </c>
      <c r="D16" s="136" t="s">
        <v>260</v>
      </c>
      <c r="E16" s="19"/>
      <c r="F16" s="90" t="str">
        <f t="shared" si="2"/>
        <v>Erhebungsintervall</v>
      </c>
      <c r="G16" s="91" t="str">
        <f t="shared" si="2"/>
        <v>monatlich</v>
      </c>
      <c r="H16" s="90" t="str">
        <f t="shared" si="2"/>
        <v>Aktualisierung jeweils</v>
      </c>
      <c r="I16" s="108" t="s">
        <v>261</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137" t="s">
        <v>164</v>
      </c>
      <c r="C19" s="79" t="s">
        <v>142</v>
      </c>
      <c r="D19" s="102" t="s">
        <v>164</v>
      </c>
      <c r="E19" s="19"/>
      <c r="F19" s="90" t="str">
        <f t="shared" ref="F19:F20" si="3">A19</f>
        <v>Hilfsgrösse 1</v>
      </c>
      <c r="G19" s="91" t="str">
        <f>B19</f>
        <v>keine</v>
      </c>
      <c r="H19" s="90" t="str">
        <f t="shared" ref="H19:H20" si="4">C19</f>
        <v>Datenquelle 1</v>
      </c>
      <c r="I19" s="91" t="str">
        <f>D19</f>
        <v>keine</v>
      </c>
    </row>
    <row r="20" spans="1:17" s="59" customFormat="1" ht="18" customHeight="1" thickTop="1" thickBot="1">
      <c r="A20" s="79" t="s">
        <v>143</v>
      </c>
      <c r="B20" s="137" t="s">
        <v>164</v>
      </c>
      <c r="C20" s="79" t="s">
        <v>144</v>
      </c>
      <c r="D20" s="102" t="s">
        <v>164</v>
      </c>
      <c r="E20" s="19"/>
      <c r="F20" s="90" t="str">
        <f t="shared" si="3"/>
        <v>Hilfsgrösse 2</v>
      </c>
      <c r="G20" s="91" t="str">
        <f>B20</f>
        <v>keine</v>
      </c>
      <c r="H20" s="90" t="str">
        <f t="shared" si="4"/>
        <v>Datenquelle 2</v>
      </c>
      <c r="I20" s="91" t="str">
        <f>D20</f>
        <v>keine</v>
      </c>
    </row>
    <row r="21" spans="1:17" s="59" customFormat="1" ht="43.35" customHeight="1" thickTop="1" thickBot="1">
      <c r="A21" s="79" t="s">
        <v>145</v>
      </c>
      <c r="B21" s="210" t="s">
        <v>164</v>
      </c>
      <c r="C21" s="198"/>
      <c r="D21" s="199"/>
      <c r="E21" s="19"/>
      <c r="F21" s="90" t="str">
        <f>A21</f>
        <v>Hinweise zu Datenauswahl und -aufbereitung</v>
      </c>
      <c r="G21" s="200" t="str">
        <f>B21</f>
        <v>keine</v>
      </c>
      <c r="H21" s="201"/>
      <c r="I21" s="202"/>
    </row>
    <row r="22" spans="1:17" s="59" customFormat="1" ht="36.6" customHeight="1" thickTop="1" thickBot="1">
      <c r="A22" s="79" t="s">
        <v>146</v>
      </c>
      <c r="B22" s="210"/>
      <c r="C22" s="198"/>
      <c r="D22" s="199"/>
      <c r="E22" s="19"/>
      <c r="F22" s="90" t="str">
        <f>A22</f>
        <v>Berechnung Indikator</v>
      </c>
      <c r="G22" s="220" t="s">
        <v>262</v>
      </c>
      <c r="H22" s="201"/>
      <c r="I22" s="202"/>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4" t="s">
        <v>178</v>
      </c>
      <c r="C24" s="194"/>
      <c r="D24" s="194"/>
      <c r="E24" s="19"/>
      <c r="F24" s="89"/>
      <c r="G24" s="195"/>
      <c r="H24" s="195"/>
      <c r="I24" s="195"/>
    </row>
    <row r="25" spans="1:17" s="59" customFormat="1" ht="42.6" customHeight="1" thickTop="1" thickBot="1">
      <c r="A25" s="79" t="s">
        <v>148</v>
      </c>
      <c r="B25" s="208" t="s">
        <v>179</v>
      </c>
      <c r="C25" s="194"/>
      <c r="D25" s="194"/>
      <c r="E25" s="19"/>
      <c r="F25" s="90" t="str">
        <f t="shared" ref="F25:F27" si="5">A25</f>
        <v>Datenqualität</v>
      </c>
      <c r="G25" s="238" t="str">
        <f>B25</f>
        <v>gut</v>
      </c>
      <c r="H25" s="238"/>
      <c r="I25" s="238"/>
    </row>
    <row r="26" spans="1:17" s="59" customFormat="1" ht="33" customHeight="1" thickTop="1" thickBot="1">
      <c r="A26" s="79" t="s">
        <v>149</v>
      </c>
      <c r="B26" s="207"/>
      <c r="C26" s="207"/>
      <c r="D26" s="207"/>
      <c r="E26" s="19"/>
      <c r="F26" s="90" t="str">
        <f t="shared" si="5"/>
        <v>Plausiblisierung / Verifizierung</v>
      </c>
      <c r="G26" s="238">
        <f>B26</f>
        <v>0</v>
      </c>
      <c r="H26" s="238"/>
      <c r="I26" s="238"/>
    </row>
    <row r="27" spans="1:17" s="59" customFormat="1" ht="37.35" customHeight="1" thickTop="1" thickBot="1">
      <c r="A27" s="79" t="s">
        <v>150</v>
      </c>
      <c r="B27" s="194"/>
      <c r="C27" s="194"/>
      <c r="D27" s="194"/>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263</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Heizgradtage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153">
        <v>3060</v>
      </c>
      <c r="F32" s="75">
        <f>IF(ISNUMBER(Daten_G6[[#This Row],[ZH]]),Daten_G6[[#This Row],[ZH]]/_xlfn.XLOOKUP(Basisjahr,Daten_G6[Jahr],Daten_G6[ZH])-1,#N/A)</f>
        <v>0</v>
      </c>
      <c r="G32" s="153">
        <v>3074.9</v>
      </c>
      <c r="H32" s="75">
        <f>IF(ISNUMBER(Daten_G6[[#This Row],[CH]]),Daten_G6[[#This Row],[CH]]/_xlfn.XLOOKUP(Basisjahr,Daten_G6[Jahr],Daten_G6[CH])-1,#N/A)</f>
        <v>0</v>
      </c>
      <c r="I32" s="153">
        <v>2677.8</v>
      </c>
      <c r="J32" s="75">
        <f>IF(ISNUMBER(Daten_G6[[#This Row],[BS]]),Daten_G6[[#This Row],[BS]]/_xlfn.XLOOKUP(Basisjahr,Daten_G6[Jahr],Daten_G6[BS])-1,#N/A)</f>
        <v>0</v>
      </c>
      <c r="K32" s="63"/>
      <c r="L32" s="67"/>
      <c r="M32" s="64"/>
      <c r="N32" s="64"/>
      <c r="O32" s="64"/>
      <c r="P32" s="64"/>
    </row>
    <row r="33" spans="1:16" ht="16.350000000000001" customHeight="1">
      <c r="A33" s="95">
        <v>2016</v>
      </c>
      <c r="B33" s="65" t="s">
        <v>164</v>
      </c>
      <c r="C33" s="124" t="s">
        <v>164</v>
      </c>
      <c r="D33" s="66" t="e">
        <v>#N/A</v>
      </c>
      <c r="E33" s="153">
        <v>3335</v>
      </c>
      <c r="F33" s="75">
        <f>IF(ISNUMBER(Daten_G6[[#This Row],[ZH]]),Daten_G6[[#This Row],[ZH]]/_xlfn.XLOOKUP(Basisjahr,Daten_G6[Jahr],Daten_G6[ZH])-1,#N/A)</f>
        <v>8.9869281045751537E-2</v>
      </c>
      <c r="G33" s="153">
        <v>3281.3</v>
      </c>
      <c r="H33" s="75">
        <f>IF(ISNUMBER(Daten_G6[[#This Row],[CH]]),Daten_G6[[#This Row],[CH]]/_xlfn.XLOOKUP(Basisjahr,Daten_G6[Jahr],Daten_G6[CH])-1,#N/A)</f>
        <v>6.7124134118182743E-2</v>
      </c>
      <c r="I33" s="153">
        <v>3024.3</v>
      </c>
      <c r="J33" s="75">
        <f>IF(ISNUMBER(Daten_G6[[#This Row],[BS]]),Daten_G6[[#This Row],[BS]]/_xlfn.XLOOKUP(Basisjahr,Daten_G6[Jahr],Daten_G6[BS])-1,#N/A)</f>
        <v>0.12939726641272675</v>
      </c>
      <c r="K33" s="63"/>
      <c r="L33" s="67"/>
      <c r="M33" s="64"/>
      <c r="N33" s="62"/>
      <c r="O33" s="62"/>
      <c r="P33" s="62"/>
    </row>
    <row r="34" spans="1:16" ht="16.350000000000001" customHeight="1">
      <c r="A34" s="95">
        <v>2017</v>
      </c>
      <c r="B34" s="65" t="s">
        <v>164</v>
      </c>
      <c r="C34" s="124" t="s">
        <v>164</v>
      </c>
      <c r="D34" s="66" t="e">
        <v>#N/A</v>
      </c>
      <c r="E34" s="153">
        <v>3233</v>
      </c>
      <c r="F34" s="75">
        <f>IF(ISNUMBER(Daten_G6[[#This Row],[ZH]]),Daten_G6[[#This Row],[ZH]]/_xlfn.XLOOKUP(Basisjahr,Daten_G6[Jahr],Daten_G6[ZH])-1,#N/A)</f>
        <v>5.6535947712418322E-2</v>
      </c>
      <c r="G34" s="153">
        <v>3233.1</v>
      </c>
      <c r="H34" s="75">
        <f>IF(ISNUMBER(Daten_G6[[#This Row],[CH]]),Daten_G6[[#This Row],[CH]]/_xlfn.XLOOKUP(Basisjahr,Daten_G6[Jahr],Daten_G6[CH])-1,#N/A)</f>
        <v>5.1448827604149594E-2</v>
      </c>
      <c r="I34" s="153">
        <v>2870</v>
      </c>
      <c r="J34" s="75">
        <f>IF(ISNUMBER(Daten_G6[[#This Row],[BS]]),Daten_G6[[#This Row],[BS]]/_xlfn.XLOOKUP(Basisjahr,Daten_G6[Jahr],Daten_G6[BS])-1,#N/A)</f>
        <v>7.1775337964000263E-2</v>
      </c>
      <c r="K34" s="63"/>
      <c r="L34" s="67"/>
      <c r="M34" s="64"/>
      <c r="N34" s="62"/>
      <c r="O34" s="62"/>
      <c r="P34" s="62"/>
    </row>
    <row r="35" spans="1:16" ht="16.350000000000001" customHeight="1">
      <c r="A35" s="95">
        <v>2018</v>
      </c>
      <c r="B35" s="65" t="s">
        <v>164</v>
      </c>
      <c r="C35" s="124" t="s">
        <v>164</v>
      </c>
      <c r="D35" s="66" t="e">
        <v>#N/A</v>
      </c>
      <c r="E35" s="153">
        <v>2935</v>
      </c>
      <c r="F35" s="75">
        <f>IF(ISNUMBER(Daten_G6[[#This Row],[ZH]]),Daten_G6[[#This Row],[ZH]]/_xlfn.XLOOKUP(Basisjahr,Daten_G6[Jahr],Daten_G6[ZH])-1,#N/A)</f>
        <v>-4.0849673202614345E-2</v>
      </c>
      <c r="G35" s="153">
        <v>2890.7</v>
      </c>
      <c r="H35" s="75">
        <f>IF(ISNUMBER(Daten_G6[[#This Row],[CH]]),Daten_G6[[#This Row],[CH]]/_xlfn.XLOOKUP(Basisjahr,Daten_G6[Jahr],Daten_G6[CH])-1,#N/A)</f>
        <v>-5.9904387134541048E-2</v>
      </c>
      <c r="I35" s="153">
        <v>2618.6999999999998</v>
      </c>
      <c r="J35" s="75">
        <f>IF(ISNUMBER(Daten_G6[[#This Row],[BS]]),Daten_G6[[#This Row],[BS]]/_xlfn.XLOOKUP(Basisjahr,Daten_G6[Jahr],Daten_G6[BS])-1,#N/A)</f>
        <v>-2.2070356262603785E-2</v>
      </c>
      <c r="K35" s="63"/>
      <c r="L35" s="67"/>
      <c r="M35" s="64"/>
      <c r="N35" s="62"/>
      <c r="O35" s="62"/>
      <c r="P35" s="62"/>
    </row>
    <row r="36" spans="1:16" ht="16.350000000000001" customHeight="1">
      <c r="A36" s="95">
        <v>2019</v>
      </c>
      <c r="B36" s="65" t="s">
        <v>164</v>
      </c>
      <c r="C36" s="124" t="s">
        <v>164</v>
      </c>
      <c r="D36" s="66" t="e">
        <v>#N/A</v>
      </c>
      <c r="E36" s="153">
        <v>3112</v>
      </c>
      <c r="F36" s="75">
        <f>IF(ISNUMBER(Daten_G6[[#This Row],[ZH]]),Daten_G6[[#This Row],[ZH]]/_xlfn.XLOOKUP(Basisjahr,Daten_G6[Jahr],Daten_G6[ZH])-1,#N/A)</f>
        <v>1.6993464052287521E-2</v>
      </c>
      <c r="G36" s="153">
        <v>3066.7</v>
      </c>
      <c r="H36" s="75">
        <f>IF(ISNUMBER(Daten_G6[[#This Row],[CH]]),Daten_G6[[#This Row],[CH]]/_xlfn.XLOOKUP(Basisjahr,Daten_G6[Jahr],Daten_G6[CH])-1,#N/A)</f>
        <v>-2.6667533903542706E-3</v>
      </c>
      <c r="I36" s="153">
        <v>2707.7</v>
      </c>
      <c r="J36" s="75">
        <f>IF(ISNUMBER(Daten_G6[[#This Row],[BS]]),Daten_G6[[#This Row],[BS]]/_xlfn.XLOOKUP(Basisjahr,Daten_G6[Jahr],Daten_G6[BS])-1,#N/A)</f>
        <v>1.1165882440809405E-2</v>
      </c>
      <c r="K36" s="63"/>
      <c r="L36" s="67"/>
      <c r="M36" s="64"/>
      <c r="N36" s="62"/>
      <c r="O36" s="62"/>
      <c r="P36" s="62"/>
    </row>
    <row r="37" spans="1:16" ht="16.350000000000001" customHeight="1">
      <c r="A37" s="95">
        <v>2020</v>
      </c>
      <c r="B37" s="65" t="s">
        <v>164</v>
      </c>
      <c r="C37" s="124" t="s">
        <v>164</v>
      </c>
      <c r="D37" s="66" t="e">
        <v>#N/A</v>
      </c>
      <c r="E37" s="153">
        <v>2932.7</v>
      </c>
      <c r="F37" s="75">
        <f>IF(ISNUMBER(Daten_G6[[#This Row],[ZH]]),Daten_G6[[#This Row],[ZH]]/_xlfn.XLOOKUP(Basisjahr,Daten_G6[Jahr],Daten_G6[ZH])-1,#N/A)</f>
        <v>-4.160130718954258E-2</v>
      </c>
      <c r="G37" s="153">
        <v>2930.6</v>
      </c>
      <c r="H37" s="75">
        <f>IF(ISNUMBER(Daten_G6[[#This Row],[CH]]),Daten_G6[[#This Row],[CH]]/_xlfn.XLOOKUP(Basisjahr,Daten_G6[Jahr],Daten_G6[CH])-1,#N/A)</f>
        <v>-4.692835539367135E-2</v>
      </c>
      <c r="I37" s="153">
        <v>2507.1999999999998</v>
      </c>
      <c r="J37" s="75">
        <f>IF(ISNUMBER(Daten_G6[[#This Row],[BS]]),Daten_G6[[#This Row],[BS]]/_xlfn.XLOOKUP(Basisjahr,Daten_G6[Jahr],Daten_G6[BS])-1,#N/A)</f>
        <v>-6.3709014862947333E-2</v>
      </c>
      <c r="K37" s="63"/>
      <c r="L37" s="67"/>
      <c r="M37" s="64"/>
      <c r="N37" s="62"/>
      <c r="O37" s="62"/>
      <c r="P37" s="62"/>
    </row>
    <row r="38" spans="1:16" ht="16.350000000000001" customHeight="1">
      <c r="A38" s="95">
        <v>2021</v>
      </c>
      <c r="B38" s="65" t="s">
        <v>164</v>
      </c>
      <c r="C38" s="124" t="s">
        <v>164</v>
      </c>
      <c r="D38" s="66" t="e">
        <v>#N/A</v>
      </c>
      <c r="E38" s="153">
        <v>3400.5</v>
      </c>
      <c r="F38" s="75">
        <f>IF(ISNUMBER(Daten_G6[[#This Row],[ZH]]),Daten_G6[[#This Row],[ZH]]/_xlfn.XLOOKUP(Basisjahr,Daten_G6[Jahr],Daten_G6[ZH])-1,#N/A)</f>
        <v>0.11127450980392162</v>
      </c>
      <c r="G38" s="153">
        <v>3378</v>
      </c>
      <c r="H38" s="75">
        <f>IF(ISNUMBER(Daten_G6[[#This Row],[CH]]),Daten_G6[[#This Row],[CH]]/_xlfn.XLOOKUP(Basisjahr,Daten_G6[Jahr],Daten_G6[CH])-1,#N/A)</f>
        <v>9.857231129467614E-2</v>
      </c>
      <c r="I38" s="153">
        <v>3058.2</v>
      </c>
      <c r="J38" s="75">
        <f>IF(ISNUMBER(Daten_G6[[#This Row],[BS]]),Daten_G6[[#This Row],[BS]]/_xlfn.XLOOKUP(Basisjahr,Daten_G6[Jahr],Daten_G6[BS])-1,#N/A)</f>
        <v>0.14205691239076845</v>
      </c>
      <c r="K38" s="63"/>
      <c r="L38" s="67"/>
      <c r="M38" s="64"/>
      <c r="N38" s="62"/>
      <c r="O38" s="62"/>
      <c r="P38" s="62"/>
    </row>
    <row r="39" spans="1:16" ht="16.350000000000001" customHeight="1">
      <c r="A39" s="95">
        <v>2022</v>
      </c>
      <c r="B39" s="65" t="s">
        <v>164</v>
      </c>
      <c r="C39" s="124" t="s">
        <v>164</v>
      </c>
      <c r="D39" s="66" t="e">
        <v>#N/A</v>
      </c>
      <c r="E39" s="153">
        <v>2775.4</v>
      </c>
      <c r="F39" s="75">
        <f>IF(ISNUMBER(Daten_G6[[#This Row],[ZH]]),Daten_G6[[#This Row],[ZH]]/_xlfn.XLOOKUP(Basisjahr,Daten_G6[Jahr],Daten_G6[ZH])-1,#N/A)</f>
        <v>-9.3006535947712354E-2</v>
      </c>
      <c r="G39" s="153">
        <v>2795.8</v>
      </c>
      <c r="H39" s="75">
        <f>IF(ISNUMBER(Daten_G6[[#This Row],[CH]]),Daten_G6[[#This Row],[CH]]/_xlfn.XLOOKUP(Basisjahr,Daten_G6[Jahr],Daten_G6[CH])-1,#N/A)</f>
        <v>-9.0767179420468969E-2</v>
      </c>
      <c r="I39" s="73"/>
      <c r="J39" s="75" t="e">
        <f>IF(ISNUMBER(Daten_G6[[#This Row],[BS]]),Daten_G6[[#This Row],[BS]]/_xlfn.XLOOKUP(Basisjahr,Daten_G6[Jahr],Daten_G6[BS])-1,#N/A)</f>
        <v>#N/A</v>
      </c>
      <c r="K39" s="68"/>
      <c r="L39" s="67"/>
      <c r="M39" s="64"/>
      <c r="N39" s="62"/>
      <c r="O39" s="62"/>
      <c r="P39" s="62"/>
    </row>
    <row r="40" spans="1:16" ht="16.350000000000001" customHeight="1">
      <c r="A40" s="95">
        <v>2023</v>
      </c>
      <c r="B40" s="65" t="s">
        <v>164</v>
      </c>
      <c r="C40" s="124" t="s">
        <v>164</v>
      </c>
      <c r="D40" s="66" t="e">
        <v>#N/A</v>
      </c>
      <c r="E40" s="74"/>
      <c r="F40" s="76" t="e">
        <f>IF(ISNUMBER(Daten_G6[[#This Row],[ZH]]),Daten_G6[[#This Row],[ZH]]/_xlfn.XLOOKUP(Basisjahr,Daten_G6[Jahr],Daten_G6[ZH])-1,#N/A)</f>
        <v>#N/A</v>
      </c>
      <c r="G40" s="74"/>
      <c r="H40" s="76" t="e">
        <f>IF(ISNUMBER(Daten_G6[[#This Row],[CH]]),Daten_G6[[#This Row],[CH]]/_xlfn.XLOOKUP(Basisjahr,Daten_G6[Jahr],Daten_G6[CH])-1,#N/A)</f>
        <v>#N/A</v>
      </c>
      <c r="I40" s="74"/>
      <c r="J40" s="76" t="e">
        <f>IF(ISNUMBER(Daten_G6[[#This Row],[BS]]),Daten_G6[[#This Row],[BS]]/_xlfn.XLOOKUP(Basisjahr,Daten_G6[Jahr],Daten_G6[BS])-1,#N/A)</f>
        <v>#N/A</v>
      </c>
      <c r="K40" s="68"/>
      <c r="L40" s="67"/>
      <c r="M40" s="64"/>
      <c r="N40" s="62"/>
      <c r="O40" s="62"/>
      <c r="P40" s="62"/>
    </row>
    <row r="41" spans="1:16" ht="16.350000000000001" customHeight="1">
      <c r="A41" s="95">
        <v>2024</v>
      </c>
      <c r="B41" s="65" t="s">
        <v>164</v>
      </c>
      <c r="C41" s="124" t="s">
        <v>164</v>
      </c>
      <c r="D41" s="66" t="e">
        <v>#N/A</v>
      </c>
      <c r="E41" s="74"/>
      <c r="F41" s="76" t="e">
        <f>IF(ISNUMBER(Daten_G6[[#This Row],[ZH]]),Daten_G6[[#This Row],[ZH]]/_xlfn.XLOOKUP(Basisjahr,Daten_G6[Jahr],Daten_G6[ZH])-1,#N/A)</f>
        <v>#N/A</v>
      </c>
      <c r="G41" s="74"/>
      <c r="H41" s="76" t="e">
        <f>IF(ISNUMBER(Daten_G6[[#This Row],[CH]]),Daten_G6[[#This Row],[CH]]/_xlfn.XLOOKUP(Basisjahr,Daten_G6[Jahr],Daten_G6[CH])-1,#N/A)</f>
        <v>#N/A</v>
      </c>
      <c r="I41" s="74"/>
      <c r="J41" s="76" t="e">
        <f>IF(ISNUMBER(Daten_G6[[#This Row],[BS]]),Daten_G6[[#This Row],[BS]]/_xlfn.XLOOKUP(Basisjahr,Daten_G6[Jahr],Daten_G6[BS])-1,#N/A)</f>
        <v>#N/A</v>
      </c>
      <c r="K41" s="68"/>
      <c r="L41" s="67"/>
      <c r="M41" s="64"/>
      <c r="N41" s="62"/>
      <c r="O41" s="62"/>
      <c r="P41" s="62"/>
    </row>
    <row r="42" spans="1:16" ht="16.350000000000001" customHeight="1">
      <c r="A42" s="95">
        <v>2025</v>
      </c>
      <c r="B42" s="65" t="s">
        <v>164</v>
      </c>
      <c r="C42" s="124" t="s">
        <v>164</v>
      </c>
      <c r="D42" s="66" t="e">
        <v>#N/A</v>
      </c>
      <c r="E42" s="74"/>
      <c r="F42" s="76" t="e">
        <f>IF(ISNUMBER(Daten_G6[[#This Row],[ZH]]),Daten_G6[[#This Row],[ZH]]/_xlfn.XLOOKUP(Basisjahr,Daten_G6[Jahr],Daten_G6[ZH])-1,#N/A)</f>
        <v>#N/A</v>
      </c>
      <c r="G42" s="74"/>
      <c r="H42" s="76" t="e">
        <f>IF(ISNUMBER(Daten_G6[[#This Row],[CH]]),Daten_G6[[#This Row],[CH]]/_xlfn.XLOOKUP(Basisjahr,Daten_G6[Jahr],Daten_G6[CH])-1,#N/A)</f>
        <v>#N/A</v>
      </c>
      <c r="I42" s="74"/>
      <c r="J42" s="76" t="e">
        <f>IF(ISNUMBER(Daten_G6[[#This Row],[BS]]),Daten_G6[[#This Row],[BS]]/_xlfn.XLOOKUP(Basisjahr,Daten_G6[Jahr],Daten_G6[BS])-1,#N/A)</f>
        <v>#N/A</v>
      </c>
      <c r="K42" s="68"/>
      <c r="L42" s="67"/>
      <c r="M42" s="64"/>
      <c r="N42" s="62"/>
      <c r="O42" s="62"/>
      <c r="P42" s="62"/>
    </row>
    <row r="43" spans="1:16" ht="16.350000000000001" customHeight="1">
      <c r="A43" s="95">
        <v>2026</v>
      </c>
      <c r="B43" s="65" t="s">
        <v>164</v>
      </c>
      <c r="C43" s="124" t="s">
        <v>164</v>
      </c>
      <c r="D43" s="66" t="e">
        <v>#N/A</v>
      </c>
      <c r="E43" s="74"/>
      <c r="F43" s="76" t="e">
        <f>IF(ISNUMBER(Daten_G6[[#This Row],[ZH]]),Daten_G6[[#This Row],[ZH]]/_xlfn.XLOOKUP(Basisjahr,Daten_G6[Jahr],Daten_G6[ZH])-1,#N/A)</f>
        <v>#N/A</v>
      </c>
      <c r="G43" s="74"/>
      <c r="H43" s="76" t="e">
        <f>IF(ISNUMBER(Daten_G6[[#This Row],[CH]]),Daten_G6[[#This Row],[CH]]/_xlfn.XLOOKUP(Basisjahr,Daten_G6[Jahr],Daten_G6[CH])-1,#N/A)</f>
        <v>#N/A</v>
      </c>
      <c r="I43" s="74"/>
      <c r="J43" s="76" t="e">
        <f>IF(ISNUMBER(Daten_G6[[#This Row],[BS]]),Daten_G6[[#This Row],[BS]]/_xlfn.XLOOKUP(Basisjahr,Daten_G6[Jahr],Daten_G6[BS])-1,#N/A)</f>
        <v>#N/A</v>
      </c>
      <c r="K43" s="68"/>
      <c r="L43" s="67"/>
      <c r="M43" s="64"/>
      <c r="N43" s="62"/>
      <c r="O43" s="62"/>
      <c r="P43" s="62"/>
    </row>
    <row r="44" spans="1:16" ht="16.350000000000001" customHeight="1">
      <c r="A44" s="95">
        <v>2027</v>
      </c>
      <c r="B44" s="65" t="s">
        <v>164</v>
      </c>
      <c r="C44" s="124" t="s">
        <v>164</v>
      </c>
      <c r="D44" s="66" t="e">
        <v>#N/A</v>
      </c>
      <c r="E44" s="74"/>
      <c r="F44" s="76" t="e">
        <f>IF(ISNUMBER(Daten_G6[[#This Row],[ZH]]),Daten_G6[[#This Row],[ZH]]/_xlfn.XLOOKUP(Basisjahr,Daten_G6[Jahr],Daten_G6[ZH])-1,#N/A)</f>
        <v>#N/A</v>
      </c>
      <c r="G44" s="74"/>
      <c r="H44" s="76" t="e">
        <f>IF(ISNUMBER(Daten_G6[[#This Row],[CH]]),Daten_G6[[#This Row],[CH]]/_xlfn.XLOOKUP(Basisjahr,Daten_G6[Jahr],Daten_G6[CH])-1,#N/A)</f>
        <v>#N/A</v>
      </c>
      <c r="I44" s="74"/>
      <c r="J44" s="76" t="e">
        <f>IF(ISNUMBER(Daten_G6[[#This Row],[BS]]),Daten_G6[[#This Row],[BS]]/_xlfn.XLOOKUP(Basisjahr,Daten_G6[Jahr],Daten_G6[BS])-1,#N/A)</f>
        <v>#N/A</v>
      </c>
      <c r="K44" s="68"/>
      <c r="L44" s="67"/>
      <c r="M44" s="64"/>
      <c r="N44" s="62"/>
      <c r="O44" s="62"/>
      <c r="P44" s="62"/>
    </row>
    <row r="45" spans="1:16" ht="16.350000000000001" customHeight="1">
      <c r="A45" s="95">
        <v>2028</v>
      </c>
      <c r="B45" s="65" t="s">
        <v>164</v>
      </c>
      <c r="C45" s="124" t="s">
        <v>164</v>
      </c>
      <c r="D45" s="66" t="e">
        <v>#N/A</v>
      </c>
      <c r="E45" s="74"/>
      <c r="F45" s="76" t="e">
        <f>IF(ISNUMBER(Daten_G6[[#This Row],[ZH]]),Daten_G6[[#This Row],[ZH]]/_xlfn.XLOOKUP(Basisjahr,Daten_G6[Jahr],Daten_G6[ZH])-1,#N/A)</f>
        <v>#N/A</v>
      </c>
      <c r="G45" s="74"/>
      <c r="H45" s="76" t="e">
        <f>IF(ISNUMBER(Daten_G6[[#This Row],[CH]]),Daten_G6[[#This Row],[CH]]/_xlfn.XLOOKUP(Basisjahr,Daten_G6[Jahr],Daten_G6[CH])-1,#N/A)</f>
        <v>#N/A</v>
      </c>
      <c r="I45" s="74"/>
      <c r="J45" s="76" t="e">
        <f>IF(ISNUMBER(Daten_G6[[#This Row],[BS]]),Daten_G6[[#This Row],[BS]]/_xlfn.XLOOKUP(Basisjahr,Daten_G6[Jahr],Daten_G6[BS])-1,#N/A)</f>
        <v>#N/A</v>
      </c>
      <c r="K45" s="68"/>
      <c r="L45" s="67"/>
      <c r="M45" s="64"/>
      <c r="N45" s="62"/>
      <c r="O45" s="62"/>
      <c r="P45" s="62"/>
    </row>
    <row r="46" spans="1:16" ht="16.350000000000001" customHeight="1">
      <c r="A46" s="95">
        <v>2029</v>
      </c>
      <c r="B46" s="65" t="s">
        <v>164</v>
      </c>
      <c r="C46" s="124" t="s">
        <v>164</v>
      </c>
      <c r="D46" s="66" t="e">
        <v>#N/A</v>
      </c>
      <c r="E46" s="74"/>
      <c r="F46" s="76" t="e">
        <f>IF(ISNUMBER(Daten_G6[[#This Row],[ZH]]),Daten_G6[[#This Row],[ZH]]/_xlfn.XLOOKUP(Basisjahr,Daten_G6[Jahr],Daten_G6[ZH])-1,#N/A)</f>
        <v>#N/A</v>
      </c>
      <c r="G46" s="74"/>
      <c r="H46" s="76" t="e">
        <f>IF(ISNUMBER(Daten_G6[[#This Row],[CH]]),Daten_G6[[#This Row],[CH]]/_xlfn.XLOOKUP(Basisjahr,Daten_G6[Jahr],Daten_G6[CH])-1,#N/A)</f>
        <v>#N/A</v>
      </c>
      <c r="I46" s="74"/>
      <c r="J46" s="76" t="e">
        <f>IF(ISNUMBER(Daten_G6[[#This Row],[BS]]),Daten_G6[[#This Row],[BS]]/_xlfn.XLOOKUP(Basisjahr,Daten_G6[Jahr],Daten_G6[BS])-1,#N/A)</f>
        <v>#N/A</v>
      </c>
      <c r="K46" s="68"/>
      <c r="L46" s="67"/>
      <c r="M46" s="64"/>
      <c r="N46" s="62"/>
      <c r="O46" s="62"/>
      <c r="P46" s="62"/>
    </row>
    <row r="47" spans="1:16" ht="16.350000000000001" customHeight="1">
      <c r="A47" s="95">
        <v>2030</v>
      </c>
      <c r="B47" s="65" t="s">
        <v>164</v>
      </c>
      <c r="C47" s="124" t="s">
        <v>164</v>
      </c>
      <c r="D47" s="66" t="e">
        <v>#N/A</v>
      </c>
      <c r="E47" s="74"/>
      <c r="F47" s="76" t="e">
        <f>IF(ISNUMBER(Daten_G6[[#This Row],[ZH]]),Daten_G6[[#This Row],[ZH]]/_xlfn.XLOOKUP(Basisjahr,Daten_G6[Jahr],Daten_G6[ZH])-1,#N/A)</f>
        <v>#N/A</v>
      </c>
      <c r="G47" s="74"/>
      <c r="H47" s="76" t="e">
        <f>IF(ISNUMBER(Daten_G6[[#This Row],[CH]]),Daten_G6[[#This Row],[CH]]/_xlfn.XLOOKUP(Basisjahr,Daten_G6[Jahr],Daten_G6[CH])-1,#N/A)</f>
        <v>#N/A</v>
      </c>
      <c r="I47" s="74"/>
      <c r="J47" s="76" t="e">
        <f>IF(ISNUMBER(Daten_G6[[#This Row],[BS]]),Daten_G6[[#This Row],[BS]]/_xlfn.XLOOKUP(Basisjahr,Daten_G6[Jahr],Daten_G6[BS])-1,#N/A)</f>
        <v>#N/A</v>
      </c>
      <c r="K47" s="68"/>
      <c r="L47" s="67"/>
      <c r="M47" s="64"/>
      <c r="N47" s="62"/>
      <c r="O47" s="62"/>
      <c r="P47" s="62"/>
    </row>
    <row r="48" spans="1:16" ht="16.350000000000001" customHeight="1">
      <c r="A48" s="95">
        <v>2031</v>
      </c>
      <c r="B48" s="65" t="s">
        <v>164</v>
      </c>
      <c r="C48" s="124" t="s">
        <v>164</v>
      </c>
      <c r="D48" s="66" t="e">
        <v>#N/A</v>
      </c>
      <c r="E48" s="74"/>
      <c r="F48" s="76" t="e">
        <f>IF(ISNUMBER(Daten_G6[[#This Row],[ZH]]),Daten_G6[[#This Row],[ZH]]/_xlfn.XLOOKUP(Basisjahr,Daten_G6[Jahr],Daten_G6[ZH])-1,#N/A)</f>
        <v>#N/A</v>
      </c>
      <c r="G48" s="74"/>
      <c r="H48" s="76" t="e">
        <f>IF(ISNUMBER(Daten_G6[[#This Row],[CH]]),Daten_G6[[#This Row],[CH]]/_xlfn.XLOOKUP(Basisjahr,Daten_G6[Jahr],Daten_G6[CH])-1,#N/A)</f>
        <v>#N/A</v>
      </c>
      <c r="I48" s="74"/>
      <c r="J48" s="76" t="e">
        <f>IF(ISNUMBER(Daten_G6[[#This Row],[BS]]),Daten_G6[[#This Row],[BS]]/_xlfn.XLOOKUP(Basisjahr,Daten_G6[Jahr],Daten_G6[BS])-1,#N/A)</f>
        <v>#N/A</v>
      </c>
      <c r="K48" s="68"/>
      <c r="L48" s="67"/>
      <c r="M48" s="64"/>
      <c r="N48" s="62"/>
      <c r="O48" s="62"/>
      <c r="P48" s="62"/>
    </row>
    <row r="49" spans="1:16" ht="16.350000000000001" customHeight="1">
      <c r="A49" s="95">
        <v>2032</v>
      </c>
      <c r="B49" s="65" t="s">
        <v>164</v>
      </c>
      <c r="C49" s="124" t="s">
        <v>164</v>
      </c>
      <c r="D49" s="66" t="e">
        <v>#N/A</v>
      </c>
      <c r="E49" s="74"/>
      <c r="F49" s="76" t="e">
        <f>IF(ISNUMBER(Daten_G6[[#This Row],[ZH]]),Daten_G6[[#This Row],[ZH]]/_xlfn.XLOOKUP(Basisjahr,Daten_G6[Jahr],Daten_G6[ZH])-1,#N/A)</f>
        <v>#N/A</v>
      </c>
      <c r="G49" s="74"/>
      <c r="H49" s="76" t="e">
        <f>IF(ISNUMBER(Daten_G6[[#This Row],[CH]]),Daten_G6[[#This Row],[CH]]/_xlfn.XLOOKUP(Basisjahr,Daten_G6[Jahr],Daten_G6[CH])-1,#N/A)</f>
        <v>#N/A</v>
      </c>
      <c r="I49" s="74"/>
      <c r="J49" s="76" t="e">
        <f>IF(ISNUMBER(Daten_G6[[#This Row],[BS]]),Daten_G6[[#This Row],[BS]]/_xlfn.XLOOKUP(Basisjahr,Daten_G6[Jahr],Daten_G6[BS])-1,#N/A)</f>
        <v>#N/A</v>
      </c>
      <c r="K49" s="68"/>
      <c r="L49" s="67"/>
      <c r="M49" s="64"/>
      <c r="N49" s="62"/>
      <c r="O49" s="62"/>
      <c r="P49" s="62"/>
    </row>
    <row r="50" spans="1:16" ht="16.350000000000001" customHeight="1">
      <c r="A50" s="95">
        <v>2033</v>
      </c>
      <c r="B50" s="65" t="s">
        <v>164</v>
      </c>
      <c r="C50" s="124" t="s">
        <v>164</v>
      </c>
      <c r="D50" s="66" t="e">
        <v>#N/A</v>
      </c>
      <c r="E50" s="74"/>
      <c r="F50" s="76" t="e">
        <f>IF(ISNUMBER(Daten_G6[[#This Row],[ZH]]),Daten_G6[[#This Row],[ZH]]/_xlfn.XLOOKUP(Basisjahr,Daten_G6[Jahr],Daten_G6[ZH])-1,#N/A)</f>
        <v>#N/A</v>
      </c>
      <c r="G50" s="74"/>
      <c r="H50" s="76" t="e">
        <f>IF(ISNUMBER(Daten_G6[[#This Row],[CH]]),Daten_G6[[#This Row],[CH]]/_xlfn.XLOOKUP(Basisjahr,Daten_G6[Jahr],Daten_G6[CH])-1,#N/A)</f>
        <v>#N/A</v>
      </c>
      <c r="I50" s="74"/>
      <c r="J50" s="76" t="e">
        <f>IF(ISNUMBER(Daten_G6[[#This Row],[BS]]),Daten_G6[[#This Row],[BS]]/_xlfn.XLOOKUP(Basisjahr,Daten_G6[Jahr],Daten_G6[BS])-1,#N/A)</f>
        <v>#N/A</v>
      </c>
      <c r="K50" s="68"/>
      <c r="L50" s="67"/>
      <c r="M50" s="64"/>
      <c r="N50" s="62"/>
      <c r="O50" s="62"/>
      <c r="P50" s="62"/>
    </row>
    <row r="51" spans="1:16" ht="16.350000000000001" customHeight="1">
      <c r="A51" s="95">
        <v>2034</v>
      </c>
      <c r="B51" s="65" t="s">
        <v>164</v>
      </c>
      <c r="C51" s="124" t="s">
        <v>164</v>
      </c>
      <c r="D51" s="66" t="e">
        <v>#N/A</v>
      </c>
      <c r="E51" s="74"/>
      <c r="F51" s="76" t="e">
        <f>IF(ISNUMBER(Daten_G6[[#This Row],[ZH]]),Daten_G6[[#This Row],[ZH]]/_xlfn.XLOOKUP(Basisjahr,Daten_G6[Jahr],Daten_G6[ZH])-1,#N/A)</f>
        <v>#N/A</v>
      </c>
      <c r="G51" s="74"/>
      <c r="H51" s="76" t="e">
        <f>IF(ISNUMBER(Daten_G6[[#This Row],[CH]]),Daten_G6[[#This Row],[CH]]/_xlfn.XLOOKUP(Basisjahr,Daten_G6[Jahr],Daten_G6[CH])-1,#N/A)</f>
        <v>#N/A</v>
      </c>
      <c r="I51" s="74"/>
      <c r="J51" s="76" t="e">
        <f>IF(ISNUMBER(Daten_G6[[#This Row],[BS]]),Daten_G6[[#This Row],[BS]]/_xlfn.XLOOKUP(Basisjahr,Daten_G6[Jahr],Daten_G6[BS])-1,#N/A)</f>
        <v>#N/A</v>
      </c>
      <c r="K51" s="68"/>
      <c r="L51" s="67"/>
      <c r="M51" s="64"/>
      <c r="N51" s="62"/>
      <c r="O51" s="62"/>
      <c r="P51" s="62"/>
    </row>
    <row r="52" spans="1:16" ht="16.350000000000001" customHeight="1">
      <c r="A52" s="95">
        <v>2035</v>
      </c>
      <c r="B52" s="65" t="s">
        <v>164</v>
      </c>
      <c r="C52" s="124" t="s">
        <v>164</v>
      </c>
      <c r="D52" s="66" t="e">
        <v>#N/A</v>
      </c>
      <c r="E52" s="74"/>
      <c r="F52" s="76" t="e">
        <f>IF(ISNUMBER(Daten_G6[[#This Row],[ZH]]),Daten_G6[[#This Row],[ZH]]/_xlfn.XLOOKUP(Basisjahr,Daten_G6[Jahr],Daten_G6[ZH])-1,#N/A)</f>
        <v>#N/A</v>
      </c>
      <c r="G52" s="74"/>
      <c r="H52" s="76" t="e">
        <f>IF(ISNUMBER(Daten_G6[[#This Row],[CH]]),Daten_G6[[#This Row],[CH]]/_xlfn.XLOOKUP(Basisjahr,Daten_G6[Jahr],Daten_G6[CH])-1,#N/A)</f>
        <v>#N/A</v>
      </c>
      <c r="I52" s="74"/>
      <c r="J52" s="76" t="e">
        <f>IF(ISNUMBER(Daten_G6[[#This Row],[BS]]),Daten_G6[[#This Row],[BS]]/_xlfn.XLOOKUP(Basisjahr,Daten_G6[Jahr],Daten_G6[BS])-1,#N/A)</f>
        <v>#N/A</v>
      </c>
      <c r="K52" s="68"/>
      <c r="L52" s="67"/>
      <c r="M52" s="64"/>
      <c r="N52" s="62"/>
      <c r="O52" s="62"/>
      <c r="P52" s="62"/>
    </row>
    <row r="53" spans="1:16" ht="16.350000000000001" customHeight="1">
      <c r="A53" s="95">
        <v>2036</v>
      </c>
      <c r="B53" s="65" t="s">
        <v>164</v>
      </c>
      <c r="C53" s="124" t="s">
        <v>164</v>
      </c>
      <c r="D53" s="66" t="e">
        <v>#N/A</v>
      </c>
      <c r="E53" s="74"/>
      <c r="F53" s="76" t="e">
        <f>IF(ISNUMBER(Daten_G6[[#This Row],[ZH]]),Daten_G6[[#This Row],[ZH]]/_xlfn.XLOOKUP(Basisjahr,Daten_G6[Jahr],Daten_G6[ZH])-1,#N/A)</f>
        <v>#N/A</v>
      </c>
      <c r="G53" s="74"/>
      <c r="H53" s="76" t="e">
        <f>IF(ISNUMBER(Daten_G6[[#This Row],[CH]]),Daten_G6[[#This Row],[CH]]/_xlfn.XLOOKUP(Basisjahr,Daten_G6[Jahr],Daten_G6[CH])-1,#N/A)</f>
        <v>#N/A</v>
      </c>
      <c r="I53" s="74"/>
      <c r="J53" s="76" t="e">
        <f>IF(ISNUMBER(Daten_G6[[#This Row],[BS]]),Daten_G6[[#This Row],[BS]]/_xlfn.XLOOKUP(Basisjahr,Daten_G6[Jahr],Daten_G6[BS])-1,#N/A)</f>
        <v>#N/A</v>
      </c>
      <c r="K53" s="68"/>
      <c r="L53" s="67"/>
      <c r="M53" s="64"/>
      <c r="N53" s="62"/>
      <c r="O53" s="62"/>
      <c r="P53" s="62"/>
    </row>
    <row r="54" spans="1:16" ht="16.350000000000001" customHeight="1">
      <c r="A54" s="95">
        <v>2037</v>
      </c>
      <c r="B54" s="65" t="s">
        <v>164</v>
      </c>
      <c r="C54" s="124" t="s">
        <v>164</v>
      </c>
      <c r="D54" s="66" t="e">
        <v>#N/A</v>
      </c>
      <c r="E54" s="74"/>
      <c r="F54" s="76" t="e">
        <f>IF(ISNUMBER(Daten_G6[[#This Row],[ZH]]),Daten_G6[[#This Row],[ZH]]/_xlfn.XLOOKUP(Basisjahr,Daten_G6[Jahr],Daten_G6[ZH])-1,#N/A)</f>
        <v>#N/A</v>
      </c>
      <c r="G54" s="74"/>
      <c r="H54" s="76" t="e">
        <f>IF(ISNUMBER(Daten_G6[[#This Row],[CH]]),Daten_G6[[#This Row],[CH]]/_xlfn.XLOOKUP(Basisjahr,Daten_G6[Jahr],Daten_G6[CH])-1,#N/A)</f>
        <v>#N/A</v>
      </c>
      <c r="I54" s="74"/>
      <c r="J54" s="76" t="e">
        <f>IF(ISNUMBER(Daten_G6[[#This Row],[BS]]),Daten_G6[[#This Row],[BS]]/_xlfn.XLOOKUP(Basisjahr,Daten_G6[Jahr],Daten_G6[BS])-1,#N/A)</f>
        <v>#N/A</v>
      </c>
      <c r="K54" s="68"/>
      <c r="L54" s="67"/>
      <c r="M54" s="64"/>
      <c r="N54" s="62"/>
      <c r="O54" s="62"/>
      <c r="P54" s="62"/>
    </row>
    <row r="55" spans="1:16" ht="16.350000000000001" customHeight="1">
      <c r="A55" s="95">
        <v>2038</v>
      </c>
      <c r="B55" s="65" t="s">
        <v>164</v>
      </c>
      <c r="C55" s="124" t="s">
        <v>164</v>
      </c>
      <c r="D55" s="66" t="e">
        <v>#N/A</v>
      </c>
      <c r="E55" s="74"/>
      <c r="F55" s="76" t="e">
        <f>IF(ISNUMBER(Daten_G6[[#This Row],[ZH]]),Daten_G6[[#This Row],[ZH]]/_xlfn.XLOOKUP(Basisjahr,Daten_G6[Jahr],Daten_G6[ZH])-1,#N/A)</f>
        <v>#N/A</v>
      </c>
      <c r="G55" s="74"/>
      <c r="H55" s="76" t="e">
        <f>IF(ISNUMBER(Daten_G6[[#This Row],[CH]]),Daten_G6[[#This Row],[CH]]/_xlfn.XLOOKUP(Basisjahr,Daten_G6[Jahr],Daten_G6[CH])-1,#N/A)</f>
        <v>#N/A</v>
      </c>
      <c r="I55" s="74"/>
      <c r="J55" s="76" t="e">
        <f>IF(ISNUMBER(Daten_G6[[#This Row],[BS]]),Daten_G6[[#This Row],[BS]]/_xlfn.XLOOKUP(Basisjahr,Daten_G6[Jahr],Daten_G6[BS])-1,#N/A)</f>
        <v>#N/A</v>
      </c>
      <c r="K55" s="68"/>
      <c r="L55" s="67"/>
      <c r="M55" s="64"/>
      <c r="N55" s="62"/>
      <c r="O55" s="62"/>
      <c r="P55" s="62"/>
    </row>
    <row r="56" spans="1:16" ht="16.350000000000001" customHeight="1">
      <c r="A56" s="95">
        <v>2039</v>
      </c>
      <c r="B56" s="65" t="s">
        <v>164</v>
      </c>
      <c r="C56" s="124" t="s">
        <v>164</v>
      </c>
      <c r="D56" s="66" t="e">
        <v>#N/A</v>
      </c>
      <c r="E56" s="74"/>
      <c r="F56" s="76" t="e">
        <f>IF(ISNUMBER(Daten_G6[[#This Row],[ZH]]),Daten_G6[[#This Row],[ZH]]/_xlfn.XLOOKUP(Basisjahr,Daten_G6[Jahr],Daten_G6[ZH])-1,#N/A)</f>
        <v>#N/A</v>
      </c>
      <c r="G56" s="74"/>
      <c r="H56" s="76" t="e">
        <f>IF(ISNUMBER(Daten_G6[[#This Row],[CH]]),Daten_G6[[#This Row],[CH]]/_xlfn.XLOOKUP(Basisjahr,Daten_G6[Jahr],Daten_G6[CH])-1,#N/A)</f>
        <v>#N/A</v>
      </c>
      <c r="I56" s="74"/>
      <c r="J56" s="76" t="e">
        <f>IF(ISNUMBER(Daten_G6[[#This Row],[BS]]),Daten_G6[[#This Row],[BS]]/_xlfn.XLOOKUP(Basisjahr,Daten_G6[Jahr],Daten_G6[BS])-1,#N/A)</f>
        <v>#N/A</v>
      </c>
      <c r="K56" s="68"/>
      <c r="L56" s="67"/>
      <c r="M56" s="64"/>
      <c r="N56" s="62"/>
      <c r="O56" s="62"/>
      <c r="P56" s="62"/>
    </row>
    <row r="57" spans="1:16" ht="16.350000000000001" customHeight="1">
      <c r="A57" s="95">
        <v>2040</v>
      </c>
      <c r="B57" s="65" t="s">
        <v>164</v>
      </c>
      <c r="C57" s="124" t="s">
        <v>164</v>
      </c>
      <c r="D57" s="66" t="e">
        <v>#N/A</v>
      </c>
      <c r="E57" s="74"/>
      <c r="F57" s="76" t="e">
        <f>IF(ISNUMBER(Daten_G6[[#This Row],[ZH]]),Daten_G6[[#This Row],[ZH]]/_xlfn.XLOOKUP(Basisjahr,Daten_G6[Jahr],Daten_G6[ZH])-1,#N/A)</f>
        <v>#N/A</v>
      </c>
      <c r="G57" s="74"/>
      <c r="H57" s="76" t="e">
        <f>IF(ISNUMBER(Daten_G6[[#This Row],[CH]]),Daten_G6[[#This Row],[CH]]/_xlfn.XLOOKUP(Basisjahr,Daten_G6[Jahr],Daten_G6[CH])-1,#N/A)</f>
        <v>#N/A</v>
      </c>
      <c r="I57" s="74"/>
      <c r="J57" s="76" t="e">
        <f>IF(ISNUMBER(Daten_G6[[#This Row],[BS]]),Daten_G6[[#This Row],[BS]]/_xlfn.XLOOKUP(Basisjahr,Daten_G6[Jahr],Daten_G6[BS])-1,#N/A)</f>
        <v>#N/A</v>
      </c>
      <c r="K57" s="68"/>
      <c r="L57" s="67"/>
      <c r="M57" s="64"/>
      <c r="N57" s="62"/>
      <c r="O57" s="62"/>
      <c r="P57" s="62"/>
    </row>
    <row r="58" spans="1:16" ht="16.350000000000001" customHeight="1">
      <c r="A58" s="95">
        <v>2041</v>
      </c>
      <c r="B58" s="65" t="s">
        <v>164</v>
      </c>
      <c r="C58" s="124" t="s">
        <v>164</v>
      </c>
      <c r="D58" s="66" t="e">
        <v>#N/A</v>
      </c>
      <c r="E58" s="74"/>
      <c r="F58" s="76" t="e">
        <f>IF(ISNUMBER(Daten_G6[[#This Row],[ZH]]),Daten_G6[[#This Row],[ZH]]/_xlfn.XLOOKUP(Basisjahr,Daten_G6[Jahr],Daten_G6[ZH])-1,#N/A)</f>
        <v>#N/A</v>
      </c>
      <c r="G58" s="74"/>
      <c r="H58" s="76" t="e">
        <f>IF(ISNUMBER(Daten_G6[[#This Row],[CH]]),Daten_G6[[#This Row],[CH]]/_xlfn.XLOOKUP(Basisjahr,Daten_G6[Jahr],Daten_G6[CH])-1,#N/A)</f>
        <v>#N/A</v>
      </c>
      <c r="I58" s="74"/>
      <c r="J58" s="76" t="e">
        <f>IF(ISNUMBER(Daten_G6[[#This Row],[BS]]),Daten_G6[[#This Row],[BS]]/_xlfn.XLOOKUP(Basisjahr,Daten_G6[Jahr],Daten_G6[BS])-1,#N/A)</f>
        <v>#N/A</v>
      </c>
      <c r="K58" s="68"/>
      <c r="L58" s="67"/>
      <c r="M58" s="64"/>
      <c r="N58" s="62"/>
      <c r="O58" s="62"/>
      <c r="P58" s="62"/>
    </row>
    <row r="59" spans="1:16" ht="16.350000000000001" customHeight="1">
      <c r="A59" s="95">
        <v>2042</v>
      </c>
      <c r="B59" s="65" t="s">
        <v>164</v>
      </c>
      <c r="C59" s="124" t="s">
        <v>164</v>
      </c>
      <c r="D59" s="66" t="e">
        <v>#N/A</v>
      </c>
      <c r="E59" s="74"/>
      <c r="F59" s="76" t="e">
        <f>IF(ISNUMBER(Daten_G6[[#This Row],[ZH]]),Daten_G6[[#This Row],[ZH]]/_xlfn.XLOOKUP(Basisjahr,Daten_G6[Jahr],Daten_G6[ZH])-1,#N/A)</f>
        <v>#N/A</v>
      </c>
      <c r="G59" s="74"/>
      <c r="H59" s="76" t="e">
        <f>IF(ISNUMBER(Daten_G6[[#This Row],[CH]]),Daten_G6[[#This Row],[CH]]/_xlfn.XLOOKUP(Basisjahr,Daten_G6[Jahr],Daten_G6[CH])-1,#N/A)</f>
        <v>#N/A</v>
      </c>
      <c r="I59" s="74"/>
      <c r="J59" s="76" t="e">
        <f>IF(ISNUMBER(Daten_G6[[#This Row],[BS]]),Daten_G6[[#This Row],[BS]]/_xlfn.XLOOKUP(Basisjahr,Daten_G6[Jahr],Daten_G6[BS])-1,#N/A)</f>
        <v>#N/A</v>
      </c>
      <c r="K59" s="68"/>
      <c r="L59" s="67"/>
      <c r="M59" s="64"/>
      <c r="N59" s="62"/>
      <c r="O59" s="62"/>
      <c r="P59" s="62"/>
    </row>
    <row r="60" spans="1:16" ht="16.350000000000001" customHeight="1">
      <c r="A60" s="95">
        <v>2043</v>
      </c>
      <c r="B60" s="65" t="s">
        <v>164</v>
      </c>
      <c r="C60" s="124" t="s">
        <v>164</v>
      </c>
      <c r="D60" s="66" t="e">
        <v>#N/A</v>
      </c>
      <c r="E60" s="74"/>
      <c r="F60" s="76" t="e">
        <f>IF(ISNUMBER(Daten_G6[[#This Row],[ZH]]),Daten_G6[[#This Row],[ZH]]/_xlfn.XLOOKUP(Basisjahr,Daten_G6[Jahr],Daten_G6[ZH])-1,#N/A)</f>
        <v>#N/A</v>
      </c>
      <c r="G60" s="74"/>
      <c r="H60" s="76" t="e">
        <f>IF(ISNUMBER(Daten_G6[[#This Row],[CH]]),Daten_G6[[#This Row],[CH]]/_xlfn.XLOOKUP(Basisjahr,Daten_G6[Jahr],Daten_G6[CH])-1,#N/A)</f>
        <v>#N/A</v>
      </c>
      <c r="I60" s="74"/>
      <c r="J60" s="76" t="e">
        <f>IF(ISNUMBER(Daten_G6[[#This Row],[BS]]),Daten_G6[[#This Row],[BS]]/_xlfn.XLOOKUP(Basisjahr,Daten_G6[Jahr],Daten_G6[BS])-1,#N/A)</f>
        <v>#N/A</v>
      </c>
      <c r="K60" s="68"/>
      <c r="L60" s="67"/>
      <c r="M60" s="64"/>
      <c r="N60" s="62"/>
      <c r="O60" s="62"/>
      <c r="P60" s="62"/>
    </row>
    <row r="61" spans="1:16" ht="16.350000000000001" customHeight="1">
      <c r="A61" s="95">
        <v>2044</v>
      </c>
      <c r="B61" s="65" t="s">
        <v>164</v>
      </c>
      <c r="C61" s="124" t="s">
        <v>164</v>
      </c>
      <c r="D61" s="66" t="e">
        <v>#N/A</v>
      </c>
      <c r="E61" s="74"/>
      <c r="F61" s="76" t="e">
        <f>IF(ISNUMBER(Daten_G6[[#This Row],[ZH]]),Daten_G6[[#This Row],[ZH]]/_xlfn.XLOOKUP(Basisjahr,Daten_G6[Jahr],Daten_G6[ZH])-1,#N/A)</f>
        <v>#N/A</v>
      </c>
      <c r="G61" s="74"/>
      <c r="H61" s="76" t="e">
        <f>IF(ISNUMBER(Daten_G6[[#This Row],[CH]]),Daten_G6[[#This Row],[CH]]/_xlfn.XLOOKUP(Basisjahr,Daten_G6[Jahr],Daten_G6[CH])-1,#N/A)</f>
        <v>#N/A</v>
      </c>
      <c r="I61" s="74"/>
      <c r="J61" s="76" t="e">
        <f>IF(ISNUMBER(Daten_G6[[#This Row],[BS]]),Daten_G6[[#This Row],[BS]]/_xlfn.XLOOKUP(Basisjahr,Daten_G6[Jahr],Daten_G6[BS])-1,#N/A)</f>
        <v>#N/A</v>
      </c>
      <c r="K61" s="68"/>
      <c r="L61" s="67"/>
      <c r="M61" s="64"/>
      <c r="N61" s="62"/>
      <c r="O61" s="62"/>
      <c r="P61" s="62"/>
    </row>
    <row r="62" spans="1:16" ht="16.350000000000001" customHeight="1">
      <c r="A62" s="95">
        <v>2045</v>
      </c>
      <c r="B62" s="65" t="s">
        <v>164</v>
      </c>
      <c r="C62" s="124" t="s">
        <v>164</v>
      </c>
      <c r="D62" s="66" t="e">
        <v>#N/A</v>
      </c>
      <c r="E62" s="74"/>
      <c r="F62" s="76" t="e">
        <f>IF(ISNUMBER(Daten_G6[[#This Row],[ZH]]),Daten_G6[[#This Row],[ZH]]/_xlfn.XLOOKUP(Basisjahr,Daten_G6[Jahr],Daten_G6[ZH])-1,#N/A)</f>
        <v>#N/A</v>
      </c>
      <c r="G62" s="74"/>
      <c r="H62" s="76" t="e">
        <f>IF(ISNUMBER(Daten_G6[[#This Row],[CH]]),Daten_G6[[#This Row],[CH]]/_xlfn.XLOOKUP(Basisjahr,Daten_G6[Jahr],Daten_G6[CH])-1,#N/A)</f>
        <v>#N/A</v>
      </c>
      <c r="I62" s="74"/>
      <c r="J62" s="76" t="e">
        <f>IF(ISNUMBER(Daten_G6[[#This Row],[BS]]),Daten_G6[[#This Row],[BS]]/_xlfn.XLOOKUP(Basisjahr,Daten_G6[Jahr],Daten_G6[BS])-1,#N/A)</f>
        <v>#N/A</v>
      </c>
      <c r="K62" s="68"/>
      <c r="L62" s="67"/>
      <c r="M62" s="64"/>
      <c r="N62" s="62"/>
      <c r="O62" s="62"/>
      <c r="P62" s="62"/>
    </row>
    <row r="63" spans="1:16" ht="16.350000000000001" customHeight="1">
      <c r="A63" s="95">
        <v>2046</v>
      </c>
      <c r="B63" s="65" t="s">
        <v>164</v>
      </c>
      <c r="C63" s="124" t="s">
        <v>164</v>
      </c>
      <c r="D63" s="66" t="e">
        <v>#N/A</v>
      </c>
      <c r="E63" s="74"/>
      <c r="F63" s="76" t="e">
        <f>IF(ISNUMBER(Daten_G6[[#This Row],[ZH]]),Daten_G6[[#This Row],[ZH]]/_xlfn.XLOOKUP(Basisjahr,Daten_G6[Jahr],Daten_G6[ZH])-1,#N/A)</f>
        <v>#N/A</v>
      </c>
      <c r="G63" s="74"/>
      <c r="H63" s="76" t="e">
        <f>IF(ISNUMBER(Daten_G6[[#This Row],[CH]]),Daten_G6[[#This Row],[CH]]/_xlfn.XLOOKUP(Basisjahr,Daten_G6[Jahr],Daten_G6[CH])-1,#N/A)</f>
        <v>#N/A</v>
      </c>
      <c r="I63" s="74"/>
      <c r="J63" s="76" t="e">
        <f>IF(ISNUMBER(Daten_G6[[#This Row],[BS]]),Daten_G6[[#This Row],[BS]]/_xlfn.XLOOKUP(Basisjahr,Daten_G6[Jahr],Daten_G6[BS])-1,#N/A)</f>
        <v>#N/A</v>
      </c>
      <c r="K63" s="68"/>
      <c r="L63" s="67"/>
      <c r="M63" s="64"/>
      <c r="N63" s="62"/>
      <c r="O63" s="62"/>
      <c r="P63" s="62"/>
    </row>
    <row r="64" spans="1:16" ht="16.350000000000001" customHeight="1">
      <c r="A64" s="95">
        <v>2047</v>
      </c>
      <c r="B64" s="65" t="s">
        <v>164</v>
      </c>
      <c r="C64" s="124" t="s">
        <v>164</v>
      </c>
      <c r="D64" s="66" t="e">
        <v>#N/A</v>
      </c>
      <c r="E64" s="74"/>
      <c r="F64" s="76" t="e">
        <f>IF(ISNUMBER(Daten_G6[[#This Row],[ZH]]),Daten_G6[[#This Row],[ZH]]/_xlfn.XLOOKUP(Basisjahr,Daten_G6[Jahr],Daten_G6[ZH])-1,#N/A)</f>
        <v>#N/A</v>
      </c>
      <c r="G64" s="74"/>
      <c r="H64" s="76" t="e">
        <f>IF(ISNUMBER(Daten_G6[[#This Row],[CH]]),Daten_G6[[#This Row],[CH]]/_xlfn.XLOOKUP(Basisjahr,Daten_G6[Jahr],Daten_G6[CH])-1,#N/A)</f>
        <v>#N/A</v>
      </c>
      <c r="I64" s="74"/>
      <c r="J64" s="76" t="e">
        <f>IF(ISNUMBER(Daten_G6[[#This Row],[BS]]),Daten_G6[[#This Row],[BS]]/_xlfn.XLOOKUP(Basisjahr,Daten_G6[Jahr],Daten_G6[BS])-1,#N/A)</f>
        <v>#N/A</v>
      </c>
      <c r="K64" s="68"/>
      <c r="L64" s="67"/>
      <c r="M64" s="64"/>
      <c r="N64" s="62"/>
      <c r="O64" s="62"/>
      <c r="P64" s="62"/>
    </row>
    <row r="65" spans="1:16" ht="16.350000000000001" customHeight="1">
      <c r="A65" s="95">
        <v>2048</v>
      </c>
      <c r="B65" s="65" t="s">
        <v>164</v>
      </c>
      <c r="C65" s="124" t="s">
        <v>164</v>
      </c>
      <c r="D65" s="66" t="e">
        <v>#N/A</v>
      </c>
      <c r="E65" s="74"/>
      <c r="F65" s="76" t="e">
        <f>IF(ISNUMBER(Daten_G6[[#This Row],[ZH]]),Daten_G6[[#This Row],[ZH]]/_xlfn.XLOOKUP(Basisjahr,Daten_G6[Jahr],Daten_G6[ZH])-1,#N/A)</f>
        <v>#N/A</v>
      </c>
      <c r="G65" s="74"/>
      <c r="H65" s="76" t="e">
        <f>IF(ISNUMBER(Daten_G6[[#This Row],[CH]]),Daten_G6[[#This Row],[CH]]/_xlfn.XLOOKUP(Basisjahr,Daten_G6[Jahr],Daten_G6[CH])-1,#N/A)</f>
        <v>#N/A</v>
      </c>
      <c r="I65" s="74"/>
      <c r="J65" s="76" t="e">
        <f>IF(ISNUMBER(Daten_G6[[#This Row],[BS]]),Daten_G6[[#This Row],[BS]]/_xlfn.XLOOKUP(Basisjahr,Daten_G6[Jahr],Daten_G6[BS])-1,#N/A)</f>
        <v>#N/A</v>
      </c>
      <c r="K65" s="68"/>
      <c r="L65" s="67"/>
      <c r="M65" s="64"/>
      <c r="N65" s="62"/>
      <c r="O65" s="62"/>
      <c r="P65" s="62"/>
    </row>
    <row r="66" spans="1:16" ht="16.350000000000001" customHeight="1">
      <c r="A66" s="95">
        <v>2049</v>
      </c>
      <c r="B66" s="65" t="s">
        <v>164</v>
      </c>
      <c r="C66" s="124" t="s">
        <v>164</v>
      </c>
      <c r="D66" s="66" t="e">
        <v>#N/A</v>
      </c>
      <c r="E66" s="74"/>
      <c r="F66" s="76" t="e">
        <f>IF(ISNUMBER(Daten_G6[[#This Row],[ZH]]),Daten_G6[[#This Row],[ZH]]/_xlfn.XLOOKUP(Basisjahr,Daten_G6[Jahr],Daten_G6[ZH])-1,#N/A)</f>
        <v>#N/A</v>
      </c>
      <c r="G66" s="74"/>
      <c r="H66" s="76" t="e">
        <f>IF(ISNUMBER(Daten_G6[[#This Row],[CH]]),Daten_G6[[#This Row],[CH]]/_xlfn.XLOOKUP(Basisjahr,Daten_G6[Jahr],Daten_G6[CH])-1,#N/A)</f>
        <v>#N/A</v>
      </c>
      <c r="I66" s="74"/>
      <c r="J66" s="76" t="e">
        <f>IF(ISNUMBER(Daten_G6[[#This Row],[BS]]),Daten_G6[[#This Row],[BS]]/_xlfn.XLOOKUP(Basisjahr,Daten_G6[Jahr],Daten_G6[BS])-1,#N/A)</f>
        <v>#N/A</v>
      </c>
      <c r="K66" s="68"/>
      <c r="L66" s="67"/>
      <c r="M66" s="64"/>
      <c r="N66" s="62"/>
      <c r="O66" s="62"/>
      <c r="P66" s="62"/>
    </row>
    <row r="67" spans="1:16" ht="15" customHeight="1">
      <c r="A67" s="95">
        <v>2050</v>
      </c>
      <c r="B67" s="95" t="s">
        <v>164</v>
      </c>
      <c r="C67" s="124" t="s">
        <v>164</v>
      </c>
      <c r="D67" t="e">
        <v>#N/A</v>
      </c>
      <c r="E67"/>
      <c r="F67" t="e">
        <f>IF(ISNUMBER(Daten_G6[[#This Row],[ZH]]),Daten_G6[[#This Row],[ZH]]/_xlfn.XLOOKUP(Basisjahr,Daten_G6[Jahr],Daten_G6[ZH])-1,#N/A)</f>
        <v>#N/A</v>
      </c>
      <c r="G67"/>
      <c r="H67" t="e">
        <f>IF(ISNUMBER(Daten_G6[[#This Row],[CH]]),Daten_G6[[#This Row],[CH]]/_xlfn.XLOOKUP(Basisjahr,Daten_G6[Jahr],Daten_G6[CH])-1,#N/A)</f>
        <v>#N/A</v>
      </c>
      <c r="I67"/>
      <c r="J67" t="e">
        <f>IF(ISNUMBER(Daten_G6[[#This Row],[BS]]),Daten_G6[[#This Row],[BS]]/_xlfn.XLOOKUP(Basisjahr,Daten_G6[Jahr],Daten_G6[BS])-1,#N/A)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phoneticPr fontId="34" type="noConversion"/>
  <conditionalFormatting sqref="A14:B14 E14:G14 J14:L14 A21:B22 E21:G22 J21:L22 A23:L25 A26:J27 N28:O29 A28:L30 A31:M67 A68:L72 A73:J74 A75:L104">
    <cfRule type="containsErrors" dxfId="881" priority="8">
      <formula>ISERROR(A14)</formula>
    </cfRule>
  </conditionalFormatting>
  <conditionalFormatting sqref="A14:B14 E14:G14 J14:Z14 A21:B22 E21:G22 J21:Z22 A23:Z25 A26:J27 N26:Z27 A28:Z30 A31:AA67 A68:Z72 A73:J74 N73:Z74 A75:Z1048576">
    <cfRule type="cellIs" dxfId="880" priority="5" operator="equal">
      <formula>0</formula>
    </cfRule>
  </conditionalFormatting>
  <conditionalFormatting sqref="A2:L13">
    <cfRule type="containsErrors" dxfId="879" priority="2">
      <formula>ISERROR(A2)</formula>
    </cfRule>
  </conditionalFormatting>
  <conditionalFormatting sqref="A15:L20">
    <cfRule type="containsErrors" dxfId="878" priority="4">
      <formula>ISERROR(A15)</formula>
    </cfRule>
  </conditionalFormatting>
  <conditionalFormatting sqref="A1:Z13">
    <cfRule type="cellIs" dxfId="875" priority="1" operator="equal">
      <formula>0</formula>
    </cfRule>
  </conditionalFormatting>
  <conditionalFormatting sqref="A15:Z20">
    <cfRule type="cellIs" dxfId="874" priority="3" operator="equal">
      <formula>0</formula>
    </cfRule>
  </conditionalFormatting>
  <dataValidations count="1">
    <dataValidation operator="lessThan" allowBlank="1" showInputMessage="1" showErrorMessage="1" sqref="B8:D10 G8:I9" xr:uid="{79F6359F-92BA-4B17-AC2F-C3059F37D185}"/>
  </dataValidations>
  <hyperlinks>
    <hyperlink ref="F1" location="Übersicht!A1" display="⬅️ Zurück zur Übersicht" xr:uid="{5925C063-8D6C-4922-B7E9-AD5D3BF19B3E}"/>
    <hyperlink ref="B12" r:id="rId1" xr:uid="{9CC0213A-44BA-4ED8-BA39-5305F6DD9AD6}"/>
    <hyperlink ref="B13" r:id="rId2" display="ap@bfe.admin.ch " xr:uid="{C2FB6301-C184-4EB3-A0C6-C818B514E8F7}"/>
    <hyperlink ref="G12" r:id="rId3" xr:uid="{60DFE902-B97A-4413-90E9-7FC7C0747C63}"/>
    <hyperlink ref="G13" r:id="rId4" xr:uid="{87AE2E19-7C21-473A-95D2-831FAF001D2B}"/>
  </hyperlinks>
  <pageMargins left="0.25" right="0.25" top="0.75" bottom="0.75" header="0.3" footer="0.3"/>
  <pageSetup paperSize="9" scale="83" orientation="portrait" r:id="rId5"/>
  <headerFooter>
    <oddHeader>&amp;L&amp;"Arial Nova,Standard"Energiestadt Opfikon</oddHeader>
  </headerFooter>
  <drawing r:id="rId6"/>
  <tableParts count="1">
    <tablePart r:id="rId7"/>
  </tableParts>
  <extLst>
    <ext xmlns:x14="http://schemas.microsoft.com/office/spreadsheetml/2009/9/main" uri="{78C0D931-6437-407d-A8EE-F0AAD7539E65}">
      <x14:conditionalFormattings>
        <x14:conditionalFormatting xmlns:xm="http://schemas.microsoft.com/office/excel/2006/main">
          <x14:cfRule type="expression" priority="6" id="{5A2787C4-04FB-4045-8931-6D98F3F1E618}">
            <xm:f>$A32=Übersicht!$H$1</xm:f>
            <x14:dxf>
              <fill>
                <patternFill>
                  <bgColor theme="3" tint="0.79998168889431442"/>
                </patternFill>
              </fill>
            </x14:dxf>
          </x14:cfRule>
          <x14:cfRule type="expression" priority="7" id="{AB50C693-9B9E-4362-AD04-8E08FEF9B5E7}">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5DE584F0-8F9B-4DF1-8E6B-427DAC1A6736}">
          <x14:formula1>
            <xm:f>Definitionen!$A$2:$A$6</xm:f>
          </x14:formula1>
          <xm:sqref>B7 D7</xm:sqref>
        </x14:dataValidation>
        <x14:dataValidation type="list" allowBlank="1" showInputMessage="1" showErrorMessage="1" xr:uid="{EC027A08-4D43-4237-83D6-AF225191D352}">
          <x14:formula1>
            <xm:f>Definitionen!$I$2:$I$7</xm:f>
          </x14:formula1>
          <xm:sqref>G24:I24</xm:sqref>
        </x14:dataValidation>
        <x14:dataValidation type="list" operator="lessThan" allowBlank="1" showInputMessage="1" showErrorMessage="1" xr:uid="{FB0FF29B-BE7F-49BB-8230-882EC86E812D}">
          <x14:formula1>
            <xm:f>Definitionen!$E$2:$E$11</xm:f>
          </x14:formula1>
          <xm:sqref>B5</xm:sqref>
        </x14:dataValidation>
        <x14:dataValidation type="list" allowBlank="1" showInputMessage="1" showErrorMessage="1" xr:uid="{512A40F4-26CE-48AA-A6A8-EB1DACA70206}">
          <x14:formula1>
            <xm:f>Definitionen!I2:I15</xm:f>
          </x14:formula1>
          <xm:sqref>B24:D24</xm:sqref>
        </x14:dataValidation>
      </x14:dataValidation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FEE4C3-D40E-461A-94D1-81B251BF2DBA}">
  <sheetPr codeName="Tabelle7">
    <tabColor theme="6"/>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264</v>
      </c>
      <c r="B1" s="192"/>
      <c r="C1" s="192"/>
      <c r="D1" s="192"/>
      <c r="E1" s="93" t="str">
        <f>Basisjahr&amp;"-"&amp;Betrachtungsjahr&amp;": "&amp;ROUND(_xlfn.XLOOKUP(Betrachtungsjahr,Daten_G5[Jahr],Daten_G5[Veränderung ZH])*100,1)&amp;" %"</f>
        <v>2015-2021: -11.2 %</v>
      </c>
      <c r="F1" s="193" t="s">
        <v>122</v>
      </c>
      <c r="G1" s="193"/>
      <c r="H1" s="193"/>
      <c r="J1" s="94" t="e">
        <f>Basisjahr&amp;"-"&amp;Betrachtungsjahr&amp;": "&amp;ROUND(_xlfn.XLOOKUP(Betrachtungsjahr,Daten_G5[Jahr],Daten_G5[Veränderung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t="s">
        <v>166</v>
      </c>
      <c r="C5" s="79" t="s">
        <v>127</v>
      </c>
      <c r="D5" s="82" t="s">
        <v>167</v>
      </c>
      <c r="E5" s="19"/>
      <c r="F5" s="90" t="str">
        <f>A5</f>
        <v>Zuständig</v>
      </c>
      <c r="G5" s="91"/>
      <c r="H5" s="90" t="str">
        <f t="shared" si="0"/>
        <v>Kontaktperson</v>
      </c>
      <c r="I5" s="100"/>
    </row>
    <row r="6" spans="1:17" s="56" customFormat="1" ht="18" customHeight="1">
      <c r="A6" s="79" t="s">
        <v>58</v>
      </c>
      <c r="B6" s="80" t="s">
        <v>0</v>
      </c>
      <c r="C6" s="79" t="s">
        <v>128</v>
      </c>
      <c r="D6" s="83" t="s">
        <v>164</v>
      </c>
      <c r="E6" s="19"/>
      <c r="F6" s="90" t="str">
        <f t="shared" ref="F6:F9" si="1">A6</f>
        <v>Einheit</v>
      </c>
      <c r="G6" s="91"/>
      <c r="H6" s="90" t="str">
        <f t="shared" si="0"/>
        <v xml:space="preserve">Berechnung </v>
      </c>
      <c r="I6" s="91"/>
    </row>
    <row r="7" spans="1:17" s="56" customFormat="1" ht="18" customHeight="1" thickTop="1" thickBot="1">
      <c r="A7" s="79" t="s">
        <v>129</v>
      </c>
      <c r="B7" s="80" t="s">
        <v>168</v>
      </c>
      <c r="C7" s="79" t="s">
        <v>130</v>
      </c>
      <c r="D7" s="80" t="s">
        <v>168</v>
      </c>
      <c r="E7" s="19"/>
      <c r="F7" s="119"/>
      <c r="G7" s="120"/>
      <c r="H7" s="119"/>
      <c r="I7" s="120"/>
    </row>
    <row r="8" spans="1:17" s="56" customFormat="1" ht="56.85" customHeight="1" thickTop="1" thickBot="1">
      <c r="A8" s="79" t="s">
        <v>131</v>
      </c>
      <c r="B8" s="194" t="s">
        <v>265</v>
      </c>
      <c r="C8" s="194"/>
      <c r="D8" s="194"/>
      <c r="E8" s="19"/>
      <c r="F8" s="90" t="str">
        <f t="shared" si="1"/>
        <v>Kurzbeschreibung</v>
      </c>
      <c r="G8" s="238"/>
      <c r="H8" s="238"/>
      <c r="I8" s="238"/>
      <c r="Q8" s="58">
        <f>E38/E32-1</f>
        <v>-0.11236837206290617</v>
      </c>
    </row>
    <row r="9" spans="1:17" s="59" customFormat="1" ht="72" customHeight="1" thickTop="1" thickBot="1">
      <c r="A9" s="79" t="s">
        <v>132</v>
      </c>
      <c r="B9" s="194" t="s">
        <v>266</v>
      </c>
      <c r="C9" s="194"/>
      <c r="D9" s="194"/>
      <c r="E9" s="19"/>
      <c r="F9" s="90" t="str">
        <f t="shared" si="1"/>
        <v>Aussagekraft/Relevanz</v>
      </c>
      <c r="G9" s="238"/>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6" t="s">
        <v>267</v>
      </c>
      <c r="C11" s="196"/>
      <c r="D11" s="196"/>
      <c r="E11" s="19"/>
      <c r="F11" s="90" t="str">
        <f t="shared" ref="F11:I17" si="2">A11</f>
        <v>Datenquelle</v>
      </c>
      <c r="G11" s="238"/>
      <c r="H11" s="238"/>
      <c r="I11" s="238"/>
    </row>
    <row r="12" spans="1:17" s="56" customFormat="1" ht="42" customHeight="1" thickTop="1" thickBot="1">
      <c r="A12" s="79" t="s">
        <v>134</v>
      </c>
      <c r="B12" s="223" t="s">
        <v>268</v>
      </c>
      <c r="C12" s="223"/>
      <c r="D12" s="223"/>
      <c r="E12" s="19"/>
      <c r="F12" s="90" t="str">
        <f t="shared" si="2"/>
        <v>Internetadresse</v>
      </c>
      <c r="G12" s="238"/>
      <c r="H12" s="238"/>
      <c r="I12" s="238"/>
    </row>
    <row r="13" spans="1:17" s="56" customFormat="1" ht="42" customHeight="1" thickTop="1" thickBot="1">
      <c r="A13" s="79" t="s">
        <v>127</v>
      </c>
      <c r="B13" s="196" t="s">
        <v>269</v>
      </c>
      <c r="C13" s="196"/>
      <c r="D13" s="196"/>
      <c r="E13" s="19"/>
      <c r="F13" s="90" t="str">
        <f t="shared" si="2"/>
        <v>Kontaktperson</v>
      </c>
      <c r="G13" s="238" t="str">
        <f t="shared" si="2"/>
        <v>Andreas Petz</v>
      </c>
      <c r="H13" s="238"/>
      <c r="I13" s="238"/>
    </row>
    <row r="14" spans="1:17" s="56" customFormat="1" ht="13.35" thickTop="1" thickBot="1">
      <c r="A14" s="79" t="s">
        <v>135</v>
      </c>
      <c r="B14" s="203"/>
      <c r="C14" s="204"/>
      <c r="D14" s="205"/>
      <c r="E14" s="19"/>
      <c r="F14" s="90" t="str">
        <f>A14</f>
        <v>Nr. der Statisitik</v>
      </c>
      <c r="G14" s="239">
        <f>B14</f>
        <v>0</v>
      </c>
      <c r="H14" s="240"/>
      <c r="I14" s="241"/>
    </row>
    <row r="15" spans="1:17" s="56" customFormat="1" ht="18.600000000000001" customHeight="1" thickTop="1" thickBot="1">
      <c r="A15" s="79" t="s">
        <v>136</v>
      </c>
      <c r="B15" s="105"/>
      <c r="C15" s="79" t="s">
        <v>137</v>
      </c>
      <c r="D15" s="106" t="s">
        <v>242</v>
      </c>
      <c r="E15" s="19"/>
      <c r="F15" s="90" t="str">
        <f t="shared" si="2"/>
        <v>Lizenz</v>
      </c>
      <c r="G15" s="107">
        <f t="shared" si="2"/>
        <v>0</v>
      </c>
      <c r="H15" s="90" t="str">
        <f t="shared" si="2"/>
        <v>Dateiformat</v>
      </c>
      <c r="I15" s="107" t="str">
        <f t="shared" si="2"/>
        <v>csv</v>
      </c>
    </row>
    <row r="16" spans="1:17" s="59" customFormat="1" ht="18.600000000000001" customHeight="1" thickTop="1" thickBot="1">
      <c r="A16" s="79" t="s">
        <v>138</v>
      </c>
      <c r="B16" s="80" t="s">
        <v>175</v>
      </c>
      <c r="C16" s="79" t="s">
        <v>139</v>
      </c>
      <c r="D16" s="84" t="s">
        <v>270</v>
      </c>
      <c r="E16" s="19"/>
      <c r="F16" s="90" t="str">
        <f t="shared" si="2"/>
        <v>Erhebungsintervall</v>
      </c>
      <c r="G16" s="91" t="str">
        <f t="shared" si="2"/>
        <v>jährlich</v>
      </c>
      <c r="H16" s="90" t="str">
        <f t="shared" si="2"/>
        <v>Aktualisierung jeweils</v>
      </c>
      <c r="I16" s="91" t="str">
        <f>D16</f>
        <v>Juni Folgejahr</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0"/>
      <c r="E19" s="19"/>
      <c r="F19" s="90" t="str">
        <f t="shared" ref="F19:F20" si="3">A19</f>
        <v>Hilfsgrösse 1</v>
      </c>
      <c r="G19" s="91" t="str">
        <f>B19</f>
        <v>keine</v>
      </c>
      <c r="H19" s="90" t="str">
        <f t="shared" ref="H19:H20" si="4">C19</f>
        <v>Datenquelle 1</v>
      </c>
      <c r="I19" s="91">
        <f>D19</f>
        <v>0</v>
      </c>
    </row>
    <row r="20" spans="1:17" s="59" customFormat="1" ht="18" customHeight="1" thickTop="1" thickBot="1">
      <c r="A20" s="79" t="s">
        <v>143</v>
      </c>
      <c r="B20" s="85" t="s">
        <v>164</v>
      </c>
      <c r="C20" s="79" t="s">
        <v>144</v>
      </c>
      <c r="D20" s="80"/>
      <c r="E20" s="19"/>
      <c r="F20" s="90" t="str">
        <f t="shared" si="3"/>
        <v>Hilfsgrösse 2</v>
      </c>
      <c r="G20" s="91" t="str">
        <f>B20</f>
        <v>keine</v>
      </c>
      <c r="H20" s="90" t="str">
        <f t="shared" si="4"/>
        <v>Datenquelle 2</v>
      </c>
      <c r="I20" s="91">
        <f>D20</f>
        <v>0</v>
      </c>
    </row>
    <row r="21" spans="1:17" s="59" customFormat="1" ht="43.35" customHeight="1">
      <c r="A21" s="79" t="s">
        <v>145</v>
      </c>
      <c r="B21" s="197"/>
      <c r="C21" s="198"/>
      <c r="D21" s="199"/>
      <c r="E21" s="19"/>
      <c r="F21" s="90" t="str">
        <f>A21</f>
        <v>Hinweise zu Datenauswahl und -aufbereitung</v>
      </c>
      <c r="G21" s="200">
        <f>B21</f>
        <v>0</v>
      </c>
      <c r="H21" s="201"/>
      <c r="I21" s="202"/>
    </row>
    <row r="22" spans="1:17" s="59" customFormat="1" ht="36.6" customHeight="1">
      <c r="A22" s="79" t="s">
        <v>146</v>
      </c>
      <c r="B22" s="197" t="s">
        <v>164</v>
      </c>
      <c r="C22" s="198"/>
      <c r="D22" s="199"/>
      <c r="E22" s="19"/>
      <c r="F22" s="90" t="str">
        <f>A22</f>
        <v>Berechnung Indikator</v>
      </c>
      <c r="G22" s="200" t="str">
        <f>B22</f>
        <v>keine</v>
      </c>
      <c r="H22" s="201"/>
      <c r="I22" s="202"/>
    </row>
    <row r="23" spans="1:17" s="56" customFormat="1" ht="12.6" customHeight="1">
      <c r="A23" s="88"/>
      <c r="B23" s="88"/>
      <c r="C23" s="88"/>
      <c r="D23" s="88"/>
      <c r="E23" s="19"/>
      <c r="F23" s="88"/>
      <c r="G23" s="88"/>
      <c r="H23" s="88"/>
      <c r="I23" s="88"/>
      <c r="K23" s="59"/>
    </row>
    <row r="24" spans="1:17" s="59" customFormat="1" ht="18" customHeight="1">
      <c r="A24" s="79" t="s">
        <v>147</v>
      </c>
      <c r="B24" s="194" t="s">
        <v>223</v>
      </c>
      <c r="C24" s="194"/>
      <c r="D24" s="194"/>
      <c r="E24" s="19"/>
      <c r="F24" s="89"/>
      <c r="G24" s="195"/>
      <c r="H24" s="195"/>
      <c r="I24" s="195"/>
    </row>
    <row r="25" spans="1:17" s="59" customFormat="1" ht="42.6" customHeight="1">
      <c r="A25" s="79" t="s">
        <v>148</v>
      </c>
      <c r="B25" s="194" t="s">
        <v>271</v>
      </c>
      <c r="C25" s="194"/>
      <c r="D25" s="194"/>
      <c r="E25" s="19"/>
      <c r="F25" s="90" t="str">
        <f t="shared" ref="F25:F27" si="5">A25</f>
        <v>Datenqualität</v>
      </c>
      <c r="G25" s="238" t="str">
        <f>B25</f>
        <v>ok</v>
      </c>
      <c r="H25" s="238"/>
      <c r="I25" s="238"/>
    </row>
    <row r="26" spans="1:17" s="59" customFormat="1" ht="33" customHeight="1">
      <c r="A26" s="79" t="s">
        <v>149</v>
      </c>
      <c r="B26" s="207" t="s">
        <v>272</v>
      </c>
      <c r="C26" s="207"/>
      <c r="D26" s="207"/>
      <c r="E26" s="19" t="s">
        <v>273</v>
      </c>
      <c r="F26" s="90" t="str">
        <f t="shared" si="5"/>
        <v>Plausiblisierung / Verifizierung</v>
      </c>
      <c r="G26" s="238"/>
      <c r="H26" s="238"/>
      <c r="I26" s="238"/>
    </row>
    <row r="27" spans="1:17" s="59" customFormat="1" ht="37.35" customHeight="1">
      <c r="A27" s="79" t="s">
        <v>150</v>
      </c>
      <c r="B27" s="194"/>
      <c r="C27" s="194"/>
      <c r="D27" s="194"/>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Anzahl fossile Wärmeerzeuger gemäss Feuerungskontrollen der Gemeinden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v>70884</v>
      </c>
      <c r="C32" s="124">
        <v>52665</v>
      </c>
      <c r="D32" s="66" t="e">
        <v>#N/A</v>
      </c>
      <c r="E32" s="155">
        <v>123549</v>
      </c>
      <c r="F32" s="75">
        <f>IF(ISNUMBER(Daten_G5[[#This Row],[ZH]]),Daten_G5[[#This Row],[ZH]]/_xlfn.XLOOKUP(Basisjahr,Daten_G5[Jahr],Daten_G5[ZH])-1,#N/A)</f>
        <v>0</v>
      </c>
      <c r="G32" s="121"/>
      <c r="H32" s="75" t="e">
        <f>IF(ISNUMBER(Daten_G5[[#This Row],[CH]]),Daten_G5[[#This Row],[CH]]/_xlfn.XLOOKUP(Basisjahr,Daten_G5[Jahr],Daten_G5[CH])-1,#N/A)</f>
        <v>#N/A</v>
      </c>
      <c r="I32" s="121"/>
      <c r="J32" s="75" t="e">
        <f>IF(ISNUMBER(Daten_G5[[#This Row],[BS]]),Daten_G5[[#This Row],[BS]]/_xlfn.XLOOKUP(Basisjahr,Daten_G5[Jahr],Daten_G5[BS])-1,#N/A)</f>
        <v>#N/A</v>
      </c>
      <c r="K32" s="63"/>
      <c r="L32" s="67"/>
      <c r="M32" s="64"/>
      <c r="N32" s="64"/>
      <c r="O32" s="64"/>
      <c r="P32" s="64"/>
    </row>
    <row r="33" spans="1:16" ht="16.350000000000001" customHeight="1">
      <c r="A33" s="95">
        <v>2016</v>
      </c>
      <c r="B33" s="65">
        <v>67934</v>
      </c>
      <c r="C33" s="124">
        <v>52088</v>
      </c>
      <c r="D33" s="66" t="e">
        <v>#N/A</v>
      </c>
      <c r="E33" s="155">
        <v>120022</v>
      </c>
      <c r="F33" s="75">
        <f>IF(ISNUMBER(Daten_G5[[#This Row],[ZH]]),Daten_G5[[#This Row],[ZH]]/_xlfn.XLOOKUP(Basisjahr,Daten_G5[Jahr],Daten_G5[ZH])-1,#N/A)</f>
        <v>-2.8547377963399123E-2</v>
      </c>
      <c r="G33" s="73"/>
      <c r="H33" s="75" t="e">
        <f>IF(ISNUMBER(Daten_G5[[#This Row],[CH]]),Daten_G5[[#This Row],[CH]]/_xlfn.XLOOKUP(Basisjahr,Daten_G5[Jahr],Daten_G5[CH])-1,#N/A)</f>
        <v>#N/A</v>
      </c>
      <c r="I33" s="73"/>
      <c r="J33" s="75" t="e">
        <f>IF(ISNUMBER(Daten_G5[[#This Row],[BS]]),Daten_G5[[#This Row],[BS]]/_xlfn.XLOOKUP(Basisjahr,Daten_G5[Jahr],Daten_G5[BS])-1,#N/A)</f>
        <v>#N/A</v>
      </c>
      <c r="K33" s="63"/>
      <c r="L33" s="67"/>
      <c r="M33" s="64"/>
      <c r="N33" s="62"/>
      <c r="O33" s="62"/>
      <c r="P33" s="62"/>
    </row>
    <row r="34" spans="1:16" ht="16.350000000000001" customHeight="1">
      <c r="A34" s="95">
        <v>2017</v>
      </c>
      <c r="B34" s="65">
        <v>65749</v>
      </c>
      <c r="C34" s="124">
        <v>52061</v>
      </c>
      <c r="D34" s="66" t="e">
        <v>#N/A</v>
      </c>
      <c r="E34" s="155">
        <v>117810</v>
      </c>
      <c r="F34" s="75">
        <f>IF(ISNUMBER(Daten_G5[[#This Row],[ZH]]),Daten_G5[[#This Row],[ZH]]/_xlfn.XLOOKUP(Basisjahr,Daten_G5[Jahr],Daten_G5[ZH])-1,#N/A)</f>
        <v>-4.6451205594541412E-2</v>
      </c>
      <c r="G34" s="73"/>
      <c r="H34" s="75" t="e">
        <f>IF(ISNUMBER(Daten_G5[[#This Row],[CH]]),Daten_G5[[#This Row],[CH]]/_xlfn.XLOOKUP(Basisjahr,Daten_G5[Jahr],Daten_G5[CH])-1,#N/A)</f>
        <v>#N/A</v>
      </c>
      <c r="I34" s="73"/>
      <c r="J34" s="75" t="e">
        <f>IF(ISNUMBER(Daten_G5[[#This Row],[BS]]),Daten_G5[[#This Row],[BS]]/_xlfn.XLOOKUP(Basisjahr,Daten_G5[Jahr],Daten_G5[BS])-1,#N/A)</f>
        <v>#N/A</v>
      </c>
      <c r="K34" s="63"/>
      <c r="L34" s="67"/>
      <c r="M34" s="64"/>
      <c r="N34" s="62"/>
      <c r="O34" s="62"/>
      <c r="P34" s="62"/>
    </row>
    <row r="35" spans="1:16" ht="16.350000000000001" customHeight="1">
      <c r="A35" s="95">
        <v>2018</v>
      </c>
      <c r="B35" s="65">
        <v>62742</v>
      </c>
      <c r="C35" s="124">
        <v>51984</v>
      </c>
      <c r="D35" s="66" t="e">
        <v>#N/A</v>
      </c>
      <c r="E35" s="155">
        <v>114726</v>
      </c>
      <c r="F35" s="75">
        <f>IF(ISNUMBER(Daten_G5[[#This Row],[ZH]]),Daten_G5[[#This Row],[ZH]]/_xlfn.XLOOKUP(Basisjahr,Daten_G5[Jahr],Daten_G5[ZH])-1,#N/A)</f>
        <v>-7.1412961658936958E-2</v>
      </c>
      <c r="G35" s="73"/>
      <c r="H35" s="75" t="e">
        <f>IF(ISNUMBER(Daten_G5[[#This Row],[CH]]),Daten_G5[[#This Row],[CH]]/_xlfn.XLOOKUP(Basisjahr,Daten_G5[Jahr],Daten_G5[CH])-1,#N/A)</f>
        <v>#N/A</v>
      </c>
      <c r="I35" s="73"/>
      <c r="J35" s="75" t="e">
        <f>IF(ISNUMBER(Daten_G5[[#This Row],[BS]]),Daten_G5[[#This Row],[BS]]/_xlfn.XLOOKUP(Basisjahr,Daten_G5[Jahr],Daten_G5[BS])-1,#N/A)</f>
        <v>#N/A</v>
      </c>
      <c r="K35" s="63"/>
      <c r="L35" s="67"/>
      <c r="M35" s="64"/>
      <c r="N35" s="62"/>
      <c r="O35" s="62"/>
      <c r="P35" s="62"/>
    </row>
    <row r="36" spans="1:16" ht="16.350000000000001" customHeight="1">
      <c r="A36" s="95">
        <v>2019</v>
      </c>
      <c r="B36" s="65">
        <v>60221</v>
      </c>
      <c r="C36" s="124">
        <v>52547</v>
      </c>
      <c r="D36" s="66" t="e">
        <v>#N/A</v>
      </c>
      <c r="E36" s="155">
        <v>112768</v>
      </c>
      <c r="F36" s="75">
        <f>IF(ISNUMBER(Daten_G5[[#This Row],[ZH]]),Daten_G5[[#This Row],[ZH]]/_xlfn.XLOOKUP(Basisjahr,Daten_G5[Jahr],Daten_G5[ZH])-1,#N/A)</f>
        <v>-8.7260924815255492E-2</v>
      </c>
      <c r="G36" s="73"/>
      <c r="H36" s="75" t="e">
        <f>IF(ISNUMBER(Daten_G5[[#This Row],[CH]]),Daten_G5[[#This Row],[CH]]/_xlfn.XLOOKUP(Basisjahr,Daten_G5[Jahr],Daten_G5[CH])-1,#N/A)</f>
        <v>#N/A</v>
      </c>
      <c r="I36" s="73"/>
      <c r="J36" s="75" t="e">
        <f>IF(ISNUMBER(Daten_G5[[#This Row],[BS]]),Daten_G5[[#This Row],[BS]]/_xlfn.XLOOKUP(Basisjahr,Daten_G5[Jahr],Daten_G5[BS])-1,#N/A)</f>
        <v>#N/A</v>
      </c>
      <c r="K36" s="63"/>
      <c r="L36" s="67"/>
      <c r="M36" s="64"/>
      <c r="N36" s="62"/>
      <c r="O36" s="62"/>
      <c r="P36" s="62"/>
    </row>
    <row r="37" spans="1:16" ht="16.350000000000001" customHeight="1">
      <c r="A37" s="95">
        <v>2020</v>
      </c>
      <c r="B37" s="65">
        <v>58000</v>
      </c>
      <c r="C37" s="124">
        <v>54019</v>
      </c>
      <c r="D37" s="66" t="e">
        <v>#N/A</v>
      </c>
      <c r="E37" s="155">
        <v>112019</v>
      </c>
      <c r="F37" s="75">
        <f>IF(ISNUMBER(Daten_G5[[#This Row],[ZH]]),Daten_G5[[#This Row],[ZH]]/_xlfn.XLOOKUP(Basisjahr,Daten_G5[Jahr],Daten_G5[ZH])-1,#N/A)</f>
        <v>-9.3323296829597946E-2</v>
      </c>
      <c r="G37" s="73"/>
      <c r="H37" s="75" t="e">
        <f>IF(ISNUMBER(Daten_G5[[#This Row],[CH]]),Daten_G5[[#This Row],[CH]]/_xlfn.XLOOKUP(Basisjahr,Daten_G5[Jahr],Daten_G5[CH])-1,#N/A)</f>
        <v>#N/A</v>
      </c>
      <c r="I37" s="73"/>
      <c r="J37" s="75" t="e">
        <f>IF(ISNUMBER(Daten_G5[[#This Row],[BS]]),Daten_G5[[#This Row],[BS]]/_xlfn.XLOOKUP(Basisjahr,Daten_G5[Jahr],Daten_G5[BS])-1,#N/A)</f>
        <v>#N/A</v>
      </c>
      <c r="K37" s="63"/>
      <c r="L37" s="67"/>
      <c r="M37" s="64"/>
      <c r="N37" s="62"/>
      <c r="O37" s="62"/>
      <c r="P37" s="62"/>
    </row>
    <row r="38" spans="1:16" ht="16.350000000000001" customHeight="1">
      <c r="A38" s="95">
        <v>2021</v>
      </c>
      <c r="B38" s="65">
        <v>55612</v>
      </c>
      <c r="C38" s="124">
        <v>54054</v>
      </c>
      <c r="D38" s="66" t="e">
        <v>#N/A</v>
      </c>
      <c r="E38" s="155">
        <v>109666</v>
      </c>
      <c r="F38" s="75">
        <f>IF(ISNUMBER(Daten_G5[[#This Row],[ZH]]),Daten_G5[[#This Row],[ZH]]/_xlfn.XLOOKUP(Basisjahr,Daten_G5[Jahr],Daten_G5[ZH])-1,#N/A)</f>
        <v>-0.11236837206290617</v>
      </c>
      <c r="G38" s="73"/>
      <c r="H38" s="75" t="e">
        <f>IF(ISNUMBER(Daten_G5[[#This Row],[CH]]),Daten_G5[[#This Row],[CH]]/_xlfn.XLOOKUP(Basisjahr,Daten_G5[Jahr],Daten_G5[CH])-1,#N/A)</f>
        <v>#N/A</v>
      </c>
      <c r="I38" s="73"/>
      <c r="J38" s="75" t="e">
        <f>IF(ISNUMBER(Daten_G5[[#This Row],[BS]]),Daten_G5[[#This Row],[BS]]/_xlfn.XLOOKUP(Basisjahr,Daten_G5[Jahr],Daten_G5[BS])-1,#N/A)</f>
        <v>#N/A</v>
      </c>
      <c r="K38" s="63"/>
      <c r="L38" s="67"/>
      <c r="M38" s="64"/>
      <c r="N38" s="62"/>
      <c r="O38" s="62"/>
      <c r="P38" s="62"/>
    </row>
    <row r="39" spans="1:16" ht="16.350000000000001" customHeight="1">
      <c r="A39" s="95">
        <v>2022</v>
      </c>
      <c r="B39" s="65" t="s">
        <v>164</v>
      </c>
      <c r="C39" s="124" t="s">
        <v>164</v>
      </c>
      <c r="D39" s="66" t="e">
        <v>#N/A</v>
      </c>
      <c r="E39" s="73"/>
      <c r="F39" s="75" t="e">
        <f>IF(ISNUMBER(Daten_G5[[#This Row],[ZH]]),Daten_G5[[#This Row],[ZH]]/_xlfn.XLOOKUP(Basisjahr,Daten_G5[Jahr],Daten_G5[ZH])-1,#N/A)</f>
        <v>#N/A</v>
      </c>
      <c r="G39" s="73"/>
      <c r="H39" s="75" t="e">
        <f>IF(ISNUMBER(Daten_G5[[#This Row],[CH]]),Daten_G5[[#This Row],[CH]]/_xlfn.XLOOKUP(Basisjahr,Daten_G5[Jahr],Daten_G5[CH])-1,#N/A)</f>
        <v>#N/A</v>
      </c>
      <c r="I39" s="73"/>
      <c r="J39" s="75" t="e">
        <f>IF(ISNUMBER(Daten_G5[[#This Row],[BS]]),Daten_G5[[#This Row],[BS]]/_xlfn.XLOOKUP(Basisjahr,Daten_G5[Jahr],Daten_G5[BS])-1,#N/A)</f>
        <v>#N/A</v>
      </c>
      <c r="K39" s="68"/>
      <c r="L39" s="67"/>
      <c r="M39" s="64"/>
      <c r="N39" s="62"/>
      <c r="O39" s="62"/>
      <c r="P39" s="62"/>
    </row>
    <row r="40" spans="1:16" ht="16.350000000000001" customHeight="1">
      <c r="A40" s="95">
        <v>2023</v>
      </c>
      <c r="B40" s="65" t="s">
        <v>164</v>
      </c>
      <c r="C40" s="124" t="s">
        <v>164</v>
      </c>
      <c r="D40" s="66" t="e">
        <v>#N/A</v>
      </c>
      <c r="E40" s="74"/>
      <c r="F40" s="76" t="e">
        <f>IF(ISNUMBER(Daten_G5[[#This Row],[ZH]]),Daten_G5[[#This Row],[ZH]]/_xlfn.XLOOKUP(Basisjahr,Daten_G5[Jahr],Daten_G5[ZH])-1,#N/A)</f>
        <v>#N/A</v>
      </c>
      <c r="G40" s="74"/>
      <c r="H40" s="76" t="e">
        <f>IF(ISNUMBER(Daten_G5[[#This Row],[CH]]),Daten_G5[[#This Row],[CH]]/_xlfn.XLOOKUP(Basisjahr,Daten_G5[Jahr],Daten_G5[CH])-1,#N/A)</f>
        <v>#N/A</v>
      </c>
      <c r="I40" s="74"/>
      <c r="J40" s="76" t="e">
        <f>IF(ISNUMBER(Daten_G5[[#This Row],[BS]]),Daten_G5[[#This Row],[BS]]/_xlfn.XLOOKUP(Basisjahr,Daten_G5[Jahr],Daten_G5[BS])-1,#N/A)</f>
        <v>#N/A</v>
      </c>
      <c r="K40" s="68"/>
      <c r="L40" s="67"/>
      <c r="M40" s="64"/>
      <c r="N40" s="62"/>
      <c r="O40" s="62"/>
      <c r="P40" s="62"/>
    </row>
    <row r="41" spans="1:16" ht="16.350000000000001" customHeight="1">
      <c r="A41" s="95">
        <v>2024</v>
      </c>
      <c r="B41" s="65" t="s">
        <v>164</v>
      </c>
      <c r="C41" s="124" t="s">
        <v>164</v>
      </c>
      <c r="D41" s="66" t="e">
        <v>#N/A</v>
      </c>
      <c r="E41" s="74"/>
      <c r="F41" s="76" t="e">
        <f>IF(ISNUMBER(Daten_G5[[#This Row],[ZH]]),Daten_G5[[#This Row],[ZH]]/_xlfn.XLOOKUP(Basisjahr,Daten_G5[Jahr],Daten_G5[ZH])-1,#N/A)</f>
        <v>#N/A</v>
      </c>
      <c r="G41" s="74"/>
      <c r="H41" s="76" t="e">
        <f>IF(ISNUMBER(Daten_G5[[#This Row],[CH]]),Daten_G5[[#This Row],[CH]]/_xlfn.XLOOKUP(Basisjahr,Daten_G5[Jahr],Daten_G5[CH])-1,#N/A)</f>
        <v>#N/A</v>
      </c>
      <c r="I41" s="74"/>
      <c r="J41" s="76" t="e">
        <f>IF(ISNUMBER(Daten_G5[[#This Row],[BS]]),Daten_G5[[#This Row],[BS]]/_xlfn.XLOOKUP(Basisjahr,Daten_G5[Jahr],Daten_G5[BS])-1,#N/A)</f>
        <v>#N/A</v>
      </c>
      <c r="K41" s="68"/>
      <c r="L41" s="67"/>
      <c r="M41" s="64"/>
      <c r="N41" s="62"/>
      <c r="O41" s="62"/>
      <c r="P41" s="62"/>
    </row>
    <row r="42" spans="1:16" ht="16.350000000000001" customHeight="1">
      <c r="A42" s="95">
        <v>2025</v>
      </c>
      <c r="B42" s="65" t="s">
        <v>164</v>
      </c>
      <c r="C42" s="124" t="s">
        <v>164</v>
      </c>
      <c r="D42" s="66" t="e">
        <v>#N/A</v>
      </c>
      <c r="E42" s="74"/>
      <c r="F42" s="76" t="e">
        <f>IF(ISNUMBER(Daten_G5[[#This Row],[ZH]]),Daten_G5[[#This Row],[ZH]]/_xlfn.XLOOKUP(Basisjahr,Daten_G5[Jahr],Daten_G5[ZH])-1,#N/A)</f>
        <v>#N/A</v>
      </c>
      <c r="G42" s="74"/>
      <c r="H42" s="76" t="e">
        <f>IF(ISNUMBER(Daten_G5[[#This Row],[CH]]),Daten_G5[[#This Row],[CH]]/_xlfn.XLOOKUP(Basisjahr,Daten_G5[Jahr],Daten_G5[CH])-1,#N/A)</f>
        <v>#N/A</v>
      </c>
      <c r="I42" s="74"/>
      <c r="J42" s="76" t="e">
        <f>IF(ISNUMBER(Daten_G5[[#This Row],[BS]]),Daten_G5[[#This Row],[BS]]/_xlfn.XLOOKUP(Basisjahr,Daten_G5[Jahr],Daten_G5[BS])-1,#N/A)</f>
        <v>#N/A</v>
      </c>
      <c r="K42" s="68"/>
      <c r="L42" s="67"/>
      <c r="M42" s="64"/>
      <c r="N42" s="62"/>
      <c r="O42" s="62"/>
      <c r="P42" s="62"/>
    </row>
    <row r="43" spans="1:16" ht="16.350000000000001" customHeight="1">
      <c r="A43" s="95">
        <v>2026</v>
      </c>
      <c r="B43" s="65" t="s">
        <v>164</v>
      </c>
      <c r="C43" s="124" t="s">
        <v>164</v>
      </c>
      <c r="D43" s="66" t="e">
        <v>#N/A</v>
      </c>
      <c r="E43" s="74"/>
      <c r="F43" s="76" t="e">
        <f>IF(ISNUMBER(Daten_G5[[#This Row],[ZH]]),Daten_G5[[#This Row],[ZH]]/_xlfn.XLOOKUP(Basisjahr,Daten_G5[Jahr],Daten_G5[ZH])-1,#N/A)</f>
        <v>#N/A</v>
      </c>
      <c r="G43" s="74"/>
      <c r="H43" s="76" t="e">
        <f>IF(ISNUMBER(Daten_G5[[#This Row],[CH]]),Daten_G5[[#This Row],[CH]]/_xlfn.XLOOKUP(Basisjahr,Daten_G5[Jahr],Daten_G5[CH])-1,#N/A)</f>
        <v>#N/A</v>
      </c>
      <c r="I43" s="74"/>
      <c r="J43" s="76" t="e">
        <f>IF(ISNUMBER(Daten_G5[[#This Row],[BS]]),Daten_G5[[#This Row],[BS]]/_xlfn.XLOOKUP(Basisjahr,Daten_G5[Jahr],Daten_G5[BS])-1,#N/A)</f>
        <v>#N/A</v>
      </c>
      <c r="K43" s="68"/>
      <c r="L43" s="67"/>
      <c r="M43" s="64"/>
      <c r="N43" s="62"/>
      <c r="O43" s="62"/>
      <c r="P43" s="62"/>
    </row>
    <row r="44" spans="1:16" ht="16.350000000000001" customHeight="1">
      <c r="A44" s="95">
        <v>2027</v>
      </c>
      <c r="B44" s="65" t="s">
        <v>164</v>
      </c>
      <c r="C44" s="124" t="s">
        <v>164</v>
      </c>
      <c r="D44" s="66" t="e">
        <v>#N/A</v>
      </c>
      <c r="E44" s="74"/>
      <c r="F44" s="76" t="e">
        <f>IF(ISNUMBER(Daten_G5[[#This Row],[ZH]]),Daten_G5[[#This Row],[ZH]]/_xlfn.XLOOKUP(Basisjahr,Daten_G5[Jahr],Daten_G5[ZH])-1,#N/A)</f>
        <v>#N/A</v>
      </c>
      <c r="G44" s="74"/>
      <c r="H44" s="76" t="e">
        <f>IF(ISNUMBER(Daten_G5[[#This Row],[CH]]),Daten_G5[[#This Row],[CH]]/_xlfn.XLOOKUP(Basisjahr,Daten_G5[Jahr],Daten_G5[CH])-1,#N/A)</f>
        <v>#N/A</v>
      </c>
      <c r="I44" s="74"/>
      <c r="J44" s="76" t="e">
        <f>IF(ISNUMBER(Daten_G5[[#This Row],[BS]]),Daten_G5[[#This Row],[BS]]/_xlfn.XLOOKUP(Basisjahr,Daten_G5[Jahr],Daten_G5[BS])-1,#N/A)</f>
        <v>#N/A</v>
      </c>
      <c r="K44" s="68"/>
      <c r="L44" s="67"/>
      <c r="M44" s="64"/>
      <c r="N44" s="62"/>
      <c r="O44" s="62"/>
      <c r="P44" s="62"/>
    </row>
    <row r="45" spans="1:16" ht="16.350000000000001" customHeight="1">
      <c r="A45" s="95">
        <v>2028</v>
      </c>
      <c r="B45" s="65" t="s">
        <v>164</v>
      </c>
      <c r="C45" s="124" t="s">
        <v>164</v>
      </c>
      <c r="D45" s="66" t="e">
        <v>#N/A</v>
      </c>
      <c r="E45" s="74"/>
      <c r="F45" s="76" t="e">
        <f>IF(ISNUMBER(Daten_G5[[#This Row],[ZH]]),Daten_G5[[#This Row],[ZH]]/_xlfn.XLOOKUP(Basisjahr,Daten_G5[Jahr],Daten_G5[ZH])-1,#N/A)</f>
        <v>#N/A</v>
      </c>
      <c r="G45" s="74"/>
      <c r="H45" s="76" t="e">
        <f>IF(ISNUMBER(Daten_G5[[#This Row],[CH]]),Daten_G5[[#This Row],[CH]]/_xlfn.XLOOKUP(Basisjahr,Daten_G5[Jahr],Daten_G5[CH])-1,#N/A)</f>
        <v>#N/A</v>
      </c>
      <c r="I45" s="74"/>
      <c r="J45" s="76" t="e">
        <f>IF(ISNUMBER(Daten_G5[[#This Row],[BS]]),Daten_G5[[#This Row],[BS]]/_xlfn.XLOOKUP(Basisjahr,Daten_G5[Jahr],Daten_G5[BS])-1,#N/A)</f>
        <v>#N/A</v>
      </c>
      <c r="K45" s="68"/>
      <c r="L45" s="67"/>
      <c r="M45" s="64"/>
      <c r="N45" s="62"/>
      <c r="O45" s="62"/>
      <c r="P45" s="62"/>
    </row>
    <row r="46" spans="1:16" ht="16.350000000000001" customHeight="1">
      <c r="A46" s="95">
        <v>2029</v>
      </c>
      <c r="B46" s="65" t="s">
        <v>164</v>
      </c>
      <c r="C46" s="124" t="s">
        <v>164</v>
      </c>
      <c r="D46" s="66" t="e">
        <v>#N/A</v>
      </c>
      <c r="E46" s="74"/>
      <c r="F46" s="76" t="e">
        <f>IF(ISNUMBER(Daten_G5[[#This Row],[ZH]]),Daten_G5[[#This Row],[ZH]]/_xlfn.XLOOKUP(Basisjahr,Daten_G5[Jahr],Daten_G5[ZH])-1,#N/A)</f>
        <v>#N/A</v>
      </c>
      <c r="G46" s="74"/>
      <c r="H46" s="76" t="e">
        <f>IF(ISNUMBER(Daten_G5[[#This Row],[CH]]),Daten_G5[[#This Row],[CH]]/_xlfn.XLOOKUP(Basisjahr,Daten_G5[Jahr],Daten_G5[CH])-1,#N/A)</f>
        <v>#N/A</v>
      </c>
      <c r="I46" s="74"/>
      <c r="J46" s="76" t="e">
        <f>IF(ISNUMBER(Daten_G5[[#This Row],[BS]]),Daten_G5[[#This Row],[BS]]/_xlfn.XLOOKUP(Basisjahr,Daten_G5[Jahr],Daten_G5[BS])-1,#N/A)</f>
        <v>#N/A</v>
      </c>
      <c r="K46" s="68"/>
      <c r="L46" s="67"/>
      <c r="M46" s="64"/>
      <c r="N46" s="62"/>
      <c r="O46" s="62"/>
      <c r="P46" s="62"/>
    </row>
    <row r="47" spans="1:16" ht="16.350000000000001" customHeight="1">
      <c r="A47" s="95">
        <v>2030</v>
      </c>
      <c r="B47" s="65" t="s">
        <v>164</v>
      </c>
      <c r="C47" s="124" t="s">
        <v>164</v>
      </c>
      <c r="D47" s="66" t="e">
        <v>#N/A</v>
      </c>
      <c r="E47" s="74"/>
      <c r="F47" s="76" t="e">
        <f>IF(ISNUMBER(Daten_G5[[#This Row],[ZH]]),Daten_G5[[#This Row],[ZH]]/_xlfn.XLOOKUP(Basisjahr,Daten_G5[Jahr],Daten_G5[ZH])-1,#N/A)</f>
        <v>#N/A</v>
      </c>
      <c r="G47" s="74"/>
      <c r="H47" s="76" t="e">
        <f>IF(ISNUMBER(Daten_G5[[#This Row],[CH]]),Daten_G5[[#This Row],[CH]]/_xlfn.XLOOKUP(Basisjahr,Daten_G5[Jahr],Daten_G5[CH])-1,#N/A)</f>
        <v>#N/A</v>
      </c>
      <c r="I47" s="74"/>
      <c r="J47" s="76" t="e">
        <f>IF(ISNUMBER(Daten_G5[[#This Row],[BS]]),Daten_G5[[#This Row],[BS]]/_xlfn.XLOOKUP(Basisjahr,Daten_G5[Jahr],Daten_G5[BS])-1,#N/A)</f>
        <v>#N/A</v>
      </c>
      <c r="K47" s="68"/>
      <c r="L47" s="67"/>
      <c r="M47" s="64"/>
      <c r="N47" s="62"/>
      <c r="O47" s="62"/>
      <c r="P47" s="62"/>
    </row>
    <row r="48" spans="1:16" ht="16.350000000000001" customHeight="1">
      <c r="A48" s="95">
        <v>2031</v>
      </c>
      <c r="B48" s="65" t="s">
        <v>164</v>
      </c>
      <c r="C48" s="124" t="s">
        <v>164</v>
      </c>
      <c r="D48" s="66" t="e">
        <v>#N/A</v>
      </c>
      <c r="E48" s="74"/>
      <c r="F48" s="76" t="e">
        <f>IF(ISNUMBER(Daten_G5[[#This Row],[ZH]]),Daten_G5[[#This Row],[ZH]]/_xlfn.XLOOKUP(Basisjahr,Daten_G5[Jahr],Daten_G5[ZH])-1,#N/A)</f>
        <v>#N/A</v>
      </c>
      <c r="G48" s="74"/>
      <c r="H48" s="76" t="e">
        <f>IF(ISNUMBER(Daten_G5[[#This Row],[CH]]),Daten_G5[[#This Row],[CH]]/_xlfn.XLOOKUP(Basisjahr,Daten_G5[Jahr],Daten_G5[CH])-1,#N/A)</f>
        <v>#N/A</v>
      </c>
      <c r="I48" s="74"/>
      <c r="J48" s="76" t="e">
        <f>IF(ISNUMBER(Daten_G5[[#This Row],[BS]]),Daten_G5[[#This Row],[BS]]/_xlfn.XLOOKUP(Basisjahr,Daten_G5[Jahr],Daten_G5[BS])-1,#N/A)</f>
        <v>#N/A</v>
      </c>
      <c r="K48" s="68"/>
      <c r="L48" s="67"/>
      <c r="M48" s="64"/>
      <c r="N48" s="62"/>
      <c r="O48" s="62"/>
      <c r="P48" s="62"/>
    </row>
    <row r="49" spans="1:16" ht="16.350000000000001" customHeight="1">
      <c r="A49" s="95">
        <v>2032</v>
      </c>
      <c r="B49" s="65" t="s">
        <v>164</v>
      </c>
      <c r="C49" s="124" t="s">
        <v>164</v>
      </c>
      <c r="D49" s="66" t="e">
        <v>#N/A</v>
      </c>
      <c r="E49" s="74"/>
      <c r="F49" s="76" t="e">
        <f>IF(ISNUMBER(Daten_G5[[#This Row],[ZH]]),Daten_G5[[#This Row],[ZH]]/_xlfn.XLOOKUP(Basisjahr,Daten_G5[Jahr],Daten_G5[ZH])-1,#N/A)</f>
        <v>#N/A</v>
      </c>
      <c r="G49" s="74"/>
      <c r="H49" s="76" t="e">
        <f>IF(ISNUMBER(Daten_G5[[#This Row],[CH]]),Daten_G5[[#This Row],[CH]]/_xlfn.XLOOKUP(Basisjahr,Daten_G5[Jahr],Daten_G5[CH])-1,#N/A)</f>
        <v>#N/A</v>
      </c>
      <c r="I49" s="74"/>
      <c r="J49" s="76" t="e">
        <f>IF(ISNUMBER(Daten_G5[[#This Row],[BS]]),Daten_G5[[#This Row],[BS]]/_xlfn.XLOOKUP(Basisjahr,Daten_G5[Jahr],Daten_G5[BS])-1,#N/A)</f>
        <v>#N/A</v>
      </c>
      <c r="K49" s="68"/>
      <c r="L49" s="67"/>
      <c r="M49" s="64"/>
      <c r="N49" s="62"/>
      <c r="O49" s="62"/>
      <c r="P49" s="62"/>
    </row>
    <row r="50" spans="1:16" ht="16.350000000000001" customHeight="1">
      <c r="A50" s="95">
        <v>2033</v>
      </c>
      <c r="B50" s="65" t="s">
        <v>164</v>
      </c>
      <c r="C50" s="124" t="s">
        <v>164</v>
      </c>
      <c r="D50" s="66" t="e">
        <v>#N/A</v>
      </c>
      <c r="E50" s="74"/>
      <c r="F50" s="76" t="e">
        <f>IF(ISNUMBER(Daten_G5[[#This Row],[ZH]]),Daten_G5[[#This Row],[ZH]]/_xlfn.XLOOKUP(Basisjahr,Daten_G5[Jahr],Daten_G5[ZH])-1,#N/A)</f>
        <v>#N/A</v>
      </c>
      <c r="G50" s="74"/>
      <c r="H50" s="76" t="e">
        <f>IF(ISNUMBER(Daten_G5[[#This Row],[CH]]),Daten_G5[[#This Row],[CH]]/_xlfn.XLOOKUP(Basisjahr,Daten_G5[Jahr],Daten_G5[CH])-1,#N/A)</f>
        <v>#N/A</v>
      </c>
      <c r="I50" s="74"/>
      <c r="J50" s="76" t="e">
        <f>IF(ISNUMBER(Daten_G5[[#This Row],[BS]]),Daten_G5[[#This Row],[BS]]/_xlfn.XLOOKUP(Basisjahr,Daten_G5[Jahr],Daten_G5[BS])-1,#N/A)</f>
        <v>#N/A</v>
      </c>
      <c r="K50" s="68"/>
      <c r="L50" s="67"/>
      <c r="M50" s="64"/>
      <c r="N50" s="62"/>
      <c r="O50" s="62"/>
      <c r="P50" s="62"/>
    </row>
    <row r="51" spans="1:16" ht="16.350000000000001" customHeight="1">
      <c r="A51" s="95">
        <v>2034</v>
      </c>
      <c r="B51" s="65" t="s">
        <v>164</v>
      </c>
      <c r="C51" s="124" t="s">
        <v>164</v>
      </c>
      <c r="D51" s="66" t="e">
        <v>#N/A</v>
      </c>
      <c r="E51" s="74"/>
      <c r="F51" s="76" t="e">
        <f>IF(ISNUMBER(Daten_G5[[#This Row],[ZH]]),Daten_G5[[#This Row],[ZH]]/_xlfn.XLOOKUP(Basisjahr,Daten_G5[Jahr],Daten_G5[ZH])-1,#N/A)</f>
        <v>#N/A</v>
      </c>
      <c r="G51" s="74"/>
      <c r="H51" s="76" t="e">
        <f>IF(ISNUMBER(Daten_G5[[#This Row],[CH]]),Daten_G5[[#This Row],[CH]]/_xlfn.XLOOKUP(Basisjahr,Daten_G5[Jahr],Daten_G5[CH])-1,#N/A)</f>
        <v>#N/A</v>
      </c>
      <c r="I51" s="74"/>
      <c r="J51" s="76" t="e">
        <f>IF(ISNUMBER(Daten_G5[[#This Row],[BS]]),Daten_G5[[#This Row],[BS]]/_xlfn.XLOOKUP(Basisjahr,Daten_G5[Jahr],Daten_G5[BS])-1,#N/A)</f>
        <v>#N/A</v>
      </c>
      <c r="K51" s="68"/>
      <c r="L51" s="67"/>
      <c r="M51" s="64"/>
      <c r="N51" s="62"/>
      <c r="O51" s="62"/>
      <c r="P51" s="62"/>
    </row>
    <row r="52" spans="1:16" ht="16.350000000000001" customHeight="1">
      <c r="A52" s="95">
        <v>2035</v>
      </c>
      <c r="B52" s="65" t="s">
        <v>164</v>
      </c>
      <c r="C52" s="124" t="s">
        <v>164</v>
      </c>
      <c r="D52" s="66" t="e">
        <v>#N/A</v>
      </c>
      <c r="E52" s="74"/>
      <c r="F52" s="76" t="e">
        <f>IF(ISNUMBER(Daten_G5[[#This Row],[ZH]]),Daten_G5[[#This Row],[ZH]]/_xlfn.XLOOKUP(Basisjahr,Daten_G5[Jahr],Daten_G5[ZH])-1,#N/A)</f>
        <v>#N/A</v>
      </c>
      <c r="G52" s="74"/>
      <c r="H52" s="76" t="e">
        <f>IF(ISNUMBER(Daten_G5[[#This Row],[CH]]),Daten_G5[[#This Row],[CH]]/_xlfn.XLOOKUP(Basisjahr,Daten_G5[Jahr],Daten_G5[CH])-1,#N/A)</f>
        <v>#N/A</v>
      </c>
      <c r="I52" s="74"/>
      <c r="J52" s="76" t="e">
        <f>IF(ISNUMBER(Daten_G5[[#This Row],[BS]]),Daten_G5[[#This Row],[BS]]/_xlfn.XLOOKUP(Basisjahr,Daten_G5[Jahr],Daten_G5[BS])-1,#N/A)</f>
        <v>#N/A</v>
      </c>
      <c r="K52" s="68"/>
      <c r="L52" s="67"/>
      <c r="M52" s="64"/>
      <c r="N52" s="62"/>
      <c r="O52" s="62"/>
      <c r="P52" s="62"/>
    </row>
    <row r="53" spans="1:16" ht="16.350000000000001" customHeight="1">
      <c r="A53" s="95">
        <v>2036</v>
      </c>
      <c r="B53" s="65" t="s">
        <v>164</v>
      </c>
      <c r="C53" s="124" t="s">
        <v>164</v>
      </c>
      <c r="D53" s="66" t="e">
        <v>#N/A</v>
      </c>
      <c r="E53" s="74"/>
      <c r="F53" s="76" t="e">
        <f>IF(ISNUMBER(Daten_G5[[#This Row],[ZH]]),Daten_G5[[#This Row],[ZH]]/_xlfn.XLOOKUP(Basisjahr,Daten_G5[Jahr],Daten_G5[ZH])-1,#N/A)</f>
        <v>#N/A</v>
      </c>
      <c r="G53" s="74"/>
      <c r="H53" s="76" t="e">
        <f>IF(ISNUMBER(Daten_G5[[#This Row],[CH]]),Daten_G5[[#This Row],[CH]]/_xlfn.XLOOKUP(Basisjahr,Daten_G5[Jahr],Daten_G5[CH])-1,#N/A)</f>
        <v>#N/A</v>
      </c>
      <c r="I53" s="74"/>
      <c r="J53" s="76" t="e">
        <f>IF(ISNUMBER(Daten_G5[[#This Row],[BS]]),Daten_G5[[#This Row],[BS]]/_xlfn.XLOOKUP(Basisjahr,Daten_G5[Jahr],Daten_G5[BS])-1,#N/A)</f>
        <v>#N/A</v>
      </c>
      <c r="K53" s="68"/>
      <c r="L53" s="67"/>
      <c r="M53" s="64"/>
      <c r="N53" s="62"/>
      <c r="O53" s="62"/>
      <c r="P53" s="62"/>
    </row>
    <row r="54" spans="1:16" ht="16.350000000000001" customHeight="1">
      <c r="A54" s="95">
        <v>2037</v>
      </c>
      <c r="B54" s="65" t="s">
        <v>164</v>
      </c>
      <c r="C54" s="124" t="s">
        <v>164</v>
      </c>
      <c r="D54" s="66" t="e">
        <v>#N/A</v>
      </c>
      <c r="E54" s="74"/>
      <c r="F54" s="76" t="e">
        <f>IF(ISNUMBER(Daten_G5[[#This Row],[ZH]]),Daten_G5[[#This Row],[ZH]]/_xlfn.XLOOKUP(Basisjahr,Daten_G5[Jahr],Daten_G5[ZH])-1,#N/A)</f>
        <v>#N/A</v>
      </c>
      <c r="G54" s="74"/>
      <c r="H54" s="76" t="e">
        <f>IF(ISNUMBER(Daten_G5[[#This Row],[CH]]),Daten_G5[[#This Row],[CH]]/_xlfn.XLOOKUP(Basisjahr,Daten_G5[Jahr],Daten_G5[CH])-1,#N/A)</f>
        <v>#N/A</v>
      </c>
      <c r="I54" s="74"/>
      <c r="J54" s="76" t="e">
        <f>IF(ISNUMBER(Daten_G5[[#This Row],[BS]]),Daten_G5[[#This Row],[BS]]/_xlfn.XLOOKUP(Basisjahr,Daten_G5[Jahr],Daten_G5[BS])-1,#N/A)</f>
        <v>#N/A</v>
      </c>
      <c r="K54" s="68"/>
      <c r="L54" s="67"/>
      <c r="M54" s="64"/>
      <c r="N54" s="62"/>
      <c r="O54" s="62"/>
      <c r="P54" s="62"/>
    </row>
    <row r="55" spans="1:16" ht="16.350000000000001" customHeight="1">
      <c r="A55" s="95">
        <v>2038</v>
      </c>
      <c r="B55" s="65" t="s">
        <v>164</v>
      </c>
      <c r="C55" s="124" t="s">
        <v>164</v>
      </c>
      <c r="D55" s="66" t="e">
        <v>#N/A</v>
      </c>
      <c r="E55" s="74"/>
      <c r="F55" s="76" t="e">
        <f>IF(ISNUMBER(Daten_G5[[#This Row],[ZH]]),Daten_G5[[#This Row],[ZH]]/_xlfn.XLOOKUP(Basisjahr,Daten_G5[Jahr],Daten_G5[ZH])-1,#N/A)</f>
        <v>#N/A</v>
      </c>
      <c r="G55" s="74"/>
      <c r="H55" s="76" t="e">
        <f>IF(ISNUMBER(Daten_G5[[#This Row],[CH]]),Daten_G5[[#This Row],[CH]]/_xlfn.XLOOKUP(Basisjahr,Daten_G5[Jahr],Daten_G5[CH])-1,#N/A)</f>
        <v>#N/A</v>
      </c>
      <c r="I55" s="74"/>
      <c r="J55" s="76" t="e">
        <f>IF(ISNUMBER(Daten_G5[[#This Row],[BS]]),Daten_G5[[#This Row],[BS]]/_xlfn.XLOOKUP(Basisjahr,Daten_G5[Jahr],Daten_G5[BS])-1,#N/A)</f>
        <v>#N/A</v>
      </c>
      <c r="K55" s="68"/>
      <c r="L55" s="67"/>
      <c r="M55" s="64"/>
      <c r="N55" s="62"/>
      <c r="O55" s="62"/>
      <c r="P55" s="62"/>
    </row>
    <row r="56" spans="1:16" ht="16.350000000000001" customHeight="1">
      <c r="A56" s="95">
        <v>2039</v>
      </c>
      <c r="B56" s="65" t="s">
        <v>164</v>
      </c>
      <c r="C56" s="124" t="s">
        <v>164</v>
      </c>
      <c r="D56" s="66" t="e">
        <v>#N/A</v>
      </c>
      <c r="E56" s="74"/>
      <c r="F56" s="76" t="e">
        <f>IF(ISNUMBER(Daten_G5[[#This Row],[ZH]]),Daten_G5[[#This Row],[ZH]]/_xlfn.XLOOKUP(Basisjahr,Daten_G5[Jahr],Daten_G5[ZH])-1,#N/A)</f>
        <v>#N/A</v>
      </c>
      <c r="G56" s="74"/>
      <c r="H56" s="76" t="e">
        <f>IF(ISNUMBER(Daten_G5[[#This Row],[CH]]),Daten_G5[[#This Row],[CH]]/_xlfn.XLOOKUP(Basisjahr,Daten_G5[Jahr],Daten_G5[CH])-1,#N/A)</f>
        <v>#N/A</v>
      </c>
      <c r="I56" s="74"/>
      <c r="J56" s="76" t="e">
        <f>IF(ISNUMBER(Daten_G5[[#This Row],[BS]]),Daten_G5[[#This Row],[BS]]/_xlfn.XLOOKUP(Basisjahr,Daten_G5[Jahr],Daten_G5[BS])-1,#N/A)</f>
        <v>#N/A</v>
      </c>
      <c r="K56" s="68"/>
      <c r="L56" s="67"/>
      <c r="M56" s="64"/>
      <c r="N56" s="62"/>
      <c r="O56" s="62"/>
      <c r="P56" s="62"/>
    </row>
    <row r="57" spans="1:16" ht="16.350000000000001" customHeight="1">
      <c r="A57" s="95">
        <v>2040</v>
      </c>
      <c r="B57" s="65" t="s">
        <v>164</v>
      </c>
      <c r="C57" s="124" t="s">
        <v>164</v>
      </c>
      <c r="D57" s="66" t="e">
        <v>#N/A</v>
      </c>
      <c r="E57" s="74"/>
      <c r="F57" s="76" t="e">
        <f>IF(ISNUMBER(Daten_G5[[#This Row],[ZH]]),Daten_G5[[#This Row],[ZH]]/_xlfn.XLOOKUP(Basisjahr,Daten_G5[Jahr],Daten_G5[ZH])-1,#N/A)</f>
        <v>#N/A</v>
      </c>
      <c r="G57" s="74"/>
      <c r="H57" s="76" t="e">
        <f>IF(ISNUMBER(Daten_G5[[#This Row],[CH]]),Daten_G5[[#This Row],[CH]]/_xlfn.XLOOKUP(Basisjahr,Daten_G5[Jahr],Daten_G5[CH])-1,#N/A)</f>
        <v>#N/A</v>
      </c>
      <c r="I57" s="74"/>
      <c r="J57" s="76" t="e">
        <f>IF(ISNUMBER(Daten_G5[[#This Row],[BS]]),Daten_G5[[#This Row],[BS]]/_xlfn.XLOOKUP(Basisjahr,Daten_G5[Jahr],Daten_G5[BS])-1,#N/A)</f>
        <v>#N/A</v>
      </c>
      <c r="K57" s="68"/>
      <c r="L57" s="67"/>
      <c r="M57" s="64"/>
      <c r="N57" s="62"/>
      <c r="O57" s="62"/>
      <c r="P57" s="62"/>
    </row>
    <row r="58" spans="1:16" ht="16.350000000000001" customHeight="1">
      <c r="A58" s="95">
        <v>2041</v>
      </c>
      <c r="B58" s="65" t="s">
        <v>164</v>
      </c>
      <c r="C58" s="124" t="s">
        <v>164</v>
      </c>
      <c r="D58" s="66" t="e">
        <v>#N/A</v>
      </c>
      <c r="E58" s="74"/>
      <c r="F58" s="76" t="e">
        <f>IF(ISNUMBER(Daten_G5[[#This Row],[ZH]]),Daten_G5[[#This Row],[ZH]]/_xlfn.XLOOKUP(Basisjahr,Daten_G5[Jahr],Daten_G5[ZH])-1,#N/A)</f>
        <v>#N/A</v>
      </c>
      <c r="G58" s="74"/>
      <c r="H58" s="76" t="e">
        <f>IF(ISNUMBER(Daten_G5[[#This Row],[CH]]),Daten_G5[[#This Row],[CH]]/_xlfn.XLOOKUP(Basisjahr,Daten_G5[Jahr],Daten_G5[CH])-1,#N/A)</f>
        <v>#N/A</v>
      </c>
      <c r="I58" s="74"/>
      <c r="J58" s="76" t="e">
        <f>IF(ISNUMBER(Daten_G5[[#This Row],[BS]]),Daten_G5[[#This Row],[BS]]/_xlfn.XLOOKUP(Basisjahr,Daten_G5[Jahr],Daten_G5[BS])-1,#N/A)</f>
        <v>#N/A</v>
      </c>
      <c r="K58" s="68"/>
      <c r="L58" s="67"/>
      <c r="M58" s="64"/>
      <c r="N58" s="62"/>
      <c r="O58" s="62"/>
      <c r="P58" s="62"/>
    </row>
    <row r="59" spans="1:16" ht="16.350000000000001" customHeight="1">
      <c r="A59" s="95">
        <v>2042</v>
      </c>
      <c r="B59" s="65" t="s">
        <v>164</v>
      </c>
      <c r="C59" s="124" t="s">
        <v>164</v>
      </c>
      <c r="D59" s="66" t="e">
        <v>#N/A</v>
      </c>
      <c r="E59" s="74"/>
      <c r="F59" s="76" t="e">
        <f>IF(ISNUMBER(Daten_G5[[#This Row],[ZH]]),Daten_G5[[#This Row],[ZH]]/_xlfn.XLOOKUP(Basisjahr,Daten_G5[Jahr],Daten_G5[ZH])-1,#N/A)</f>
        <v>#N/A</v>
      </c>
      <c r="G59" s="74"/>
      <c r="H59" s="76" t="e">
        <f>IF(ISNUMBER(Daten_G5[[#This Row],[CH]]),Daten_G5[[#This Row],[CH]]/_xlfn.XLOOKUP(Basisjahr,Daten_G5[Jahr],Daten_G5[CH])-1,#N/A)</f>
        <v>#N/A</v>
      </c>
      <c r="I59" s="74"/>
      <c r="J59" s="76" t="e">
        <f>IF(ISNUMBER(Daten_G5[[#This Row],[BS]]),Daten_G5[[#This Row],[BS]]/_xlfn.XLOOKUP(Basisjahr,Daten_G5[Jahr],Daten_G5[BS])-1,#N/A)</f>
        <v>#N/A</v>
      </c>
      <c r="K59" s="68"/>
      <c r="L59" s="67"/>
      <c r="M59" s="64"/>
      <c r="N59" s="62"/>
      <c r="O59" s="62"/>
      <c r="P59" s="62"/>
    </row>
    <row r="60" spans="1:16" ht="16.350000000000001" customHeight="1">
      <c r="A60" s="95">
        <v>2043</v>
      </c>
      <c r="B60" s="65" t="s">
        <v>164</v>
      </c>
      <c r="C60" s="124" t="s">
        <v>164</v>
      </c>
      <c r="D60" s="66" t="e">
        <v>#N/A</v>
      </c>
      <c r="E60" s="74"/>
      <c r="F60" s="76" t="e">
        <f>IF(ISNUMBER(Daten_G5[[#This Row],[ZH]]),Daten_G5[[#This Row],[ZH]]/_xlfn.XLOOKUP(Basisjahr,Daten_G5[Jahr],Daten_G5[ZH])-1,#N/A)</f>
        <v>#N/A</v>
      </c>
      <c r="G60" s="74"/>
      <c r="H60" s="76" t="e">
        <f>IF(ISNUMBER(Daten_G5[[#This Row],[CH]]),Daten_G5[[#This Row],[CH]]/_xlfn.XLOOKUP(Basisjahr,Daten_G5[Jahr],Daten_G5[CH])-1,#N/A)</f>
        <v>#N/A</v>
      </c>
      <c r="I60" s="74"/>
      <c r="J60" s="76" t="e">
        <f>IF(ISNUMBER(Daten_G5[[#This Row],[BS]]),Daten_G5[[#This Row],[BS]]/_xlfn.XLOOKUP(Basisjahr,Daten_G5[Jahr],Daten_G5[BS])-1,#N/A)</f>
        <v>#N/A</v>
      </c>
      <c r="K60" s="68"/>
      <c r="L60" s="67"/>
      <c r="M60" s="64"/>
      <c r="N60" s="62"/>
      <c r="O60" s="62"/>
      <c r="P60" s="62"/>
    </row>
    <row r="61" spans="1:16" ht="16.350000000000001" customHeight="1">
      <c r="A61" s="95">
        <v>2044</v>
      </c>
      <c r="B61" s="65" t="s">
        <v>164</v>
      </c>
      <c r="C61" s="124" t="s">
        <v>164</v>
      </c>
      <c r="D61" s="66" t="e">
        <v>#N/A</v>
      </c>
      <c r="E61" s="74"/>
      <c r="F61" s="76" t="e">
        <f>IF(ISNUMBER(Daten_G5[[#This Row],[ZH]]),Daten_G5[[#This Row],[ZH]]/_xlfn.XLOOKUP(Basisjahr,Daten_G5[Jahr],Daten_G5[ZH])-1,#N/A)</f>
        <v>#N/A</v>
      </c>
      <c r="G61" s="74"/>
      <c r="H61" s="76" t="e">
        <f>IF(ISNUMBER(Daten_G5[[#This Row],[CH]]),Daten_G5[[#This Row],[CH]]/_xlfn.XLOOKUP(Basisjahr,Daten_G5[Jahr],Daten_G5[CH])-1,#N/A)</f>
        <v>#N/A</v>
      </c>
      <c r="I61" s="74"/>
      <c r="J61" s="76" t="e">
        <f>IF(ISNUMBER(Daten_G5[[#This Row],[BS]]),Daten_G5[[#This Row],[BS]]/_xlfn.XLOOKUP(Basisjahr,Daten_G5[Jahr],Daten_G5[BS])-1,#N/A)</f>
        <v>#N/A</v>
      </c>
      <c r="K61" s="68"/>
      <c r="L61" s="67"/>
      <c r="M61" s="64"/>
      <c r="N61" s="62"/>
      <c r="O61" s="62"/>
      <c r="P61" s="62"/>
    </row>
    <row r="62" spans="1:16" ht="16.350000000000001" customHeight="1">
      <c r="A62" s="95">
        <v>2045</v>
      </c>
      <c r="B62" s="65" t="s">
        <v>164</v>
      </c>
      <c r="C62" s="124" t="s">
        <v>164</v>
      </c>
      <c r="D62" s="66" t="e">
        <v>#N/A</v>
      </c>
      <c r="E62" s="74"/>
      <c r="F62" s="76" t="e">
        <f>IF(ISNUMBER(Daten_G5[[#This Row],[ZH]]),Daten_G5[[#This Row],[ZH]]/_xlfn.XLOOKUP(Basisjahr,Daten_G5[Jahr],Daten_G5[ZH])-1,#N/A)</f>
        <v>#N/A</v>
      </c>
      <c r="G62" s="74"/>
      <c r="H62" s="76" t="e">
        <f>IF(ISNUMBER(Daten_G5[[#This Row],[CH]]),Daten_G5[[#This Row],[CH]]/_xlfn.XLOOKUP(Basisjahr,Daten_G5[Jahr],Daten_G5[CH])-1,#N/A)</f>
        <v>#N/A</v>
      </c>
      <c r="I62" s="74"/>
      <c r="J62" s="76" t="e">
        <f>IF(ISNUMBER(Daten_G5[[#This Row],[BS]]),Daten_G5[[#This Row],[BS]]/_xlfn.XLOOKUP(Basisjahr,Daten_G5[Jahr],Daten_G5[BS])-1,#N/A)</f>
        <v>#N/A</v>
      </c>
      <c r="K62" s="68"/>
      <c r="L62" s="67"/>
      <c r="M62" s="64"/>
      <c r="N62" s="62"/>
      <c r="O62" s="62"/>
      <c r="P62" s="62"/>
    </row>
    <row r="63" spans="1:16" ht="16.350000000000001" customHeight="1">
      <c r="A63" s="95">
        <v>2046</v>
      </c>
      <c r="B63" s="65" t="s">
        <v>164</v>
      </c>
      <c r="C63" s="124" t="s">
        <v>164</v>
      </c>
      <c r="D63" s="66" t="e">
        <v>#N/A</v>
      </c>
      <c r="E63" s="74"/>
      <c r="F63" s="76" t="e">
        <f>IF(ISNUMBER(Daten_G5[[#This Row],[ZH]]),Daten_G5[[#This Row],[ZH]]/_xlfn.XLOOKUP(Basisjahr,Daten_G5[Jahr],Daten_G5[ZH])-1,#N/A)</f>
        <v>#N/A</v>
      </c>
      <c r="G63" s="74"/>
      <c r="H63" s="76" t="e">
        <f>IF(ISNUMBER(Daten_G5[[#This Row],[CH]]),Daten_G5[[#This Row],[CH]]/_xlfn.XLOOKUP(Basisjahr,Daten_G5[Jahr],Daten_G5[CH])-1,#N/A)</f>
        <v>#N/A</v>
      </c>
      <c r="I63" s="74"/>
      <c r="J63" s="76" t="e">
        <f>IF(ISNUMBER(Daten_G5[[#This Row],[BS]]),Daten_G5[[#This Row],[BS]]/_xlfn.XLOOKUP(Basisjahr,Daten_G5[Jahr],Daten_G5[BS])-1,#N/A)</f>
        <v>#N/A</v>
      </c>
      <c r="K63" s="68"/>
      <c r="L63" s="67"/>
      <c r="M63" s="64"/>
      <c r="N63" s="62"/>
      <c r="O63" s="62"/>
      <c r="P63" s="62"/>
    </row>
    <row r="64" spans="1:16" ht="16.350000000000001" customHeight="1">
      <c r="A64" s="95">
        <v>2047</v>
      </c>
      <c r="B64" s="65" t="s">
        <v>164</v>
      </c>
      <c r="C64" s="124" t="s">
        <v>164</v>
      </c>
      <c r="D64" s="66" t="e">
        <v>#N/A</v>
      </c>
      <c r="E64" s="74"/>
      <c r="F64" s="76" t="e">
        <f>IF(ISNUMBER(Daten_G5[[#This Row],[ZH]]),Daten_G5[[#This Row],[ZH]]/_xlfn.XLOOKUP(Basisjahr,Daten_G5[Jahr],Daten_G5[ZH])-1,#N/A)</f>
        <v>#N/A</v>
      </c>
      <c r="G64" s="74"/>
      <c r="H64" s="76" t="e">
        <f>IF(ISNUMBER(Daten_G5[[#This Row],[CH]]),Daten_G5[[#This Row],[CH]]/_xlfn.XLOOKUP(Basisjahr,Daten_G5[Jahr],Daten_G5[CH])-1,#N/A)</f>
        <v>#N/A</v>
      </c>
      <c r="I64" s="74"/>
      <c r="J64" s="76" t="e">
        <f>IF(ISNUMBER(Daten_G5[[#This Row],[BS]]),Daten_G5[[#This Row],[BS]]/_xlfn.XLOOKUP(Basisjahr,Daten_G5[Jahr],Daten_G5[BS])-1,#N/A)</f>
        <v>#N/A</v>
      </c>
      <c r="K64" s="68"/>
      <c r="L64" s="67"/>
      <c r="M64" s="64"/>
      <c r="N64" s="62"/>
      <c r="O64" s="62"/>
      <c r="P64" s="62"/>
    </row>
    <row r="65" spans="1:16" ht="16.350000000000001" customHeight="1">
      <c r="A65" s="95">
        <v>2048</v>
      </c>
      <c r="B65" s="65" t="s">
        <v>164</v>
      </c>
      <c r="C65" s="124" t="s">
        <v>164</v>
      </c>
      <c r="D65" s="66" t="e">
        <v>#N/A</v>
      </c>
      <c r="E65" s="74"/>
      <c r="F65" s="76" t="e">
        <f>IF(ISNUMBER(Daten_G5[[#This Row],[ZH]]),Daten_G5[[#This Row],[ZH]]/_xlfn.XLOOKUP(Basisjahr,Daten_G5[Jahr],Daten_G5[ZH])-1,#N/A)</f>
        <v>#N/A</v>
      </c>
      <c r="G65" s="74"/>
      <c r="H65" s="76" t="e">
        <f>IF(ISNUMBER(Daten_G5[[#This Row],[CH]]),Daten_G5[[#This Row],[CH]]/_xlfn.XLOOKUP(Basisjahr,Daten_G5[Jahr],Daten_G5[CH])-1,#N/A)</f>
        <v>#N/A</v>
      </c>
      <c r="I65" s="74"/>
      <c r="J65" s="76" t="e">
        <f>IF(ISNUMBER(Daten_G5[[#This Row],[BS]]),Daten_G5[[#This Row],[BS]]/_xlfn.XLOOKUP(Basisjahr,Daten_G5[Jahr],Daten_G5[BS])-1,#N/A)</f>
        <v>#N/A</v>
      </c>
      <c r="K65" s="68"/>
      <c r="L65" s="67"/>
      <c r="M65" s="64"/>
      <c r="N65" s="62"/>
      <c r="O65" s="62"/>
      <c r="P65" s="62"/>
    </row>
    <row r="66" spans="1:16" ht="16.350000000000001" customHeight="1">
      <c r="A66" s="95">
        <v>2049</v>
      </c>
      <c r="B66" s="65" t="s">
        <v>164</v>
      </c>
      <c r="C66" s="124" t="s">
        <v>164</v>
      </c>
      <c r="D66" s="66" t="e">
        <v>#N/A</v>
      </c>
      <c r="E66" s="74"/>
      <c r="F66" s="76" t="e">
        <f>IF(ISNUMBER(Daten_G5[[#This Row],[ZH]]),Daten_G5[[#This Row],[ZH]]/_xlfn.XLOOKUP(Basisjahr,Daten_G5[Jahr],Daten_G5[ZH])-1,#N/A)</f>
        <v>#N/A</v>
      </c>
      <c r="G66" s="74"/>
      <c r="H66" s="76" t="e">
        <f>IF(ISNUMBER(Daten_G5[[#This Row],[CH]]),Daten_G5[[#This Row],[CH]]/_xlfn.XLOOKUP(Basisjahr,Daten_G5[Jahr],Daten_G5[CH])-1,#N/A)</f>
        <v>#N/A</v>
      </c>
      <c r="I66" s="74"/>
      <c r="J66" s="76" t="e">
        <f>IF(ISNUMBER(Daten_G5[[#This Row],[BS]]),Daten_G5[[#This Row],[BS]]/_xlfn.XLOOKUP(Basisjahr,Daten_G5[Jahr],Daten_G5[BS])-1,#N/A)</f>
        <v>#N/A</v>
      </c>
      <c r="K66" s="68"/>
      <c r="L66" s="67"/>
      <c r="M66" s="64"/>
      <c r="N66" s="62"/>
      <c r="O66" s="62"/>
      <c r="P66" s="62"/>
    </row>
    <row r="67" spans="1:16" ht="15" customHeight="1">
      <c r="A67" s="95">
        <v>2050</v>
      </c>
      <c r="B67" s="95" t="s">
        <v>164</v>
      </c>
      <c r="C67" s="124" t="s">
        <v>164</v>
      </c>
      <c r="D67" t="e">
        <v>#N/A</v>
      </c>
      <c r="E67"/>
      <c r="F67" t="e">
        <f>IF(ISNUMBER(Daten_G5[[#This Row],[ZH]]),Daten_G5[[#This Row],[ZH]]/_xlfn.XLOOKUP(Basisjahr,Daten_G5[Jahr],Daten_G5[ZH])-1,#N/A)</f>
        <v>#N/A</v>
      </c>
      <c r="G67"/>
      <c r="H67" t="e">
        <f>IF(ISNUMBER(Daten_G5[[#This Row],[CH]]),Daten_G5[[#This Row],[CH]]/_xlfn.XLOOKUP(Basisjahr,Daten_G5[Jahr],Daten_G5[CH])-1,#N/A)</f>
        <v>#N/A</v>
      </c>
      <c r="I67"/>
      <c r="J67" t="e">
        <f>IF(ISNUMBER(Daten_G5[[#This Row],[BS]]),Daten_G5[[#This Row],[BS]]/_xlfn.XLOOKUP(Basisjahr,Daten_G5[Jahr],Daten_G5[BS])-1,#N/A)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14:B14 E14:G14 J14:L14 A15:L20 A21:B22 E21:G22 J21:L22 K21:K23 A23:L23 L24 A24:K27 N28:O29 A28:L30 A31:M67 A68:L72 A73:J74 A75:L104 A2:L5 A6 C6:L6 A7:L13">
    <cfRule type="containsErrors" dxfId="858" priority="6">
      <formula>ISERROR(A2)</formula>
    </cfRule>
  </conditionalFormatting>
  <conditionalFormatting sqref="A14:B14 E14:G14 J14:Z14 A15:Z20 A21:B22 E21:G22 J21:Z22 K21:K23 A23:Z23 L24:Z24 A24:K27 M25:Z25 N26:Z27 A28:Z30 A31:AA67 A68:Z72 A73:J74 N73:Z74 A75:Z1048576">
    <cfRule type="cellIs" dxfId="857" priority="3" operator="equal">
      <formula>0</formula>
    </cfRule>
  </conditionalFormatting>
  <conditionalFormatting sqref="A1:Z13">
    <cfRule type="cellIs" dxfId="854" priority="2" operator="equal">
      <formula>0</formula>
    </cfRule>
  </conditionalFormatting>
  <conditionalFormatting sqref="B6">
    <cfRule type="containsErrors" dxfId="853" priority="1">
      <formula>ISERROR(B6)</formula>
    </cfRule>
  </conditionalFormatting>
  <dataValidations disablePrompts="1" count="1">
    <dataValidation operator="lessThan" allowBlank="1" showInputMessage="1" showErrorMessage="1" sqref="B8:D10 G8:I9" xr:uid="{53251A4E-DDDB-4B38-AD46-4F0F529D6699}"/>
  </dataValidations>
  <hyperlinks>
    <hyperlink ref="F1" location="Übersicht!A1" display="⬅️ Zurück zur Übersicht" xr:uid="{16DDDA61-BD69-4654-8DD7-9AB4D843BF14}"/>
    <hyperlink ref="B12:D12" r:id="rId1" location="-1608263827" display="https://www.zh.ch/de/planen-bauen/bauvorschriften/bauvorschriften-luftreinhaltung/feuerungsanlagen/feuerungskontrolle.html#-1608263827" xr:uid="{E66D1E7E-1467-4448-9324-F92849B9A28A}"/>
  </hyperlinks>
  <pageMargins left="0.25" right="0.25" top="0.75" bottom="0.75" header="0.3" footer="0.3"/>
  <pageSetup paperSize="9" scale="83" orientation="portrait" r:id="rId2"/>
  <headerFooter>
    <oddHeader>&amp;L&amp;"Arial Nova,Standard"Energiestadt Opfikon</oddHeader>
  </headerFooter>
  <drawing r:id="rId3"/>
  <legacy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4" id="{D96BA7FD-DEE9-461B-89CB-AE1CD8EB438F}">
            <xm:f>$A32=Übersicht!$H$1</xm:f>
            <x14:dxf>
              <fill>
                <patternFill>
                  <bgColor theme="3" tint="0.79998168889431442"/>
                </patternFill>
              </fill>
            </x14:dxf>
          </x14:cfRule>
          <x14:cfRule type="expression" priority="5" id="{E1CF00C8-35B5-4F09-B627-FBC1A1C9FB56}">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disablePrompts="1" count="4">
        <x14:dataValidation type="list" operator="lessThan" allowBlank="1" showInputMessage="1" showErrorMessage="1" xr:uid="{05BA0954-FF29-432C-92D9-CDAAE6F969BC}">
          <x14:formula1>
            <xm:f>Definitionen!$E$2:$E$11</xm:f>
          </x14:formula1>
          <xm:sqref>B5</xm:sqref>
        </x14:dataValidation>
        <x14:dataValidation type="list" allowBlank="1" showInputMessage="1" showErrorMessage="1" xr:uid="{6B21D1C5-9227-49DB-BDF4-FDE681591618}">
          <x14:formula1>
            <xm:f>Definitionen!$I$2:$I$7</xm:f>
          </x14:formula1>
          <xm:sqref>G24:I24</xm:sqref>
        </x14:dataValidation>
        <x14:dataValidation type="list" allowBlank="1" showInputMessage="1" showErrorMessage="1" xr:uid="{2253573C-D029-4CE4-8CD3-9C8D7513A94F}">
          <x14:formula1>
            <xm:f>Definitionen!$A$2:$A$6</xm:f>
          </x14:formula1>
          <xm:sqref>B7 D7</xm:sqref>
        </x14:dataValidation>
        <x14:dataValidation type="list" allowBlank="1" showInputMessage="1" showErrorMessage="1" xr:uid="{4762E590-36E0-42C1-B27A-B415296328EE}">
          <x14:formula1>
            <xm:f>Definitionen!I2:I15</xm:f>
          </x14:formula1>
          <xm:sqref>B24:D24</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6FAC02-1869-4A3E-8B89-66BFDD1DE463}">
  <sheetPr codeName="Tabelle9">
    <tabColor rgb="FFD9E1F2"/>
    <pageSetUpPr fitToPage="1"/>
  </sheetPr>
  <dimension ref="A1:Q127"/>
  <sheetViews>
    <sheetView showGridLines="0" zoomScale="85"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1" t="s">
        <v>274</v>
      </c>
      <c r="B1" s="192"/>
      <c r="C1" s="192"/>
      <c r="D1" s="192"/>
      <c r="E1" s="93" t="e">
        <f>Basisjahr&amp;"-"&amp;Betrachtungsjahr&amp;": "&amp;ROUND(_xlfn.XLOOKUP(Betrachtungsjahr,Daten_G4[Jahr],Daten_G4[Veränderung ZH])*100,1)&amp;" %"</f>
        <v>#N/A</v>
      </c>
      <c r="F1" s="193" t="s">
        <v>122</v>
      </c>
      <c r="G1" s="193"/>
      <c r="H1" s="193"/>
      <c r="J1" s="94" t="e">
        <f>Basisjahr&amp;"-"&amp;Betrachtungsjahr&amp;": "&amp;ROUND(_xlfn.XLOOKUP(Betrachtungsjahr,Daten_G4[Jahr],Daten_G4[Veränderung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4"/>
      <c r="C8" s="194"/>
      <c r="D8" s="194"/>
      <c r="E8" s="19"/>
      <c r="F8" s="90" t="str">
        <f t="shared" si="1"/>
        <v>Kurzbeschreibung</v>
      </c>
      <c r="G8" s="238">
        <f>B8</f>
        <v>0</v>
      </c>
      <c r="H8" s="238"/>
      <c r="I8" s="238"/>
      <c r="Q8" s="58" t="e">
        <f>E38/E32-1</f>
        <v>#DIV/0!</v>
      </c>
    </row>
    <row r="9" spans="1:17" s="59" customFormat="1" ht="72" customHeight="1" thickTop="1" thickBot="1">
      <c r="A9" s="79" t="s">
        <v>132</v>
      </c>
      <c r="B9" s="194"/>
      <c r="C9" s="194"/>
      <c r="D9" s="194"/>
      <c r="E9" s="19"/>
      <c r="F9" s="90" t="str">
        <f t="shared" si="1"/>
        <v>Aussagekraft/Relevanz</v>
      </c>
      <c r="G9" s="238">
        <f>B9</f>
        <v>0</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6"/>
      <c r="C11" s="196"/>
      <c r="D11" s="196"/>
      <c r="E11" s="19"/>
      <c r="F11" s="90" t="str">
        <f t="shared" ref="F11:I17" si="2">A11</f>
        <v>Datenquelle</v>
      </c>
      <c r="G11" s="238">
        <f t="shared" si="2"/>
        <v>0</v>
      </c>
      <c r="H11" s="238"/>
      <c r="I11" s="238"/>
    </row>
    <row r="12" spans="1:17" s="56" customFormat="1" ht="42" customHeight="1" thickTop="1" thickBot="1">
      <c r="A12" s="79" t="s">
        <v>134</v>
      </c>
      <c r="B12" s="196"/>
      <c r="C12" s="196"/>
      <c r="D12" s="196"/>
      <c r="E12" s="19"/>
      <c r="F12" s="90" t="str">
        <f t="shared" si="2"/>
        <v>Internetadresse</v>
      </c>
      <c r="G12" s="238">
        <f t="shared" si="2"/>
        <v>0</v>
      </c>
      <c r="H12" s="238"/>
      <c r="I12" s="238"/>
    </row>
    <row r="13" spans="1:17" s="56" customFormat="1" ht="42" customHeight="1" thickTop="1" thickBot="1">
      <c r="A13" s="79" t="s">
        <v>127</v>
      </c>
      <c r="B13" s="196"/>
      <c r="C13" s="196"/>
      <c r="D13" s="196"/>
      <c r="E13" s="19"/>
      <c r="F13" s="90" t="str">
        <f t="shared" si="2"/>
        <v>Kontaktperson</v>
      </c>
      <c r="G13" s="238">
        <f t="shared" si="2"/>
        <v>0</v>
      </c>
      <c r="H13" s="238"/>
      <c r="I13" s="238"/>
    </row>
    <row r="14" spans="1:17" s="56" customFormat="1" ht="13.35" thickTop="1" thickBot="1">
      <c r="A14" s="79" t="s">
        <v>135</v>
      </c>
      <c r="B14" s="203"/>
      <c r="C14" s="204"/>
      <c r="D14" s="205"/>
      <c r="E14" s="19"/>
      <c r="F14" s="90" t="str">
        <f>A14</f>
        <v>Nr. der Statisitik</v>
      </c>
      <c r="G14" s="239">
        <f>B14</f>
        <v>0</v>
      </c>
      <c r="H14" s="240"/>
      <c r="I14" s="241"/>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7"/>
      <c r="C21" s="198"/>
      <c r="D21" s="199"/>
      <c r="E21" s="19"/>
      <c r="F21" s="90" t="str">
        <f>A21</f>
        <v>Hinweise zu Datenauswahl und -aufbereitung</v>
      </c>
      <c r="G21" s="200">
        <f>B21</f>
        <v>0</v>
      </c>
      <c r="H21" s="201"/>
      <c r="I21" s="202"/>
    </row>
    <row r="22" spans="1:17" s="59" customFormat="1" ht="36.6" customHeight="1" thickTop="1" thickBot="1">
      <c r="A22" s="79" t="s">
        <v>146</v>
      </c>
      <c r="B22" s="197"/>
      <c r="C22" s="198"/>
      <c r="D22" s="199"/>
      <c r="E22" s="19"/>
      <c r="F22" s="90" t="str">
        <f>A22</f>
        <v>Berechnung Indikator</v>
      </c>
      <c r="G22" s="200">
        <f>B22</f>
        <v>0</v>
      </c>
      <c r="H22" s="201"/>
      <c r="I22" s="202"/>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4"/>
      <c r="C24" s="194"/>
      <c r="D24" s="194"/>
      <c r="E24" s="19"/>
      <c r="F24" s="89"/>
      <c r="G24" s="195"/>
      <c r="H24" s="195"/>
      <c r="I24" s="195"/>
    </row>
    <row r="25" spans="1:17" s="59" customFormat="1" ht="42.6" customHeight="1" thickTop="1" thickBot="1">
      <c r="A25" s="79" t="s">
        <v>148</v>
      </c>
      <c r="B25" s="194"/>
      <c r="C25" s="194"/>
      <c r="D25" s="194"/>
      <c r="E25" s="19"/>
      <c r="F25" s="90" t="str">
        <f t="shared" ref="F25:F27" si="5">A25</f>
        <v>Datenqualität</v>
      </c>
      <c r="G25" s="238">
        <f>B25</f>
        <v>0</v>
      </c>
      <c r="H25" s="238"/>
      <c r="I25" s="238"/>
    </row>
    <row r="26" spans="1:17" s="59" customFormat="1" ht="33" customHeight="1" thickTop="1" thickBot="1">
      <c r="A26" s="79" t="s">
        <v>149</v>
      </c>
      <c r="B26" s="207"/>
      <c r="C26" s="207"/>
      <c r="D26" s="207"/>
      <c r="E26" s="19"/>
      <c r="F26" s="90" t="str">
        <f t="shared" si="5"/>
        <v>Plausiblisierung / Verifizierung</v>
      </c>
      <c r="G26" s="238">
        <f>B26</f>
        <v>0</v>
      </c>
      <c r="H26" s="238"/>
      <c r="I26" s="238"/>
    </row>
    <row r="27" spans="1:17" s="59" customFormat="1" ht="37.35" customHeight="1" thickTop="1" thickBot="1">
      <c r="A27" s="79" t="s">
        <v>150</v>
      </c>
      <c r="B27" s="194"/>
      <c r="C27" s="194"/>
      <c r="D27" s="194"/>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Anzahl fossile Heizungen in Gebäuden mit Fertigstellung im Vorjahr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IF(ISNUMBER(Daten_G4[[#This Row],[ZH]]),Daten_G4[[#This Row],[ZH]]/_xlfn.XLOOKUP(Basisjahr,Daten_G4[Jahr],Daten_G4[ZH])-1,#N/A)</f>
        <v>#N/A</v>
      </c>
      <c r="G32" s="121"/>
      <c r="H32" s="75" t="e">
        <f>IF(ISNUMBER(Daten_G4[[#This Row],[CH]]),Daten_G4[[#This Row],[CH]]/_xlfn.XLOOKUP(Basisjahr,Daten_G4[Jahr],Daten_G4[CH])-1,#N/A)</f>
        <v>#N/A</v>
      </c>
      <c r="I32" s="121"/>
      <c r="J32" s="75" t="e">
        <f>IF(ISNUMBER(Daten_G4[[#This Row],[BS]]),Daten_G4[[#This Row],[BS]]/_xlfn.XLOOKUP(Basisjahr,Daten_G4[Jahr],Daten_G4[BS])-1,#N/A)</f>
        <v>#N/A</v>
      </c>
      <c r="K32" s="63"/>
      <c r="L32" s="67"/>
      <c r="M32" s="64"/>
      <c r="N32" s="64"/>
      <c r="O32" s="64"/>
      <c r="P32" s="64"/>
    </row>
    <row r="33" spans="1:16" ht="16.350000000000001" customHeight="1">
      <c r="A33" s="95">
        <v>2016</v>
      </c>
      <c r="B33" s="65" t="s">
        <v>164</v>
      </c>
      <c r="C33" s="124" t="s">
        <v>164</v>
      </c>
      <c r="D33" s="66" t="e">
        <v>#N/A</v>
      </c>
      <c r="E33" s="73"/>
      <c r="F33" s="75" t="e">
        <f>IF(ISNUMBER(Daten_G4[[#This Row],[ZH]]),Daten_G4[[#This Row],[ZH]]/_xlfn.XLOOKUP(Basisjahr,Daten_G4[Jahr],Daten_G4[ZH])-1,#N/A)</f>
        <v>#N/A</v>
      </c>
      <c r="G33" s="73"/>
      <c r="H33" s="75" t="e">
        <f>IF(ISNUMBER(Daten_G4[[#This Row],[CH]]),Daten_G4[[#This Row],[CH]]/_xlfn.XLOOKUP(Basisjahr,Daten_G4[Jahr],Daten_G4[CH])-1,#N/A)</f>
        <v>#N/A</v>
      </c>
      <c r="I33" s="73"/>
      <c r="J33" s="75" t="e">
        <f>IF(ISNUMBER(Daten_G4[[#This Row],[BS]]),Daten_G4[[#This Row],[BS]]/_xlfn.XLOOKUP(Basisjahr,Daten_G4[Jahr],Daten_G4[BS])-1,#N/A)</f>
        <v>#N/A</v>
      </c>
      <c r="K33" s="63"/>
      <c r="L33" s="67"/>
      <c r="M33" s="64"/>
      <c r="N33" s="62"/>
      <c r="O33" s="62"/>
      <c r="P33" s="62"/>
    </row>
    <row r="34" spans="1:16" ht="16.350000000000001" customHeight="1">
      <c r="A34" s="95">
        <v>2017</v>
      </c>
      <c r="B34" s="65" t="s">
        <v>164</v>
      </c>
      <c r="C34" s="124" t="s">
        <v>164</v>
      </c>
      <c r="D34" s="66" t="e">
        <v>#N/A</v>
      </c>
      <c r="E34" s="73"/>
      <c r="F34" s="75" t="e">
        <f>IF(ISNUMBER(Daten_G4[[#This Row],[ZH]]),Daten_G4[[#This Row],[ZH]]/_xlfn.XLOOKUP(Basisjahr,Daten_G4[Jahr],Daten_G4[ZH])-1,#N/A)</f>
        <v>#N/A</v>
      </c>
      <c r="G34" s="73"/>
      <c r="H34" s="75" t="e">
        <f>IF(ISNUMBER(Daten_G4[[#This Row],[CH]]),Daten_G4[[#This Row],[CH]]/_xlfn.XLOOKUP(Basisjahr,Daten_G4[Jahr],Daten_G4[CH])-1,#N/A)</f>
        <v>#N/A</v>
      </c>
      <c r="I34" s="73"/>
      <c r="J34" s="75" t="e">
        <f>IF(ISNUMBER(Daten_G4[[#This Row],[BS]]),Daten_G4[[#This Row],[BS]]/_xlfn.XLOOKUP(Basisjahr,Daten_G4[Jahr],Daten_G4[BS])-1,#N/A)</f>
        <v>#N/A</v>
      </c>
      <c r="K34" s="63"/>
      <c r="L34" s="67"/>
      <c r="M34" s="64"/>
      <c r="N34" s="62"/>
      <c r="O34" s="62"/>
      <c r="P34" s="62"/>
    </row>
    <row r="35" spans="1:16" ht="16.350000000000001" customHeight="1">
      <c r="A35" s="95">
        <v>2018</v>
      </c>
      <c r="B35" s="65" t="s">
        <v>164</v>
      </c>
      <c r="C35" s="124" t="s">
        <v>164</v>
      </c>
      <c r="D35" s="66" t="e">
        <v>#N/A</v>
      </c>
      <c r="E35" s="73"/>
      <c r="F35" s="75" t="e">
        <f>IF(ISNUMBER(Daten_G4[[#This Row],[ZH]]),Daten_G4[[#This Row],[ZH]]/_xlfn.XLOOKUP(Basisjahr,Daten_G4[Jahr],Daten_G4[ZH])-1,#N/A)</f>
        <v>#N/A</v>
      </c>
      <c r="G35" s="73"/>
      <c r="H35" s="75" t="e">
        <f>IF(ISNUMBER(Daten_G4[[#This Row],[CH]]),Daten_G4[[#This Row],[CH]]/_xlfn.XLOOKUP(Basisjahr,Daten_G4[Jahr],Daten_G4[CH])-1,#N/A)</f>
        <v>#N/A</v>
      </c>
      <c r="I35" s="73"/>
      <c r="J35" s="75" t="e">
        <f>IF(ISNUMBER(Daten_G4[[#This Row],[BS]]),Daten_G4[[#This Row],[BS]]/_xlfn.XLOOKUP(Basisjahr,Daten_G4[Jahr],Daten_G4[BS])-1,#N/A)</f>
        <v>#N/A</v>
      </c>
      <c r="K35" s="63"/>
      <c r="L35" s="67"/>
      <c r="M35" s="64"/>
      <c r="N35" s="62"/>
      <c r="O35" s="62"/>
      <c r="P35" s="62"/>
    </row>
    <row r="36" spans="1:16" ht="16.350000000000001" customHeight="1">
      <c r="A36" s="95">
        <v>2019</v>
      </c>
      <c r="B36" s="65" t="s">
        <v>164</v>
      </c>
      <c r="C36" s="124" t="s">
        <v>164</v>
      </c>
      <c r="D36" s="66" t="e">
        <v>#N/A</v>
      </c>
      <c r="E36" s="73"/>
      <c r="F36" s="75" t="e">
        <f>IF(ISNUMBER(Daten_G4[[#This Row],[ZH]]),Daten_G4[[#This Row],[ZH]]/_xlfn.XLOOKUP(Basisjahr,Daten_G4[Jahr],Daten_G4[ZH])-1,#N/A)</f>
        <v>#N/A</v>
      </c>
      <c r="G36" s="73"/>
      <c r="H36" s="75" t="e">
        <f>IF(ISNUMBER(Daten_G4[[#This Row],[CH]]),Daten_G4[[#This Row],[CH]]/_xlfn.XLOOKUP(Basisjahr,Daten_G4[Jahr],Daten_G4[CH])-1,#N/A)</f>
        <v>#N/A</v>
      </c>
      <c r="I36" s="73"/>
      <c r="J36" s="75" t="e">
        <f>IF(ISNUMBER(Daten_G4[[#This Row],[BS]]),Daten_G4[[#This Row],[BS]]/_xlfn.XLOOKUP(Basisjahr,Daten_G4[Jahr],Daten_G4[BS])-1,#N/A)</f>
        <v>#N/A</v>
      </c>
      <c r="K36" s="63"/>
      <c r="L36" s="67"/>
      <c r="M36" s="64"/>
      <c r="N36" s="62"/>
      <c r="O36" s="62"/>
      <c r="P36" s="62"/>
    </row>
    <row r="37" spans="1:16" ht="16.350000000000001" customHeight="1">
      <c r="A37" s="95">
        <v>2020</v>
      </c>
      <c r="B37" s="65" t="s">
        <v>164</v>
      </c>
      <c r="C37" s="124" t="s">
        <v>164</v>
      </c>
      <c r="D37" s="66" t="e">
        <v>#N/A</v>
      </c>
      <c r="E37" s="73"/>
      <c r="F37" s="75" t="e">
        <f>IF(ISNUMBER(Daten_G4[[#This Row],[ZH]]),Daten_G4[[#This Row],[ZH]]/_xlfn.XLOOKUP(Basisjahr,Daten_G4[Jahr],Daten_G4[ZH])-1,#N/A)</f>
        <v>#N/A</v>
      </c>
      <c r="G37" s="73"/>
      <c r="H37" s="75" t="e">
        <f>IF(ISNUMBER(Daten_G4[[#This Row],[CH]]),Daten_G4[[#This Row],[CH]]/_xlfn.XLOOKUP(Basisjahr,Daten_G4[Jahr],Daten_G4[CH])-1,#N/A)</f>
        <v>#N/A</v>
      </c>
      <c r="I37" s="73"/>
      <c r="J37" s="75" t="e">
        <f>IF(ISNUMBER(Daten_G4[[#This Row],[BS]]),Daten_G4[[#This Row],[BS]]/_xlfn.XLOOKUP(Basisjahr,Daten_G4[Jahr],Daten_G4[BS])-1,#N/A)</f>
        <v>#N/A</v>
      </c>
      <c r="K37" s="63"/>
      <c r="L37" s="67"/>
      <c r="M37" s="64"/>
      <c r="N37" s="62"/>
      <c r="O37" s="62"/>
      <c r="P37" s="62"/>
    </row>
    <row r="38" spans="1:16" ht="16.350000000000001" customHeight="1">
      <c r="A38" s="95">
        <v>2021</v>
      </c>
      <c r="B38" s="65" t="s">
        <v>164</v>
      </c>
      <c r="C38" s="124" t="s">
        <v>164</v>
      </c>
      <c r="D38" s="66" t="e">
        <v>#N/A</v>
      </c>
      <c r="E38" s="73"/>
      <c r="F38" s="75" t="e">
        <f>IF(ISNUMBER(Daten_G4[[#This Row],[ZH]]),Daten_G4[[#This Row],[ZH]]/_xlfn.XLOOKUP(Basisjahr,Daten_G4[Jahr],Daten_G4[ZH])-1,#N/A)</f>
        <v>#N/A</v>
      </c>
      <c r="G38" s="73"/>
      <c r="H38" s="75" t="e">
        <f>IF(ISNUMBER(Daten_G4[[#This Row],[CH]]),Daten_G4[[#This Row],[CH]]/_xlfn.XLOOKUP(Basisjahr,Daten_G4[Jahr],Daten_G4[CH])-1,#N/A)</f>
        <v>#N/A</v>
      </c>
      <c r="I38" s="73"/>
      <c r="J38" s="75" t="e">
        <f>IF(ISNUMBER(Daten_G4[[#This Row],[BS]]),Daten_G4[[#This Row],[BS]]/_xlfn.XLOOKUP(Basisjahr,Daten_G4[Jahr],Daten_G4[BS])-1,#N/A)</f>
        <v>#N/A</v>
      </c>
      <c r="K38" s="63"/>
      <c r="L38" s="67"/>
      <c r="M38" s="64"/>
      <c r="N38" s="62"/>
      <c r="O38" s="62"/>
      <c r="P38" s="62"/>
    </row>
    <row r="39" spans="1:16" ht="16.350000000000001" customHeight="1">
      <c r="A39" s="95">
        <v>2022</v>
      </c>
      <c r="B39" s="65" t="s">
        <v>164</v>
      </c>
      <c r="C39" s="124" t="s">
        <v>164</v>
      </c>
      <c r="D39" s="66" t="e">
        <v>#N/A</v>
      </c>
      <c r="E39" s="73"/>
      <c r="F39" s="75" t="e">
        <f>IF(ISNUMBER(Daten_G4[[#This Row],[ZH]]),Daten_G4[[#This Row],[ZH]]/_xlfn.XLOOKUP(Basisjahr,Daten_G4[Jahr],Daten_G4[ZH])-1,#N/A)</f>
        <v>#N/A</v>
      </c>
      <c r="G39" s="73"/>
      <c r="H39" s="75" t="e">
        <f>IF(ISNUMBER(Daten_G4[[#This Row],[CH]]),Daten_G4[[#This Row],[CH]]/_xlfn.XLOOKUP(Basisjahr,Daten_G4[Jahr],Daten_G4[CH])-1,#N/A)</f>
        <v>#N/A</v>
      </c>
      <c r="I39" s="73"/>
      <c r="J39" s="75" t="e">
        <f>IF(ISNUMBER(Daten_G4[[#This Row],[BS]]),Daten_G4[[#This Row],[BS]]/_xlfn.XLOOKUP(Basisjahr,Daten_G4[Jahr],Daten_G4[BS])-1,#N/A)</f>
        <v>#N/A</v>
      </c>
      <c r="K39" s="68"/>
      <c r="L39" s="67"/>
      <c r="M39" s="64"/>
      <c r="N39" s="62"/>
      <c r="O39" s="62"/>
      <c r="P39" s="62"/>
    </row>
    <row r="40" spans="1:16" ht="16.350000000000001" customHeight="1">
      <c r="A40" s="95">
        <v>2023</v>
      </c>
      <c r="B40" s="65" t="s">
        <v>164</v>
      </c>
      <c r="C40" s="124" t="s">
        <v>164</v>
      </c>
      <c r="D40" s="66" t="e">
        <v>#N/A</v>
      </c>
      <c r="E40" s="74"/>
      <c r="F40" s="76" t="e">
        <f>IF(ISNUMBER(Daten_G4[[#This Row],[ZH]]),Daten_G4[[#This Row],[ZH]]/_xlfn.XLOOKUP(Basisjahr,Daten_G4[Jahr],Daten_G4[ZH])-1,#N/A)</f>
        <v>#N/A</v>
      </c>
      <c r="G40" s="74"/>
      <c r="H40" s="76" t="e">
        <f>IF(ISNUMBER(Daten_G4[[#This Row],[CH]]),Daten_G4[[#This Row],[CH]]/_xlfn.XLOOKUP(Basisjahr,Daten_G4[Jahr],Daten_G4[CH])-1,#N/A)</f>
        <v>#N/A</v>
      </c>
      <c r="I40" s="74"/>
      <c r="J40" s="76" t="e">
        <f>IF(ISNUMBER(Daten_G4[[#This Row],[BS]]),Daten_G4[[#This Row],[BS]]/_xlfn.XLOOKUP(Basisjahr,Daten_G4[Jahr],Daten_G4[BS])-1,#N/A)</f>
        <v>#N/A</v>
      </c>
      <c r="K40" s="68"/>
      <c r="L40" s="67"/>
      <c r="M40" s="64"/>
      <c r="N40" s="62"/>
      <c r="O40" s="62"/>
      <c r="P40" s="62"/>
    </row>
    <row r="41" spans="1:16" ht="16.350000000000001" customHeight="1">
      <c r="A41" s="95">
        <v>2024</v>
      </c>
      <c r="B41" s="65" t="s">
        <v>164</v>
      </c>
      <c r="C41" s="124" t="s">
        <v>164</v>
      </c>
      <c r="D41" s="66" t="e">
        <v>#N/A</v>
      </c>
      <c r="E41" s="74"/>
      <c r="F41" s="76" t="e">
        <f>IF(ISNUMBER(Daten_G4[[#This Row],[ZH]]),Daten_G4[[#This Row],[ZH]]/_xlfn.XLOOKUP(Basisjahr,Daten_G4[Jahr],Daten_G4[ZH])-1,#N/A)</f>
        <v>#N/A</v>
      </c>
      <c r="G41" s="74"/>
      <c r="H41" s="76" t="e">
        <f>IF(ISNUMBER(Daten_G4[[#This Row],[CH]]),Daten_G4[[#This Row],[CH]]/_xlfn.XLOOKUP(Basisjahr,Daten_G4[Jahr],Daten_G4[CH])-1,#N/A)</f>
        <v>#N/A</v>
      </c>
      <c r="I41" s="74"/>
      <c r="J41" s="76" t="e">
        <f>IF(ISNUMBER(Daten_G4[[#This Row],[BS]]),Daten_G4[[#This Row],[BS]]/_xlfn.XLOOKUP(Basisjahr,Daten_G4[Jahr],Daten_G4[BS])-1,#N/A)</f>
        <v>#N/A</v>
      </c>
      <c r="K41" s="68"/>
      <c r="L41" s="67"/>
      <c r="M41" s="64"/>
      <c r="N41" s="62"/>
      <c r="O41" s="62"/>
      <c r="P41" s="62"/>
    </row>
    <row r="42" spans="1:16" ht="16.350000000000001" customHeight="1">
      <c r="A42" s="95">
        <v>2025</v>
      </c>
      <c r="B42" s="65" t="s">
        <v>164</v>
      </c>
      <c r="C42" s="124" t="s">
        <v>164</v>
      </c>
      <c r="D42" s="66" t="e">
        <v>#N/A</v>
      </c>
      <c r="E42" s="74"/>
      <c r="F42" s="76" t="e">
        <f>IF(ISNUMBER(Daten_G4[[#This Row],[ZH]]),Daten_G4[[#This Row],[ZH]]/_xlfn.XLOOKUP(Basisjahr,Daten_G4[Jahr],Daten_G4[ZH])-1,#N/A)</f>
        <v>#N/A</v>
      </c>
      <c r="G42" s="74"/>
      <c r="H42" s="76" t="e">
        <f>IF(ISNUMBER(Daten_G4[[#This Row],[CH]]),Daten_G4[[#This Row],[CH]]/_xlfn.XLOOKUP(Basisjahr,Daten_G4[Jahr],Daten_G4[CH])-1,#N/A)</f>
        <v>#N/A</v>
      </c>
      <c r="I42" s="74"/>
      <c r="J42" s="76" t="e">
        <f>IF(ISNUMBER(Daten_G4[[#This Row],[BS]]),Daten_G4[[#This Row],[BS]]/_xlfn.XLOOKUP(Basisjahr,Daten_G4[Jahr],Daten_G4[BS])-1,#N/A)</f>
        <v>#N/A</v>
      </c>
      <c r="K42" s="68"/>
      <c r="L42" s="67"/>
      <c r="M42" s="64"/>
      <c r="N42" s="62"/>
      <c r="O42" s="62"/>
      <c r="P42" s="62"/>
    </row>
    <row r="43" spans="1:16" ht="16.350000000000001" customHeight="1">
      <c r="A43" s="95">
        <v>2026</v>
      </c>
      <c r="B43" s="65" t="s">
        <v>164</v>
      </c>
      <c r="C43" s="124" t="s">
        <v>164</v>
      </c>
      <c r="D43" s="66" t="e">
        <v>#N/A</v>
      </c>
      <c r="E43" s="74"/>
      <c r="F43" s="76" t="e">
        <f>IF(ISNUMBER(Daten_G4[[#This Row],[ZH]]),Daten_G4[[#This Row],[ZH]]/_xlfn.XLOOKUP(Basisjahr,Daten_G4[Jahr],Daten_G4[ZH])-1,#N/A)</f>
        <v>#N/A</v>
      </c>
      <c r="G43" s="74"/>
      <c r="H43" s="76" t="e">
        <f>IF(ISNUMBER(Daten_G4[[#This Row],[CH]]),Daten_G4[[#This Row],[CH]]/_xlfn.XLOOKUP(Basisjahr,Daten_G4[Jahr],Daten_G4[CH])-1,#N/A)</f>
        <v>#N/A</v>
      </c>
      <c r="I43" s="74"/>
      <c r="J43" s="76" t="e">
        <f>IF(ISNUMBER(Daten_G4[[#This Row],[BS]]),Daten_G4[[#This Row],[BS]]/_xlfn.XLOOKUP(Basisjahr,Daten_G4[Jahr],Daten_G4[BS])-1,#N/A)</f>
        <v>#N/A</v>
      </c>
      <c r="K43" s="68"/>
      <c r="L43" s="67"/>
      <c r="M43" s="64"/>
      <c r="N43" s="62"/>
      <c r="O43" s="62"/>
      <c r="P43" s="62"/>
    </row>
    <row r="44" spans="1:16" ht="16.350000000000001" customHeight="1">
      <c r="A44" s="95">
        <v>2027</v>
      </c>
      <c r="B44" s="65" t="s">
        <v>164</v>
      </c>
      <c r="C44" s="124" t="s">
        <v>164</v>
      </c>
      <c r="D44" s="66" t="e">
        <v>#N/A</v>
      </c>
      <c r="E44" s="74"/>
      <c r="F44" s="76" t="e">
        <f>IF(ISNUMBER(Daten_G4[[#This Row],[ZH]]),Daten_G4[[#This Row],[ZH]]/_xlfn.XLOOKUP(Basisjahr,Daten_G4[Jahr],Daten_G4[ZH])-1,#N/A)</f>
        <v>#N/A</v>
      </c>
      <c r="G44" s="74"/>
      <c r="H44" s="76" t="e">
        <f>IF(ISNUMBER(Daten_G4[[#This Row],[CH]]),Daten_G4[[#This Row],[CH]]/_xlfn.XLOOKUP(Basisjahr,Daten_G4[Jahr],Daten_G4[CH])-1,#N/A)</f>
        <v>#N/A</v>
      </c>
      <c r="I44" s="74"/>
      <c r="J44" s="76" t="e">
        <f>IF(ISNUMBER(Daten_G4[[#This Row],[BS]]),Daten_G4[[#This Row],[BS]]/_xlfn.XLOOKUP(Basisjahr,Daten_G4[Jahr],Daten_G4[BS])-1,#N/A)</f>
        <v>#N/A</v>
      </c>
      <c r="K44" s="68"/>
      <c r="L44" s="67"/>
      <c r="M44" s="64"/>
      <c r="N44" s="62"/>
      <c r="O44" s="62"/>
      <c r="P44" s="62"/>
    </row>
    <row r="45" spans="1:16" ht="16.350000000000001" customHeight="1">
      <c r="A45" s="95">
        <v>2028</v>
      </c>
      <c r="B45" s="65" t="s">
        <v>164</v>
      </c>
      <c r="C45" s="124" t="s">
        <v>164</v>
      </c>
      <c r="D45" s="66" t="e">
        <v>#N/A</v>
      </c>
      <c r="E45" s="74"/>
      <c r="F45" s="76" t="e">
        <f>IF(ISNUMBER(Daten_G4[[#This Row],[ZH]]),Daten_G4[[#This Row],[ZH]]/_xlfn.XLOOKUP(Basisjahr,Daten_G4[Jahr],Daten_G4[ZH])-1,#N/A)</f>
        <v>#N/A</v>
      </c>
      <c r="G45" s="74"/>
      <c r="H45" s="76" t="e">
        <f>IF(ISNUMBER(Daten_G4[[#This Row],[CH]]),Daten_G4[[#This Row],[CH]]/_xlfn.XLOOKUP(Basisjahr,Daten_G4[Jahr],Daten_G4[CH])-1,#N/A)</f>
        <v>#N/A</v>
      </c>
      <c r="I45" s="74"/>
      <c r="J45" s="76" t="e">
        <f>IF(ISNUMBER(Daten_G4[[#This Row],[BS]]),Daten_G4[[#This Row],[BS]]/_xlfn.XLOOKUP(Basisjahr,Daten_G4[Jahr],Daten_G4[BS])-1,#N/A)</f>
        <v>#N/A</v>
      </c>
      <c r="K45" s="68"/>
      <c r="L45" s="67"/>
      <c r="M45" s="64"/>
      <c r="N45" s="62"/>
      <c r="O45" s="62"/>
      <c r="P45" s="62"/>
    </row>
    <row r="46" spans="1:16" ht="16.350000000000001" customHeight="1">
      <c r="A46" s="95">
        <v>2029</v>
      </c>
      <c r="B46" s="65" t="s">
        <v>164</v>
      </c>
      <c r="C46" s="124" t="s">
        <v>164</v>
      </c>
      <c r="D46" s="66" t="e">
        <v>#N/A</v>
      </c>
      <c r="E46" s="74"/>
      <c r="F46" s="76" t="e">
        <f>IF(ISNUMBER(Daten_G4[[#This Row],[ZH]]),Daten_G4[[#This Row],[ZH]]/_xlfn.XLOOKUP(Basisjahr,Daten_G4[Jahr],Daten_G4[ZH])-1,#N/A)</f>
        <v>#N/A</v>
      </c>
      <c r="G46" s="74"/>
      <c r="H46" s="76" t="e">
        <f>IF(ISNUMBER(Daten_G4[[#This Row],[CH]]),Daten_G4[[#This Row],[CH]]/_xlfn.XLOOKUP(Basisjahr,Daten_G4[Jahr],Daten_G4[CH])-1,#N/A)</f>
        <v>#N/A</v>
      </c>
      <c r="I46" s="74"/>
      <c r="J46" s="76" t="e">
        <f>IF(ISNUMBER(Daten_G4[[#This Row],[BS]]),Daten_G4[[#This Row],[BS]]/_xlfn.XLOOKUP(Basisjahr,Daten_G4[Jahr],Daten_G4[BS])-1,#N/A)</f>
        <v>#N/A</v>
      </c>
      <c r="K46" s="68"/>
      <c r="L46" s="67"/>
      <c r="M46" s="64"/>
      <c r="N46" s="62"/>
      <c r="O46" s="62"/>
      <c r="P46" s="62"/>
    </row>
    <row r="47" spans="1:16" ht="16.350000000000001" customHeight="1">
      <c r="A47" s="95">
        <v>2030</v>
      </c>
      <c r="B47" s="65" t="s">
        <v>164</v>
      </c>
      <c r="C47" s="124" t="s">
        <v>164</v>
      </c>
      <c r="D47" s="66" t="e">
        <v>#N/A</v>
      </c>
      <c r="E47" s="74"/>
      <c r="F47" s="76" t="e">
        <f>IF(ISNUMBER(Daten_G4[[#This Row],[ZH]]),Daten_G4[[#This Row],[ZH]]/_xlfn.XLOOKUP(Basisjahr,Daten_G4[Jahr],Daten_G4[ZH])-1,#N/A)</f>
        <v>#N/A</v>
      </c>
      <c r="G47" s="74"/>
      <c r="H47" s="76" t="e">
        <f>IF(ISNUMBER(Daten_G4[[#This Row],[CH]]),Daten_G4[[#This Row],[CH]]/_xlfn.XLOOKUP(Basisjahr,Daten_G4[Jahr],Daten_G4[CH])-1,#N/A)</f>
        <v>#N/A</v>
      </c>
      <c r="I47" s="74"/>
      <c r="J47" s="76" t="e">
        <f>IF(ISNUMBER(Daten_G4[[#This Row],[BS]]),Daten_G4[[#This Row],[BS]]/_xlfn.XLOOKUP(Basisjahr,Daten_G4[Jahr],Daten_G4[BS])-1,#N/A)</f>
        <v>#N/A</v>
      </c>
      <c r="K47" s="68"/>
      <c r="L47" s="67"/>
      <c r="M47" s="64"/>
      <c r="N47" s="62"/>
      <c r="O47" s="62"/>
      <c r="P47" s="62"/>
    </row>
    <row r="48" spans="1:16" ht="16.350000000000001" customHeight="1">
      <c r="A48" s="95">
        <v>2031</v>
      </c>
      <c r="B48" s="65" t="s">
        <v>164</v>
      </c>
      <c r="C48" s="124" t="s">
        <v>164</v>
      </c>
      <c r="D48" s="66" t="e">
        <v>#N/A</v>
      </c>
      <c r="E48" s="74"/>
      <c r="F48" s="76" t="e">
        <f>IF(ISNUMBER(Daten_G4[[#This Row],[ZH]]),Daten_G4[[#This Row],[ZH]]/_xlfn.XLOOKUP(Basisjahr,Daten_G4[Jahr],Daten_G4[ZH])-1,#N/A)</f>
        <v>#N/A</v>
      </c>
      <c r="G48" s="74"/>
      <c r="H48" s="76" t="e">
        <f>IF(ISNUMBER(Daten_G4[[#This Row],[CH]]),Daten_G4[[#This Row],[CH]]/_xlfn.XLOOKUP(Basisjahr,Daten_G4[Jahr],Daten_G4[CH])-1,#N/A)</f>
        <v>#N/A</v>
      </c>
      <c r="I48" s="74"/>
      <c r="J48" s="76" t="e">
        <f>IF(ISNUMBER(Daten_G4[[#This Row],[BS]]),Daten_G4[[#This Row],[BS]]/_xlfn.XLOOKUP(Basisjahr,Daten_G4[Jahr],Daten_G4[BS])-1,#N/A)</f>
        <v>#N/A</v>
      </c>
      <c r="K48" s="68"/>
      <c r="L48" s="67"/>
      <c r="M48" s="64"/>
      <c r="N48" s="62"/>
      <c r="O48" s="62"/>
      <c r="P48" s="62"/>
    </row>
    <row r="49" spans="1:16" ht="16.350000000000001" customHeight="1">
      <c r="A49" s="95">
        <v>2032</v>
      </c>
      <c r="B49" s="65" t="s">
        <v>164</v>
      </c>
      <c r="C49" s="124" t="s">
        <v>164</v>
      </c>
      <c r="D49" s="66" t="e">
        <v>#N/A</v>
      </c>
      <c r="E49" s="74"/>
      <c r="F49" s="76" t="e">
        <f>IF(ISNUMBER(Daten_G4[[#This Row],[ZH]]),Daten_G4[[#This Row],[ZH]]/_xlfn.XLOOKUP(Basisjahr,Daten_G4[Jahr],Daten_G4[ZH])-1,#N/A)</f>
        <v>#N/A</v>
      </c>
      <c r="G49" s="74"/>
      <c r="H49" s="76" t="e">
        <f>IF(ISNUMBER(Daten_G4[[#This Row],[CH]]),Daten_G4[[#This Row],[CH]]/_xlfn.XLOOKUP(Basisjahr,Daten_G4[Jahr],Daten_G4[CH])-1,#N/A)</f>
        <v>#N/A</v>
      </c>
      <c r="I49" s="74"/>
      <c r="J49" s="76" t="e">
        <f>IF(ISNUMBER(Daten_G4[[#This Row],[BS]]),Daten_G4[[#This Row],[BS]]/_xlfn.XLOOKUP(Basisjahr,Daten_G4[Jahr],Daten_G4[BS])-1,#N/A)</f>
        <v>#N/A</v>
      </c>
      <c r="K49" s="68"/>
      <c r="L49" s="67"/>
      <c r="M49" s="64"/>
      <c r="N49" s="62"/>
      <c r="O49" s="62"/>
      <c r="P49" s="62"/>
    </row>
    <row r="50" spans="1:16" ht="16.350000000000001" customHeight="1">
      <c r="A50" s="95">
        <v>2033</v>
      </c>
      <c r="B50" s="65" t="s">
        <v>164</v>
      </c>
      <c r="C50" s="124" t="s">
        <v>164</v>
      </c>
      <c r="D50" s="66" t="e">
        <v>#N/A</v>
      </c>
      <c r="E50" s="74"/>
      <c r="F50" s="76" t="e">
        <f>IF(ISNUMBER(Daten_G4[[#This Row],[ZH]]),Daten_G4[[#This Row],[ZH]]/_xlfn.XLOOKUP(Basisjahr,Daten_G4[Jahr],Daten_G4[ZH])-1,#N/A)</f>
        <v>#N/A</v>
      </c>
      <c r="G50" s="74"/>
      <c r="H50" s="76" t="e">
        <f>IF(ISNUMBER(Daten_G4[[#This Row],[CH]]),Daten_G4[[#This Row],[CH]]/_xlfn.XLOOKUP(Basisjahr,Daten_G4[Jahr],Daten_G4[CH])-1,#N/A)</f>
        <v>#N/A</v>
      </c>
      <c r="I50" s="74"/>
      <c r="J50" s="76" t="e">
        <f>IF(ISNUMBER(Daten_G4[[#This Row],[BS]]),Daten_G4[[#This Row],[BS]]/_xlfn.XLOOKUP(Basisjahr,Daten_G4[Jahr],Daten_G4[BS])-1,#N/A)</f>
        <v>#N/A</v>
      </c>
      <c r="K50" s="68"/>
      <c r="L50" s="67"/>
      <c r="M50" s="64"/>
      <c r="N50" s="62"/>
      <c r="O50" s="62"/>
      <c r="P50" s="62"/>
    </row>
    <row r="51" spans="1:16" ht="16.350000000000001" customHeight="1">
      <c r="A51" s="95">
        <v>2034</v>
      </c>
      <c r="B51" s="65" t="s">
        <v>164</v>
      </c>
      <c r="C51" s="124" t="s">
        <v>164</v>
      </c>
      <c r="D51" s="66" t="e">
        <v>#N/A</v>
      </c>
      <c r="E51" s="74"/>
      <c r="F51" s="76" t="e">
        <f>IF(ISNUMBER(Daten_G4[[#This Row],[ZH]]),Daten_G4[[#This Row],[ZH]]/_xlfn.XLOOKUP(Basisjahr,Daten_G4[Jahr],Daten_G4[ZH])-1,#N/A)</f>
        <v>#N/A</v>
      </c>
      <c r="G51" s="74"/>
      <c r="H51" s="76" t="e">
        <f>IF(ISNUMBER(Daten_G4[[#This Row],[CH]]),Daten_G4[[#This Row],[CH]]/_xlfn.XLOOKUP(Basisjahr,Daten_G4[Jahr],Daten_G4[CH])-1,#N/A)</f>
        <v>#N/A</v>
      </c>
      <c r="I51" s="74"/>
      <c r="J51" s="76" t="e">
        <f>IF(ISNUMBER(Daten_G4[[#This Row],[BS]]),Daten_G4[[#This Row],[BS]]/_xlfn.XLOOKUP(Basisjahr,Daten_G4[Jahr],Daten_G4[BS])-1,#N/A)</f>
        <v>#N/A</v>
      </c>
      <c r="K51" s="68"/>
      <c r="L51" s="67"/>
      <c r="M51" s="64"/>
      <c r="N51" s="62"/>
      <c r="O51" s="62"/>
      <c r="P51" s="62"/>
    </row>
    <row r="52" spans="1:16" ht="16.350000000000001" customHeight="1">
      <c r="A52" s="95">
        <v>2035</v>
      </c>
      <c r="B52" s="65" t="s">
        <v>164</v>
      </c>
      <c r="C52" s="124" t="s">
        <v>164</v>
      </c>
      <c r="D52" s="66" t="e">
        <v>#N/A</v>
      </c>
      <c r="E52" s="74"/>
      <c r="F52" s="76" t="e">
        <f>IF(ISNUMBER(Daten_G4[[#This Row],[ZH]]),Daten_G4[[#This Row],[ZH]]/_xlfn.XLOOKUP(Basisjahr,Daten_G4[Jahr],Daten_G4[ZH])-1,#N/A)</f>
        <v>#N/A</v>
      </c>
      <c r="G52" s="74"/>
      <c r="H52" s="76" t="e">
        <f>IF(ISNUMBER(Daten_G4[[#This Row],[CH]]),Daten_G4[[#This Row],[CH]]/_xlfn.XLOOKUP(Basisjahr,Daten_G4[Jahr],Daten_G4[CH])-1,#N/A)</f>
        <v>#N/A</v>
      </c>
      <c r="I52" s="74"/>
      <c r="J52" s="76" t="e">
        <f>IF(ISNUMBER(Daten_G4[[#This Row],[BS]]),Daten_G4[[#This Row],[BS]]/_xlfn.XLOOKUP(Basisjahr,Daten_G4[Jahr],Daten_G4[BS])-1,#N/A)</f>
        <v>#N/A</v>
      </c>
      <c r="K52" s="68"/>
      <c r="L52" s="67"/>
      <c r="M52" s="64"/>
      <c r="N52" s="62"/>
      <c r="O52" s="62"/>
      <c r="P52" s="62"/>
    </row>
    <row r="53" spans="1:16" ht="16.350000000000001" customHeight="1">
      <c r="A53" s="95">
        <v>2036</v>
      </c>
      <c r="B53" s="65" t="s">
        <v>164</v>
      </c>
      <c r="C53" s="124" t="s">
        <v>164</v>
      </c>
      <c r="D53" s="66" t="e">
        <v>#N/A</v>
      </c>
      <c r="E53" s="74"/>
      <c r="F53" s="76" t="e">
        <f>IF(ISNUMBER(Daten_G4[[#This Row],[ZH]]),Daten_G4[[#This Row],[ZH]]/_xlfn.XLOOKUP(Basisjahr,Daten_G4[Jahr],Daten_G4[ZH])-1,#N/A)</f>
        <v>#N/A</v>
      </c>
      <c r="G53" s="74"/>
      <c r="H53" s="76" t="e">
        <f>IF(ISNUMBER(Daten_G4[[#This Row],[CH]]),Daten_G4[[#This Row],[CH]]/_xlfn.XLOOKUP(Basisjahr,Daten_G4[Jahr],Daten_G4[CH])-1,#N/A)</f>
        <v>#N/A</v>
      </c>
      <c r="I53" s="74"/>
      <c r="J53" s="76" t="e">
        <f>IF(ISNUMBER(Daten_G4[[#This Row],[BS]]),Daten_G4[[#This Row],[BS]]/_xlfn.XLOOKUP(Basisjahr,Daten_G4[Jahr],Daten_G4[BS])-1,#N/A)</f>
        <v>#N/A</v>
      </c>
      <c r="K53" s="68"/>
      <c r="L53" s="67"/>
      <c r="M53" s="64"/>
      <c r="N53" s="62"/>
      <c r="O53" s="62"/>
      <c r="P53" s="62"/>
    </row>
    <row r="54" spans="1:16" ht="16.350000000000001" customHeight="1">
      <c r="A54" s="95">
        <v>2037</v>
      </c>
      <c r="B54" s="65" t="s">
        <v>164</v>
      </c>
      <c r="C54" s="124" t="s">
        <v>164</v>
      </c>
      <c r="D54" s="66" t="e">
        <v>#N/A</v>
      </c>
      <c r="E54" s="74"/>
      <c r="F54" s="76" t="e">
        <f>IF(ISNUMBER(Daten_G4[[#This Row],[ZH]]),Daten_G4[[#This Row],[ZH]]/_xlfn.XLOOKUP(Basisjahr,Daten_G4[Jahr],Daten_G4[ZH])-1,#N/A)</f>
        <v>#N/A</v>
      </c>
      <c r="G54" s="74"/>
      <c r="H54" s="76" t="e">
        <f>IF(ISNUMBER(Daten_G4[[#This Row],[CH]]),Daten_G4[[#This Row],[CH]]/_xlfn.XLOOKUP(Basisjahr,Daten_G4[Jahr],Daten_G4[CH])-1,#N/A)</f>
        <v>#N/A</v>
      </c>
      <c r="I54" s="74"/>
      <c r="J54" s="76" t="e">
        <f>IF(ISNUMBER(Daten_G4[[#This Row],[BS]]),Daten_G4[[#This Row],[BS]]/_xlfn.XLOOKUP(Basisjahr,Daten_G4[Jahr],Daten_G4[BS])-1,#N/A)</f>
        <v>#N/A</v>
      </c>
      <c r="K54" s="68"/>
      <c r="L54" s="67"/>
      <c r="M54" s="64"/>
      <c r="N54" s="62"/>
      <c r="O54" s="62"/>
      <c r="P54" s="62"/>
    </row>
    <row r="55" spans="1:16" ht="16.350000000000001" customHeight="1">
      <c r="A55" s="95">
        <v>2038</v>
      </c>
      <c r="B55" s="65" t="s">
        <v>164</v>
      </c>
      <c r="C55" s="124" t="s">
        <v>164</v>
      </c>
      <c r="D55" s="66" t="e">
        <v>#N/A</v>
      </c>
      <c r="E55" s="74"/>
      <c r="F55" s="76" t="e">
        <f>IF(ISNUMBER(Daten_G4[[#This Row],[ZH]]),Daten_G4[[#This Row],[ZH]]/_xlfn.XLOOKUP(Basisjahr,Daten_G4[Jahr],Daten_G4[ZH])-1,#N/A)</f>
        <v>#N/A</v>
      </c>
      <c r="G55" s="74"/>
      <c r="H55" s="76" t="e">
        <f>IF(ISNUMBER(Daten_G4[[#This Row],[CH]]),Daten_G4[[#This Row],[CH]]/_xlfn.XLOOKUP(Basisjahr,Daten_G4[Jahr],Daten_G4[CH])-1,#N/A)</f>
        <v>#N/A</v>
      </c>
      <c r="I55" s="74"/>
      <c r="J55" s="76" t="e">
        <f>IF(ISNUMBER(Daten_G4[[#This Row],[BS]]),Daten_G4[[#This Row],[BS]]/_xlfn.XLOOKUP(Basisjahr,Daten_G4[Jahr],Daten_G4[BS])-1,#N/A)</f>
        <v>#N/A</v>
      </c>
      <c r="K55" s="68"/>
      <c r="L55" s="67"/>
      <c r="M55" s="64"/>
      <c r="N55" s="62"/>
      <c r="O55" s="62"/>
      <c r="P55" s="62"/>
    </row>
    <row r="56" spans="1:16" ht="16.350000000000001" customHeight="1">
      <c r="A56" s="95">
        <v>2039</v>
      </c>
      <c r="B56" s="65" t="s">
        <v>164</v>
      </c>
      <c r="C56" s="124" t="s">
        <v>164</v>
      </c>
      <c r="D56" s="66" t="e">
        <v>#N/A</v>
      </c>
      <c r="E56" s="74"/>
      <c r="F56" s="76" t="e">
        <f>IF(ISNUMBER(Daten_G4[[#This Row],[ZH]]),Daten_G4[[#This Row],[ZH]]/_xlfn.XLOOKUP(Basisjahr,Daten_G4[Jahr],Daten_G4[ZH])-1,#N/A)</f>
        <v>#N/A</v>
      </c>
      <c r="G56" s="74"/>
      <c r="H56" s="76" t="e">
        <f>IF(ISNUMBER(Daten_G4[[#This Row],[CH]]),Daten_G4[[#This Row],[CH]]/_xlfn.XLOOKUP(Basisjahr,Daten_G4[Jahr],Daten_G4[CH])-1,#N/A)</f>
        <v>#N/A</v>
      </c>
      <c r="I56" s="74"/>
      <c r="J56" s="76" t="e">
        <f>IF(ISNUMBER(Daten_G4[[#This Row],[BS]]),Daten_G4[[#This Row],[BS]]/_xlfn.XLOOKUP(Basisjahr,Daten_G4[Jahr],Daten_G4[BS])-1,#N/A)</f>
        <v>#N/A</v>
      </c>
      <c r="K56" s="68"/>
      <c r="L56" s="67"/>
      <c r="M56" s="64"/>
      <c r="N56" s="62"/>
      <c r="O56" s="62"/>
      <c r="P56" s="62"/>
    </row>
    <row r="57" spans="1:16" ht="16.350000000000001" customHeight="1">
      <c r="A57" s="95">
        <v>2040</v>
      </c>
      <c r="B57" s="65" t="s">
        <v>164</v>
      </c>
      <c r="C57" s="124" t="s">
        <v>164</v>
      </c>
      <c r="D57" s="66" t="e">
        <v>#N/A</v>
      </c>
      <c r="E57" s="74"/>
      <c r="F57" s="76" t="e">
        <f>IF(ISNUMBER(Daten_G4[[#This Row],[ZH]]),Daten_G4[[#This Row],[ZH]]/_xlfn.XLOOKUP(Basisjahr,Daten_G4[Jahr],Daten_G4[ZH])-1,#N/A)</f>
        <v>#N/A</v>
      </c>
      <c r="G57" s="74"/>
      <c r="H57" s="76" t="e">
        <f>IF(ISNUMBER(Daten_G4[[#This Row],[CH]]),Daten_G4[[#This Row],[CH]]/_xlfn.XLOOKUP(Basisjahr,Daten_G4[Jahr],Daten_G4[CH])-1,#N/A)</f>
        <v>#N/A</v>
      </c>
      <c r="I57" s="74"/>
      <c r="J57" s="76" t="e">
        <f>IF(ISNUMBER(Daten_G4[[#This Row],[BS]]),Daten_G4[[#This Row],[BS]]/_xlfn.XLOOKUP(Basisjahr,Daten_G4[Jahr],Daten_G4[BS])-1,#N/A)</f>
        <v>#N/A</v>
      </c>
      <c r="K57" s="68"/>
      <c r="L57" s="67"/>
      <c r="M57" s="64"/>
      <c r="N57" s="62"/>
      <c r="O57" s="62"/>
      <c r="P57" s="62"/>
    </row>
    <row r="58" spans="1:16" ht="16.350000000000001" customHeight="1">
      <c r="A58" s="95">
        <v>2041</v>
      </c>
      <c r="B58" s="65" t="s">
        <v>164</v>
      </c>
      <c r="C58" s="124" t="s">
        <v>164</v>
      </c>
      <c r="D58" s="66" t="e">
        <v>#N/A</v>
      </c>
      <c r="E58" s="74"/>
      <c r="F58" s="76" t="e">
        <f>IF(ISNUMBER(Daten_G4[[#This Row],[ZH]]),Daten_G4[[#This Row],[ZH]]/_xlfn.XLOOKUP(Basisjahr,Daten_G4[Jahr],Daten_G4[ZH])-1,#N/A)</f>
        <v>#N/A</v>
      </c>
      <c r="G58" s="74"/>
      <c r="H58" s="76" t="e">
        <f>IF(ISNUMBER(Daten_G4[[#This Row],[CH]]),Daten_G4[[#This Row],[CH]]/_xlfn.XLOOKUP(Basisjahr,Daten_G4[Jahr],Daten_G4[CH])-1,#N/A)</f>
        <v>#N/A</v>
      </c>
      <c r="I58" s="74"/>
      <c r="J58" s="76" t="e">
        <f>IF(ISNUMBER(Daten_G4[[#This Row],[BS]]),Daten_G4[[#This Row],[BS]]/_xlfn.XLOOKUP(Basisjahr,Daten_G4[Jahr],Daten_G4[BS])-1,#N/A)</f>
        <v>#N/A</v>
      </c>
      <c r="K58" s="68"/>
      <c r="L58" s="67"/>
      <c r="M58" s="64"/>
      <c r="N58" s="62"/>
      <c r="O58" s="62"/>
      <c r="P58" s="62"/>
    </row>
    <row r="59" spans="1:16" ht="16.350000000000001" customHeight="1">
      <c r="A59" s="95">
        <v>2042</v>
      </c>
      <c r="B59" s="65" t="s">
        <v>164</v>
      </c>
      <c r="C59" s="124" t="s">
        <v>164</v>
      </c>
      <c r="D59" s="66" t="e">
        <v>#N/A</v>
      </c>
      <c r="E59" s="74"/>
      <c r="F59" s="76" t="e">
        <f>IF(ISNUMBER(Daten_G4[[#This Row],[ZH]]),Daten_G4[[#This Row],[ZH]]/_xlfn.XLOOKUP(Basisjahr,Daten_G4[Jahr],Daten_G4[ZH])-1,#N/A)</f>
        <v>#N/A</v>
      </c>
      <c r="G59" s="74"/>
      <c r="H59" s="76" t="e">
        <f>IF(ISNUMBER(Daten_G4[[#This Row],[CH]]),Daten_G4[[#This Row],[CH]]/_xlfn.XLOOKUP(Basisjahr,Daten_G4[Jahr],Daten_G4[CH])-1,#N/A)</f>
        <v>#N/A</v>
      </c>
      <c r="I59" s="74"/>
      <c r="J59" s="76" t="e">
        <f>IF(ISNUMBER(Daten_G4[[#This Row],[BS]]),Daten_G4[[#This Row],[BS]]/_xlfn.XLOOKUP(Basisjahr,Daten_G4[Jahr],Daten_G4[BS])-1,#N/A)</f>
        <v>#N/A</v>
      </c>
      <c r="K59" s="68"/>
      <c r="L59" s="67"/>
      <c r="M59" s="64"/>
      <c r="N59" s="62"/>
      <c r="O59" s="62"/>
      <c r="P59" s="62"/>
    </row>
    <row r="60" spans="1:16" ht="16.350000000000001" customHeight="1">
      <c r="A60" s="95">
        <v>2043</v>
      </c>
      <c r="B60" s="65" t="s">
        <v>164</v>
      </c>
      <c r="C60" s="124" t="s">
        <v>164</v>
      </c>
      <c r="D60" s="66" t="e">
        <v>#N/A</v>
      </c>
      <c r="E60" s="74"/>
      <c r="F60" s="76" t="e">
        <f>IF(ISNUMBER(Daten_G4[[#This Row],[ZH]]),Daten_G4[[#This Row],[ZH]]/_xlfn.XLOOKUP(Basisjahr,Daten_G4[Jahr],Daten_G4[ZH])-1,#N/A)</f>
        <v>#N/A</v>
      </c>
      <c r="G60" s="74"/>
      <c r="H60" s="76" t="e">
        <f>IF(ISNUMBER(Daten_G4[[#This Row],[CH]]),Daten_G4[[#This Row],[CH]]/_xlfn.XLOOKUP(Basisjahr,Daten_G4[Jahr],Daten_G4[CH])-1,#N/A)</f>
        <v>#N/A</v>
      </c>
      <c r="I60" s="74"/>
      <c r="J60" s="76" t="e">
        <f>IF(ISNUMBER(Daten_G4[[#This Row],[BS]]),Daten_G4[[#This Row],[BS]]/_xlfn.XLOOKUP(Basisjahr,Daten_G4[Jahr],Daten_G4[BS])-1,#N/A)</f>
        <v>#N/A</v>
      </c>
      <c r="K60" s="68"/>
      <c r="L60" s="67"/>
      <c r="M60" s="64"/>
      <c r="N60" s="62"/>
      <c r="O60" s="62"/>
      <c r="P60" s="62"/>
    </row>
    <row r="61" spans="1:16" ht="16.350000000000001" customHeight="1">
      <c r="A61" s="95">
        <v>2044</v>
      </c>
      <c r="B61" s="65" t="s">
        <v>164</v>
      </c>
      <c r="C61" s="124" t="s">
        <v>164</v>
      </c>
      <c r="D61" s="66" t="e">
        <v>#N/A</v>
      </c>
      <c r="E61" s="74"/>
      <c r="F61" s="76" t="e">
        <f>IF(ISNUMBER(Daten_G4[[#This Row],[ZH]]),Daten_G4[[#This Row],[ZH]]/_xlfn.XLOOKUP(Basisjahr,Daten_G4[Jahr],Daten_G4[ZH])-1,#N/A)</f>
        <v>#N/A</v>
      </c>
      <c r="G61" s="74"/>
      <c r="H61" s="76" t="e">
        <f>IF(ISNUMBER(Daten_G4[[#This Row],[CH]]),Daten_G4[[#This Row],[CH]]/_xlfn.XLOOKUP(Basisjahr,Daten_G4[Jahr],Daten_G4[CH])-1,#N/A)</f>
        <v>#N/A</v>
      </c>
      <c r="I61" s="74"/>
      <c r="J61" s="76" t="e">
        <f>IF(ISNUMBER(Daten_G4[[#This Row],[BS]]),Daten_G4[[#This Row],[BS]]/_xlfn.XLOOKUP(Basisjahr,Daten_G4[Jahr],Daten_G4[BS])-1,#N/A)</f>
        <v>#N/A</v>
      </c>
      <c r="K61" s="68"/>
      <c r="L61" s="67"/>
      <c r="M61" s="64"/>
      <c r="N61" s="62"/>
      <c r="O61" s="62"/>
      <c r="P61" s="62"/>
    </row>
    <row r="62" spans="1:16" ht="16.350000000000001" customHeight="1">
      <c r="A62" s="95">
        <v>2045</v>
      </c>
      <c r="B62" s="65" t="s">
        <v>164</v>
      </c>
      <c r="C62" s="124" t="s">
        <v>164</v>
      </c>
      <c r="D62" s="66" t="e">
        <v>#N/A</v>
      </c>
      <c r="E62" s="74"/>
      <c r="F62" s="76" t="e">
        <f>IF(ISNUMBER(Daten_G4[[#This Row],[ZH]]),Daten_G4[[#This Row],[ZH]]/_xlfn.XLOOKUP(Basisjahr,Daten_G4[Jahr],Daten_G4[ZH])-1,#N/A)</f>
        <v>#N/A</v>
      </c>
      <c r="G62" s="74"/>
      <c r="H62" s="76" t="e">
        <f>IF(ISNUMBER(Daten_G4[[#This Row],[CH]]),Daten_G4[[#This Row],[CH]]/_xlfn.XLOOKUP(Basisjahr,Daten_G4[Jahr],Daten_G4[CH])-1,#N/A)</f>
        <v>#N/A</v>
      </c>
      <c r="I62" s="74"/>
      <c r="J62" s="76" t="e">
        <f>IF(ISNUMBER(Daten_G4[[#This Row],[BS]]),Daten_G4[[#This Row],[BS]]/_xlfn.XLOOKUP(Basisjahr,Daten_G4[Jahr],Daten_G4[BS])-1,#N/A)</f>
        <v>#N/A</v>
      </c>
      <c r="K62" s="68"/>
      <c r="L62" s="67"/>
      <c r="M62" s="64"/>
      <c r="N62" s="62"/>
      <c r="O62" s="62"/>
      <c r="P62" s="62"/>
    </row>
    <row r="63" spans="1:16" ht="16.350000000000001" customHeight="1">
      <c r="A63" s="95">
        <v>2046</v>
      </c>
      <c r="B63" s="65" t="s">
        <v>164</v>
      </c>
      <c r="C63" s="124" t="s">
        <v>164</v>
      </c>
      <c r="D63" s="66" t="e">
        <v>#N/A</v>
      </c>
      <c r="E63" s="74"/>
      <c r="F63" s="76" t="e">
        <f>IF(ISNUMBER(Daten_G4[[#This Row],[ZH]]),Daten_G4[[#This Row],[ZH]]/_xlfn.XLOOKUP(Basisjahr,Daten_G4[Jahr],Daten_G4[ZH])-1,#N/A)</f>
        <v>#N/A</v>
      </c>
      <c r="G63" s="74"/>
      <c r="H63" s="76" t="e">
        <f>IF(ISNUMBER(Daten_G4[[#This Row],[CH]]),Daten_G4[[#This Row],[CH]]/_xlfn.XLOOKUP(Basisjahr,Daten_G4[Jahr],Daten_G4[CH])-1,#N/A)</f>
        <v>#N/A</v>
      </c>
      <c r="I63" s="74"/>
      <c r="J63" s="76" t="e">
        <f>IF(ISNUMBER(Daten_G4[[#This Row],[BS]]),Daten_G4[[#This Row],[BS]]/_xlfn.XLOOKUP(Basisjahr,Daten_G4[Jahr],Daten_G4[BS])-1,#N/A)</f>
        <v>#N/A</v>
      </c>
      <c r="K63" s="68"/>
      <c r="L63" s="67"/>
      <c r="M63" s="64"/>
      <c r="N63" s="62"/>
      <c r="O63" s="62"/>
      <c r="P63" s="62"/>
    </row>
    <row r="64" spans="1:16" ht="16.350000000000001" customHeight="1">
      <c r="A64" s="95">
        <v>2047</v>
      </c>
      <c r="B64" s="65" t="s">
        <v>164</v>
      </c>
      <c r="C64" s="124" t="s">
        <v>164</v>
      </c>
      <c r="D64" s="66" t="e">
        <v>#N/A</v>
      </c>
      <c r="E64" s="74"/>
      <c r="F64" s="76" t="e">
        <f>IF(ISNUMBER(Daten_G4[[#This Row],[ZH]]),Daten_G4[[#This Row],[ZH]]/_xlfn.XLOOKUP(Basisjahr,Daten_G4[Jahr],Daten_G4[ZH])-1,#N/A)</f>
        <v>#N/A</v>
      </c>
      <c r="G64" s="74"/>
      <c r="H64" s="76" t="e">
        <f>IF(ISNUMBER(Daten_G4[[#This Row],[CH]]),Daten_G4[[#This Row],[CH]]/_xlfn.XLOOKUP(Basisjahr,Daten_G4[Jahr],Daten_G4[CH])-1,#N/A)</f>
        <v>#N/A</v>
      </c>
      <c r="I64" s="74"/>
      <c r="J64" s="76" t="e">
        <f>IF(ISNUMBER(Daten_G4[[#This Row],[BS]]),Daten_G4[[#This Row],[BS]]/_xlfn.XLOOKUP(Basisjahr,Daten_G4[Jahr],Daten_G4[BS])-1,#N/A)</f>
        <v>#N/A</v>
      </c>
      <c r="K64" s="68"/>
      <c r="L64" s="67"/>
      <c r="M64" s="64"/>
      <c r="N64" s="62"/>
      <c r="O64" s="62"/>
      <c r="P64" s="62"/>
    </row>
    <row r="65" spans="1:16" ht="16.350000000000001" customHeight="1">
      <c r="A65" s="95">
        <v>2048</v>
      </c>
      <c r="B65" s="65" t="s">
        <v>164</v>
      </c>
      <c r="C65" s="124" t="s">
        <v>164</v>
      </c>
      <c r="D65" s="66" t="e">
        <v>#N/A</v>
      </c>
      <c r="E65" s="74"/>
      <c r="F65" s="76" t="e">
        <f>IF(ISNUMBER(Daten_G4[[#This Row],[ZH]]),Daten_G4[[#This Row],[ZH]]/_xlfn.XLOOKUP(Basisjahr,Daten_G4[Jahr],Daten_G4[ZH])-1,#N/A)</f>
        <v>#N/A</v>
      </c>
      <c r="G65" s="74"/>
      <c r="H65" s="76" t="e">
        <f>IF(ISNUMBER(Daten_G4[[#This Row],[CH]]),Daten_G4[[#This Row],[CH]]/_xlfn.XLOOKUP(Basisjahr,Daten_G4[Jahr],Daten_G4[CH])-1,#N/A)</f>
        <v>#N/A</v>
      </c>
      <c r="I65" s="74"/>
      <c r="J65" s="76" t="e">
        <f>IF(ISNUMBER(Daten_G4[[#This Row],[BS]]),Daten_G4[[#This Row],[BS]]/_xlfn.XLOOKUP(Basisjahr,Daten_G4[Jahr],Daten_G4[BS])-1,#N/A)</f>
        <v>#N/A</v>
      </c>
      <c r="K65" s="68"/>
      <c r="L65" s="67"/>
      <c r="M65" s="64"/>
      <c r="N65" s="62"/>
      <c r="O65" s="62"/>
      <c r="P65" s="62"/>
    </row>
    <row r="66" spans="1:16" ht="16.350000000000001" customHeight="1">
      <c r="A66" s="95">
        <v>2049</v>
      </c>
      <c r="B66" s="65" t="s">
        <v>164</v>
      </c>
      <c r="C66" s="124" t="s">
        <v>164</v>
      </c>
      <c r="D66" s="66" t="e">
        <v>#N/A</v>
      </c>
      <c r="E66" s="74"/>
      <c r="F66" s="76" t="e">
        <f>IF(ISNUMBER(Daten_G4[[#This Row],[ZH]]),Daten_G4[[#This Row],[ZH]]/_xlfn.XLOOKUP(Basisjahr,Daten_G4[Jahr],Daten_G4[ZH])-1,#N/A)</f>
        <v>#N/A</v>
      </c>
      <c r="G66" s="74"/>
      <c r="H66" s="76" t="e">
        <f>IF(ISNUMBER(Daten_G4[[#This Row],[CH]]),Daten_G4[[#This Row],[CH]]/_xlfn.XLOOKUP(Basisjahr,Daten_G4[Jahr],Daten_G4[CH])-1,#N/A)</f>
        <v>#N/A</v>
      </c>
      <c r="I66" s="74"/>
      <c r="J66" s="76" t="e">
        <f>IF(ISNUMBER(Daten_G4[[#This Row],[BS]]),Daten_G4[[#This Row],[BS]]/_xlfn.XLOOKUP(Basisjahr,Daten_G4[Jahr],Daten_G4[BS])-1,#N/A)</f>
        <v>#N/A</v>
      </c>
      <c r="K66" s="68"/>
      <c r="L66" s="67"/>
      <c r="M66" s="64"/>
      <c r="N66" s="62"/>
      <c r="O66" s="62"/>
      <c r="P66" s="62"/>
    </row>
    <row r="67" spans="1:16" ht="15" customHeight="1">
      <c r="A67" s="95">
        <v>2050</v>
      </c>
      <c r="B67" s="95" t="s">
        <v>164</v>
      </c>
      <c r="C67" s="124" t="s">
        <v>164</v>
      </c>
      <c r="D67" t="e">
        <v>#N/A</v>
      </c>
      <c r="E67"/>
      <c r="F67" t="e">
        <f>IF(ISNUMBER(Daten_G4[[#This Row],[ZH]]),Daten_G4[[#This Row],[ZH]]/_xlfn.XLOOKUP(Basisjahr,Daten_G4[Jahr],Daten_G4[ZH])-1,#N/A)</f>
        <v>#N/A</v>
      </c>
      <c r="G67"/>
      <c r="H67" t="e">
        <f>IF(ISNUMBER(Daten_G4[[#This Row],[CH]]),Daten_G4[[#This Row],[CH]]/_xlfn.XLOOKUP(Basisjahr,Daten_G4[Jahr],Daten_G4[CH])-1,#N/A)</f>
        <v>#N/A</v>
      </c>
      <c r="I67"/>
      <c r="J67" t="e">
        <f>IF(ISNUMBER(Daten_G4[[#This Row],[BS]]),Daten_G4[[#This Row],[BS]]/_xlfn.XLOOKUP(Basisjahr,Daten_G4[Jahr],Daten_G4[BS])-1,#N/A)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837" priority="4">
      <formula>ISERROR(A2)</formula>
    </cfRule>
  </conditionalFormatting>
  <conditionalFormatting sqref="A1:Z13 A14:B14 E14:G14 J14:Z14 A15:Z20 A21:B22 E21:G22 J21:Z22 A23:Z25 A26:J27 N26:Z27 A28:Z30 A31:AA67 A68:Z72 A73:J74 N73:Z74 A75:Z1048576">
    <cfRule type="cellIs" dxfId="834" priority="1" operator="equal">
      <formula>0</formula>
    </cfRule>
  </conditionalFormatting>
  <dataValidations count="1">
    <dataValidation operator="lessThan" allowBlank="1" showInputMessage="1" showErrorMessage="1" sqref="B8:D10 G8:I9" xr:uid="{7774F872-ACD0-438F-B034-E8055034F789}"/>
  </dataValidations>
  <hyperlinks>
    <hyperlink ref="F1" location="Übersicht!A1" display="⬅️ Zurück zur Übersicht" xr:uid="{6430F43B-1FF6-4058-A288-0F86ECB39A72}"/>
    <hyperlink ref="G12" r:id="rId1" display="https://opendata.swiss/de/dataset/gebaude-nach-kanton-gebaudekategorie-heizungsart-warmwasserversorgung-energietrager-und-bauperi" xr:uid="{8F92AADA-CF20-4D32-A8CA-CEC8C4BBE4B4}"/>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33A91369-6355-4292-837A-CB428B4C463A}">
            <xm:f>$A32=Übersicht!$H$1</xm:f>
            <x14:dxf>
              <fill>
                <patternFill>
                  <bgColor theme="3" tint="0.79998168889431442"/>
                </patternFill>
              </fill>
            </x14:dxf>
          </x14:cfRule>
          <x14:cfRule type="expression" priority="3" id="{430F637E-26D8-48DA-8B4F-D17B039198A3}">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AE32521-F60D-4CD9-B196-993FB32D28CC}">
          <x14:formula1>
            <xm:f>Definitionen!$A$2:$A$6</xm:f>
          </x14:formula1>
          <xm:sqref>B7 D7</xm:sqref>
        </x14:dataValidation>
        <x14:dataValidation type="list" allowBlank="1" showInputMessage="1" showErrorMessage="1" xr:uid="{C2C54A27-1E78-477A-A10A-7F8BF5E3594B}">
          <x14:formula1>
            <xm:f>Definitionen!$I$2:$I$7</xm:f>
          </x14:formula1>
          <xm:sqref>G24:I24</xm:sqref>
        </x14:dataValidation>
        <x14:dataValidation type="list" operator="lessThan" allowBlank="1" showInputMessage="1" showErrorMessage="1" xr:uid="{C8AEC737-089F-4F72-8784-4A56FBDD5C05}">
          <x14:formula1>
            <xm:f>Definitionen!$E$2:$E$11</xm:f>
          </x14:formula1>
          <xm:sqref>B5</xm:sqref>
        </x14:dataValidation>
        <x14:dataValidation type="list" allowBlank="1" showInputMessage="1" showErrorMessage="1" xr:uid="{514A2BF8-091C-448C-AE1A-50DC0242CAAD}">
          <x14:formula1>
            <xm:f>Definitionen!I2:I15</xm:f>
          </x14:formula1>
          <xm:sqref>B24:D24</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8EDC6-5D4B-4829-B06E-AA58D3BC22FA}">
  <sheetPr codeName="Tabelle16">
    <tabColor theme="2"/>
    <pageSetUpPr fitToPage="1"/>
  </sheetPr>
  <dimension ref="A1:Q127"/>
  <sheetViews>
    <sheetView showGridLines="0" zoomScaleNormal="100" workbookViewId="0">
      <pane xSplit="1" ySplit="1" topLeftCell="B2" activePane="bottomRight" state="frozen"/>
      <selection pane="bottomRight" activeCell="B9" activeCellId="1" sqref="A3 B9:D9"/>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1" t="str">
        <f>+ParameterlisteZH!C3</f>
        <v>Produktion von Wärme aus erneuerbaren Energieträgern</v>
      </c>
      <c r="B1" s="192"/>
      <c r="C1" s="192"/>
      <c r="D1" s="192"/>
      <c r="E1" s="93" t="e">
        <f>Basisjahr&amp;"-"&amp;Betrachtungsjahr&amp;": "&amp;ROUND(_xlfn.XLOOKUP(Betrachtungsjahr,Daten_M1[Jahr],Daten_M1[Veränderung ZH])*100,1)&amp;" %"</f>
        <v>#N/A</v>
      </c>
      <c r="F1" s="193" t="s">
        <v>122</v>
      </c>
      <c r="G1" s="193"/>
      <c r="H1" s="193"/>
      <c r="J1" s="94" t="e">
        <f>Basisjahr&amp;"-"&amp;Betrachtungsjahr&amp;": "&amp;ROUND(_xlfn.XLOOKUP(Betrachtungsjahr,Daten_M1[Jahr],Daten_M1[Veränderung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2005</v>
      </c>
      <c r="E4" s="19"/>
      <c r="F4" s="89"/>
      <c r="G4" s="89"/>
      <c r="H4" s="90" t="str">
        <f t="shared" ref="H4:I6" si="0">C4</f>
        <v>Verfügbar ab</v>
      </c>
      <c r="I4" s="92">
        <f t="shared" si="0"/>
        <v>2005</v>
      </c>
    </row>
    <row r="5" spans="1:17" s="56" customFormat="1" ht="18" customHeight="1">
      <c r="A5" s="79" t="s">
        <v>59</v>
      </c>
      <c r="B5" s="80" t="s">
        <v>166</v>
      </c>
      <c r="C5" s="79" t="s">
        <v>127</v>
      </c>
      <c r="D5" s="82" t="s">
        <v>275</v>
      </c>
      <c r="E5" s="19"/>
      <c r="F5" s="90" t="str">
        <f>A5</f>
        <v>Zuständig</v>
      </c>
      <c r="G5" s="91" t="str">
        <f>B5</f>
        <v>AWEL</v>
      </c>
      <c r="H5" s="90" t="str">
        <f t="shared" si="0"/>
        <v>Kontaktperson</v>
      </c>
      <c r="I5" s="100" t="str">
        <f t="shared" si="0"/>
        <v>Cuno Bieler</v>
      </c>
    </row>
    <row r="6" spans="1:17" s="56" customFormat="1" ht="18" customHeight="1">
      <c r="A6" s="79" t="s">
        <v>58</v>
      </c>
      <c r="B6" s="80" t="s">
        <v>276</v>
      </c>
      <c r="C6" s="79" t="s">
        <v>128</v>
      </c>
      <c r="D6" s="80" t="s">
        <v>184</v>
      </c>
      <c r="E6" s="19"/>
      <c r="F6" s="90" t="str">
        <f t="shared" ref="F6:F9" si="1">A6</f>
        <v>Einheit</v>
      </c>
      <c r="G6" s="91" t="str">
        <f>B6</f>
        <v>Anz.</v>
      </c>
      <c r="H6" s="90" t="str">
        <f t="shared" si="0"/>
        <v xml:space="preserve">Berechnung </v>
      </c>
      <c r="I6" s="91" t="str">
        <f t="shared" si="0"/>
        <v>Ja</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4" t="s">
        <v>277</v>
      </c>
      <c r="C8" s="194"/>
      <c r="D8" s="194"/>
      <c r="E8" s="19"/>
      <c r="F8" s="90" t="str">
        <f t="shared" si="1"/>
        <v>Kurzbeschreibung</v>
      </c>
      <c r="G8" s="238" t="str">
        <f>B8</f>
        <v xml:space="preserve">Misst den Anteil fossilfreie Personenwagen am Bestand des Kantons Zürich </v>
      </c>
      <c r="H8" s="238"/>
      <c r="I8" s="238"/>
      <c r="Q8" s="58" t="e">
        <f>E38/E32-1</f>
        <v>#DIV/0!</v>
      </c>
    </row>
    <row r="9" spans="1:17" s="59" customFormat="1" ht="72" customHeight="1">
      <c r="A9" s="79" t="s">
        <v>132</v>
      </c>
      <c r="B9" s="194" t="s">
        <v>278</v>
      </c>
      <c r="C9" s="194"/>
      <c r="D9" s="194"/>
      <c r="E9" s="19"/>
      <c r="F9" s="90" t="str">
        <f t="shared" si="1"/>
        <v>Aussagekraft/Relevanz</v>
      </c>
      <c r="G9" s="238" t="str">
        <f>B9</f>
        <v>In der Mobilität verursachen Personenwagen einen wichtigen Anteil der Treibhausgasemissionen. Der Anteil der fossilfreien Personenwagen am Bestand zeigt den Stand der Dekarbonisierung sehr direkt.</v>
      </c>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6" t="s">
        <v>279</v>
      </c>
      <c r="C11" s="196"/>
      <c r="D11" s="196"/>
      <c r="E11" s="19"/>
      <c r="F11" s="90" t="str">
        <f t="shared" ref="F11:I17" si="2">A11</f>
        <v>Datenquelle</v>
      </c>
      <c r="G11" s="238" t="str">
        <f t="shared" si="2"/>
        <v>Bundesamt für Statistik, Mobilität und Verkehr, Bestand der Personenwagen nach technischen Merkmalen, ab 2005</v>
      </c>
      <c r="H11" s="238"/>
      <c r="I11" s="238"/>
    </row>
    <row r="12" spans="1:17" s="56" customFormat="1" ht="42" customHeight="1">
      <c r="A12" s="79" t="s">
        <v>134</v>
      </c>
      <c r="B12" s="217" t="s">
        <v>280</v>
      </c>
      <c r="C12" s="217"/>
      <c r="D12" s="217"/>
      <c r="E12" s="19"/>
      <c r="F12" s="90" t="str">
        <f t="shared" si="2"/>
        <v>Internetadresse</v>
      </c>
      <c r="G12" s="238" t="str">
        <f t="shared" si="2"/>
        <v>https://www.pxweb.bfs.admin.ch/pxweb/de/px-x-1103020100_105/-/px-x-1103020100_105.px/</v>
      </c>
      <c r="H12" s="238"/>
      <c r="I12" s="238"/>
    </row>
    <row r="13" spans="1:17" s="56" customFormat="1" ht="42" customHeight="1" thickTop="1" thickBot="1">
      <c r="A13" s="79" t="s">
        <v>127</v>
      </c>
      <c r="B13" s="196"/>
      <c r="C13" s="196"/>
      <c r="D13" s="196"/>
      <c r="E13" s="19"/>
      <c r="F13" s="90" t="str">
        <f t="shared" si="2"/>
        <v>Kontaktperson</v>
      </c>
      <c r="G13" s="238">
        <f t="shared" si="2"/>
        <v>0</v>
      </c>
      <c r="H13" s="238"/>
      <c r="I13" s="238"/>
    </row>
    <row r="14" spans="1:17" s="56" customFormat="1">
      <c r="A14" s="79" t="s">
        <v>135</v>
      </c>
      <c r="B14" s="203" t="s">
        <v>281</v>
      </c>
      <c r="C14" s="204"/>
      <c r="D14" s="205"/>
      <c r="E14" s="19"/>
      <c r="F14" s="90" t="str">
        <f>A14</f>
        <v>Nr. der Statisitik</v>
      </c>
      <c r="G14" s="239" t="str">
        <f>B14</f>
        <v>px-x-1103020100_105</v>
      </c>
      <c r="H14" s="240"/>
      <c r="I14" s="241"/>
    </row>
    <row r="15" spans="1:17" s="56" customFormat="1" ht="18.600000000000001" customHeight="1">
      <c r="A15" s="79" t="s">
        <v>136</v>
      </c>
      <c r="B15" s="105" t="s">
        <v>173</v>
      </c>
      <c r="C15" s="79" t="s">
        <v>137</v>
      </c>
      <c r="D15" s="106" t="s">
        <v>174</v>
      </c>
      <c r="E15" s="19"/>
      <c r="F15" s="90" t="str">
        <f t="shared" si="2"/>
        <v>Lizenz</v>
      </c>
      <c r="G15" s="107" t="str">
        <f t="shared" si="2"/>
        <v>OPEN-BY-ASK</v>
      </c>
      <c r="H15" s="90" t="str">
        <f t="shared" si="2"/>
        <v>Dateiformat</v>
      </c>
      <c r="I15" s="107" t="str">
        <f t="shared" si="2"/>
        <v>PX</v>
      </c>
    </row>
    <row r="16" spans="1:17" s="59" customFormat="1" ht="18.600000000000001" customHeight="1">
      <c r="A16" s="79" t="s">
        <v>138</v>
      </c>
      <c r="B16" s="80" t="s">
        <v>175</v>
      </c>
      <c r="C16" s="79" t="s">
        <v>139</v>
      </c>
      <c r="D16" s="84" t="s">
        <v>282</v>
      </c>
      <c r="E16" s="19"/>
      <c r="F16" s="90" t="str">
        <f t="shared" si="2"/>
        <v>Erhebungsintervall</v>
      </c>
      <c r="G16" s="91" t="str">
        <f t="shared" si="2"/>
        <v>jährlich</v>
      </c>
      <c r="H16" s="90" t="str">
        <f t="shared" si="2"/>
        <v>Aktualisierung jeweils</v>
      </c>
      <c r="I16" s="91" t="str">
        <f>D16</f>
        <v>ab 31. Januar Folgejahr</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7"/>
      <c r="C21" s="198"/>
      <c r="D21" s="199"/>
      <c r="E21" s="19"/>
      <c r="F21" s="90" t="str">
        <f>A21</f>
        <v>Hinweise zu Datenauswahl und -aufbereitung</v>
      </c>
      <c r="G21" s="200">
        <f>B21</f>
        <v>0</v>
      </c>
      <c r="H21" s="201"/>
      <c r="I21" s="202"/>
    </row>
    <row r="22" spans="1:17" s="59" customFormat="1" ht="36.6" customHeight="1" thickTop="1" thickBot="1">
      <c r="A22" s="79" t="s">
        <v>146</v>
      </c>
      <c r="B22" s="197"/>
      <c r="C22" s="198"/>
      <c r="D22" s="199"/>
      <c r="E22" s="19"/>
      <c r="F22" s="90" t="str">
        <f>A22</f>
        <v>Berechnung Indikator</v>
      </c>
      <c r="G22" s="200">
        <f>B22</f>
        <v>0</v>
      </c>
      <c r="H22" s="201"/>
      <c r="I22" s="202"/>
    </row>
    <row r="23" spans="1:17" s="56" customFormat="1" ht="12.6" customHeight="1" thickTop="1" thickBot="1">
      <c r="A23" s="88"/>
      <c r="B23" s="88"/>
      <c r="C23" s="88"/>
      <c r="D23" s="88"/>
      <c r="E23" s="19"/>
      <c r="F23" s="88"/>
      <c r="G23" s="88"/>
      <c r="H23" s="88"/>
      <c r="I23" s="88"/>
    </row>
    <row r="24" spans="1:17" s="59" customFormat="1" ht="18" customHeight="1">
      <c r="A24" s="79" t="s">
        <v>147</v>
      </c>
      <c r="B24" s="194" t="s">
        <v>223</v>
      </c>
      <c r="C24" s="194"/>
      <c r="D24" s="194"/>
      <c r="E24" s="19"/>
      <c r="F24" s="89"/>
      <c r="G24" s="195"/>
      <c r="H24" s="195"/>
      <c r="I24" s="195"/>
    </row>
    <row r="25" spans="1:17" s="59" customFormat="1" ht="42.6" customHeight="1">
      <c r="A25" s="79" t="s">
        <v>148</v>
      </c>
      <c r="B25" s="194" t="s">
        <v>179</v>
      </c>
      <c r="C25" s="194"/>
      <c r="D25" s="194"/>
      <c r="E25" s="19"/>
      <c r="F25" s="90" t="str">
        <f t="shared" ref="F25:F27" si="5">A25</f>
        <v>Datenqualität</v>
      </c>
      <c r="G25" s="238" t="str">
        <f>B25</f>
        <v>gut</v>
      </c>
      <c r="H25" s="238"/>
      <c r="I25" s="238"/>
    </row>
    <row r="26" spans="1:17" s="59" customFormat="1" ht="33" customHeight="1">
      <c r="A26" s="79" t="s">
        <v>149</v>
      </c>
      <c r="B26" s="207" t="s">
        <v>283</v>
      </c>
      <c r="C26" s="207"/>
      <c r="D26" s="207"/>
      <c r="E26" s="19"/>
      <c r="F26" s="90" t="str">
        <f t="shared" si="5"/>
        <v>Plausiblisierung / Verifizierung</v>
      </c>
      <c r="G26" s="238" t="str">
        <f>B26</f>
        <v>ein kleiner werdender Anteil müsste kritisch stimmen</v>
      </c>
      <c r="H26" s="238"/>
      <c r="I26" s="238"/>
    </row>
    <row r="27" spans="1:17" s="59" customFormat="1" ht="37.35" customHeight="1">
      <c r="A27" s="79" t="s">
        <v>150</v>
      </c>
      <c r="B27" s="194" t="s">
        <v>284</v>
      </c>
      <c r="C27" s="194"/>
      <c r="D27" s="194"/>
      <c r="E27" s="19"/>
      <c r="F27" s="90" t="str">
        <f t="shared" si="5"/>
        <v>Bemerkungen</v>
      </c>
      <c r="G27" s="238" t="str">
        <f>B27</f>
        <v>Wasserstoff wird zu fossilfrei gezählt, Plug-in-Hybride jedoch nicht</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Produktion von Wärme aus erneuerbaren Energieträgern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IF(ISNUMBER(Daten_M1[[#This Row],[ZH]]),Daten_M1[[#This Row],[ZH]]/_xlfn.XLOOKUP(Basisjahr,Daten_M1[Jahr],Daten_M1[ZH])-1,#N/A)</f>
        <v>#N/A</v>
      </c>
      <c r="G32" s="121"/>
      <c r="H32" s="75" t="e">
        <f>IF(ISNUMBER(Daten_M1[[#This Row],[CH]]),Daten_M1[[#This Row],[CH]]/_xlfn.XLOOKUP(Basisjahr,Daten_M1[Jahr],Daten_M1[CH])-1,#N/A)</f>
        <v>#N/A</v>
      </c>
      <c r="I32" s="121"/>
      <c r="J32" s="75" t="e">
        <f>IF(ISNUMBER(Daten_M1[[#This Row],[BS]]),Daten_M1[[#This Row],[BS]]/_xlfn.XLOOKUP(Basisjahr,Daten_M1[Jahr],Daten_M1[BS])-1,#N/A)</f>
        <v>#N/A</v>
      </c>
      <c r="K32" s="63"/>
      <c r="L32" s="67"/>
      <c r="M32" s="64"/>
      <c r="N32" s="64"/>
      <c r="O32" s="64"/>
      <c r="P32" s="64"/>
    </row>
    <row r="33" spans="1:16" ht="16.350000000000001" customHeight="1">
      <c r="A33" s="95">
        <v>2016</v>
      </c>
      <c r="B33" s="65" t="s">
        <v>164</v>
      </c>
      <c r="C33" s="124" t="s">
        <v>164</v>
      </c>
      <c r="D33" s="66" t="e">
        <v>#N/A</v>
      </c>
      <c r="E33" s="73"/>
      <c r="F33" s="75" t="e">
        <f>IF(ISNUMBER(Daten_M1[[#This Row],[ZH]]),Daten_M1[[#This Row],[ZH]]/_xlfn.XLOOKUP(Basisjahr,Daten_M1[Jahr],Daten_M1[ZH])-1,#N/A)</f>
        <v>#N/A</v>
      </c>
      <c r="G33" s="73"/>
      <c r="H33" s="75" t="e">
        <f>IF(ISNUMBER(Daten_M1[[#This Row],[CH]]),Daten_M1[[#This Row],[CH]]/_xlfn.XLOOKUP(Basisjahr,Daten_M1[Jahr],Daten_M1[CH])-1,#N/A)</f>
        <v>#N/A</v>
      </c>
      <c r="I33" s="73"/>
      <c r="J33" s="75" t="e">
        <f>IF(ISNUMBER(Daten_M1[[#This Row],[BS]]),Daten_M1[[#This Row],[BS]]/_xlfn.XLOOKUP(Basisjahr,Daten_M1[Jahr],Daten_M1[BS])-1,#N/A)</f>
        <v>#N/A</v>
      </c>
      <c r="K33" s="63"/>
      <c r="L33" s="67"/>
      <c r="M33" s="64"/>
      <c r="N33" s="62"/>
      <c r="O33" s="62"/>
      <c r="P33" s="62"/>
    </row>
    <row r="34" spans="1:16" ht="16.350000000000001" customHeight="1">
      <c r="A34" s="95">
        <v>2017</v>
      </c>
      <c r="B34" s="65" t="s">
        <v>164</v>
      </c>
      <c r="C34" s="124" t="s">
        <v>164</v>
      </c>
      <c r="D34" s="66" t="e">
        <v>#N/A</v>
      </c>
      <c r="E34" s="73"/>
      <c r="F34" s="75" t="e">
        <f>IF(ISNUMBER(Daten_M1[[#This Row],[ZH]]),Daten_M1[[#This Row],[ZH]]/_xlfn.XLOOKUP(Basisjahr,Daten_M1[Jahr],Daten_M1[ZH])-1,#N/A)</f>
        <v>#N/A</v>
      </c>
      <c r="G34" s="73"/>
      <c r="H34" s="75" t="e">
        <f>IF(ISNUMBER(Daten_M1[[#This Row],[CH]]),Daten_M1[[#This Row],[CH]]/_xlfn.XLOOKUP(Basisjahr,Daten_M1[Jahr],Daten_M1[CH])-1,#N/A)</f>
        <v>#N/A</v>
      </c>
      <c r="I34" s="73"/>
      <c r="J34" s="75" t="e">
        <f>IF(ISNUMBER(Daten_M1[[#This Row],[BS]]),Daten_M1[[#This Row],[BS]]/_xlfn.XLOOKUP(Basisjahr,Daten_M1[Jahr],Daten_M1[BS])-1,#N/A)</f>
        <v>#N/A</v>
      </c>
      <c r="K34" s="63"/>
      <c r="L34" s="67"/>
      <c r="M34" s="64"/>
      <c r="N34" s="62"/>
      <c r="O34" s="62"/>
      <c r="P34" s="62"/>
    </row>
    <row r="35" spans="1:16" ht="16.350000000000001" customHeight="1">
      <c r="A35" s="95">
        <v>2018</v>
      </c>
      <c r="B35" s="65" t="s">
        <v>164</v>
      </c>
      <c r="C35" s="124" t="s">
        <v>164</v>
      </c>
      <c r="D35" s="66" t="e">
        <v>#N/A</v>
      </c>
      <c r="E35" s="73"/>
      <c r="F35" s="75" t="e">
        <f>IF(ISNUMBER(Daten_M1[[#This Row],[ZH]]),Daten_M1[[#This Row],[ZH]]/_xlfn.XLOOKUP(Basisjahr,Daten_M1[Jahr],Daten_M1[ZH])-1,#N/A)</f>
        <v>#N/A</v>
      </c>
      <c r="G35" s="73"/>
      <c r="H35" s="75" t="e">
        <f>IF(ISNUMBER(Daten_M1[[#This Row],[CH]]),Daten_M1[[#This Row],[CH]]/_xlfn.XLOOKUP(Basisjahr,Daten_M1[Jahr],Daten_M1[CH])-1,#N/A)</f>
        <v>#N/A</v>
      </c>
      <c r="I35" s="73"/>
      <c r="J35" s="75" t="e">
        <f>IF(ISNUMBER(Daten_M1[[#This Row],[BS]]),Daten_M1[[#This Row],[BS]]/_xlfn.XLOOKUP(Basisjahr,Daten_M1[Jahr],Daten_M1[BS])-1,#N/A)</f>
        <v>#N/A</v>
      </c>
      <c r="K35" s="63"/>
      <c r="L35" s="67"/>
      <c r="M35" s="64"/>
      <c r="N35" s="62"/>
      <c r="O35" s="62"/>
      <c r="P35" s="62"/>
    </row>
    <row r="36" spans="1:16" ht="16.350000000000001" customHeight="1">
      <c r="A36" s="95">
        <v>2019</v>
      </c>
      <c r="B36" s="65" t="s">
        <v>164</v>
      </c>
      <c r="C36" s="124" t="s">
        <v>164</v>
      </c>
      <c r="D36" s="66" t="e">
        <v>#N/A</v>
      </c>
      <c r="E36" s="73"/>
      <c r="F36" s="75" t="e">
        <f>IF(ISNUMBER(Daten_M1[[#This Row],[ZH]]),Daten_M1[[#This Row],[ZH]]/_xlfn.XLOOKUP(Basisjahr,Daten_M1[Jahr],Daten_M1[ZH])-1,#N/A)</f>
        <v>#N/A</v>
      </c>
      <c r="G36" s="73"/>
      <c r="H36" s="75" t="e">
        <f>IF(ISNUMBER(Daten_M1[[#This Row],[CH]]),Daten_M1[[#This Row],[CH]]/_xlfn.XLOOKUP(Basisjahr,Daten_M1[Jahr],Daten_M1[CH])-1,#N/A)</f>
        <v>#N/A</v>
      </c>
      <c r="I36" s="73"/>
      <c r="J36" s="75" t="e">
        <f>IF(ISNUMBER(Daten_M1[[#This Row],[BS]]),Daten_M1[[#This Row],[BS]]/_xlfn.XLOOKUP(Basisjahr,Daten_M1[Jahr],Daten_M1[BS])-1,#N/A)</f>
        <v>#N/A</v>
      </c>
      <c r="K36" s="63"/>
      <c r="L36" s="67"/>
      <c r="M36" s="64"/>
      <c r="N36" s="62"/>
      <c r="O36" s="62"/>
      <c r="P36" s="62"/>
    </row>
    <row r="37" spans="1:16" ht="16.350000000000001" customHeight="1">
      <c r="A37" s="95">
        <v>2020</v>
      </c>
      <c r="B37" s="65" t="s">
        <v>164</v>
      </c>
      <c r="C37" s="124" t="s">
        <v>164</v>
      </c>
      <c r="D37" s="66" t="e">
        <v>#N/A</v>
      </c>
      <c r="E37" s="73"/>
      <c r="F37" s="75" t="e">
        <f>IF(ISNUMBER(Daten_M1[[#This Row],[ZH]]),Daten_M1[[#This Row],[ZH]]/_xlfn.XLOOKUP(Basisjahr,Daten_M1[Jahr],Daten_M1[ZH])-1,#N/A)</f>
        <v>#N/A</v>
      </c>
      <c r="G37" s="73"/>
      <c r="H37" s="75" t="e">
        <f>IF(ISNUMBER(Daten_M1[[#This Row],[CH]]),Daten_M1[[#This Row],[CH]]/_xlfn.XLOOKUP(Basisjahr,Daten_M1[Jahr],Daten_M1[CH])-1,#N/A)</f>
        <v>#N/A</v>
      </c>
      <c r="I37" s="73"/>
      <c r="J37" s="75" t="e">
        <f>IF(ISNUMBER(Daten_M1[[#This Row],[BS]]),Daten_M1[[#This Row],[BS]]/_xlfn.XLOOKUP(Basisjahr,Daten_M1[Jahr],Daten_M1[BS])-1,#N/A)</f>
        <v>#N/A</v>
      </c>
      <c r="K37" s="63"/>
      <c r="L37" s="67"/>
      <c r="M37" s="64"/>
      <c r="N37" s="62"/>
      <c r="O37" s="62"/>
      <c r="P37" s="62"/>
    </row>
    <row r="38" spans="1:16" ht="16.350000000000001" customHeight="1">
      <c r="A38" s="95">
        <v>2021</v>
      </c>
      <c r="B38" s="65" t="s">
        <v>164</v>
      </c>
      <c r="C38" s="124" t="s">
        <v>164</v>
      </c>
      <c r="D38" s="66" t="e">
        <v>#N/A</v>
      </c>
      <c r="E38" s="73"/>
      <c r="F38" s="75" t="e">
        <f>IF(ISNUMBER(Daten_M1[[#This Row],[ZH]]),Daten_M1[[#This Row],[ZH]]/_xlfn.XLOOKUP(Basisjahr,Daten_M1[Jahr],Daten_M1[ZH])-1,#N/A)</f>
        <v>#N/A</v>
      </c>
      <c r="G38" s="73"/>
      <c r="H38" s="75" t="e">
        <f>IF(ISNUMBER(Daten_M1[[#This Row],[CH]]),Daten_M1[[#This Row],[CH]]/_xlfn.XLOOKUP(Basisjahr,Daten_M1[Jahr],Daten_M1[CH])-1,#N/A)</f>
        <v>#N/A</v>
      </c>
      <c r="I38" s="73"/>
      <c r="J38" s="75" t="e">
        <f>IF(ISNUMBER(Daten_M1[[#This Row],[BS]]),Daten_M1[[#This Row],[BS]]/_xlfn.XLOOKUP(Basisjahr,Daten_M1[Jahr],Daten_M1[BS])-1,#N/A)</f>
        <v>#N/A</v>
      </c>
      <c r="K38" s="63"/>
      <c r="L38" s="67"/>
      <c r="M38" s="64"/>
      <c r="N38" s="62"/>
      <c r="O38" s="62"/>
      <c r="P38" s="62"/>
    </row>
    <row r="39" spans="1:16" ht="16.350000000000001" customHeight="1">
      <c r="A39" s="95">
        <v>2022</v>
      </c>
      <c r="B39" s="65" t="s">
        <v>164</v>
      </c>
      <c r="C39" s="124" t="s">
        <v>164</v>
      </c>
      <c r="D39" s="66" t="e">
        <v>#N/A</v>
      </c>
      <c r="E39" s="73"/>
      <c r="F39" s="75" t="e">
        <f>IF(ISNUMBER(Daten_M1[[#This Row],[ZH]]),Daten_M1[[#This Row],[ZH]]/_xlfn.XLOOKUP(Basisjahr,Daten_M1[Jahr],Daten_M1[ZH])-1,#N/A)</f>
        <v>#N/A</v>
      </c>
      <c r="G39" s="73"/>
      <c r="H39" s="75" t="e">
        <f>IF(ISNUMBER(Daten_M1[[#This Row],[CH]]),Daten_M1[[#This Row],[CH]]/_xlfn.XLOOKUP(Basisjahr,Daten_M1[Jahr],Daten_M1[CH])-1,#N/A)</f>
        <v>#N/A</v>
      </c>
      <c r="I39" s="73"/>
      <c r="J39" s="75" t="e">
        <f>IF(ISNUMBER(Daten_M1[[#This Row],[BS]]),Daten_M1[[#This Row],[BS]]/_xlfn.XLOOKUP(Basisjahr,Daten_M1[Jahr],Daten_M1[BS])-1,#N/A)</f>
        <v>#N/A</v>
      </c>
      <c r="K39" s="68"/>
      <c r="L39" s="67"/>
      <c r="M39" s="64"/>
      <c r="N39" s="62"/>
      <c r="O39" s="62"/>
      <c r="P39" s="62"/>
    </row>
    <row r="40" spans="1:16" ht="16.350000000000001" customHeight="1">
      <c r="A40" s="95">
        <v>2023</v>
      </c>
      <c r="B40" s="65" t="s">
        <v>164</v>
      </c>
      <c r="C40" s="124" t="s">
        <v>164</v>
      </c>
      <c r="D40" s="66" t="e">
        <v>#N/A</v>
      </c>
      <c r="E40" s="74"/>
      <c r="F40" s="76" t="e">
        <f>IF(ISNUMBER(Daten_M1[[#This Row],[ZH]]),Daten_M1[[#This Row],[ZH]]/_xlfn.XLOOKUP(Basisjahr,Daten_M1[Jahr],Daten_M1[ZH])-1,#N/A)</f>
        <v>#N/A</v>
      </c>
      <c r="G40" s="74"/>
      <c r="H40" s="76" t="e">
        <f>IF(ISNUMBER(Daten_M1[[#This Row],[CH]]),Daten_M1[[#This Row],[CH]]/_xlfn.XLOOKUP(Basisjahr,Daten_M1[Jahr],Daten_M1[CH])-1,#N/A)</f>
        <v>#N/A</v>
      </c>
      <c r="I40" s="74"/>
      <c r="J40" s="76" t="e">
        <f>IF(ISNUMBER(Daten_M1[[#This Row],[BS]]),Daten_M1[[#This Row],[BS]]/_xlfn.XLOOKUP(Basisjahr,Daten_M1[Jahr],Daten_M1[BS])-1,#N/A)</f>
        <v>#N/A</v>
      </c>
      <c r="K40" s="68"/>
      <c r="L40" s="67"/>
      <c r="M40" s="64"/>
      <c r="N40" s="62"/>
      <c r="O40" s="62"/>
      <c r="P40" s="62"/>
    </row>
    <row r="41" spans="1:16" ht="16.350000000000001" customHeight="1">
      <c r="A41" s="95">
        <v>2024</v>
      </c>
      <c r="B41" s="65" t="s">
        <v>164</v>
      </c>
      <c r="C41" s="124" t="s">
        <v>164</v>
      </c>
      <c r="D41" s="66" t="e">
        <v>#N/A</v>
      </c>
      <c r="E41" s="74"/>
      <c r="F41" s="76" t="e">
        <f>IF(ISNUMBER(Daten_M1[[#This Row],[ZH]]),Daten_M1[[#This Row],[ZH]]/_xlfn.XLOOKUP(Basisjahr,Daten_M1[Jahr],Daten_M1[ZH])-1,#N/A)</f>
        <v>#N/A</v>
      </c>
      <c r="G41" s="74"/>
      <c r="H41" s="76" t="e">
        <f>IF(ISNUMBER(Daten_M1[[#This Row],[CH]]),Daten_M1[[#This Row],[CH]]/_xlfn.XLOOKUP(Basisjahr,Daten_M1[Jahr],Daten_M1[CH])-1,#N/A)</f>
        <v>#N/A</v>
      </c>
      <c r="I41" s="74"/>
      <c r="J41" s="76" t="e">
        <f>IF(ISNUMBER(Daten_M1[[#This Row],[BS]]),Daten_M1[[#This Row],[BS]]/_xlfn.XLOOKUP(Basisjahr,Daten_M1[Jahr],Daten_M1[BS])-1,#N/A)</f>
        <v>#N/A</v>
      </c>
      <c r="K41" s="68"/>
      <c r="L41" s="67"/>
      <c r="M41" s="64"/>
      <c r="N41" s="62"/>
      <c r="O41" s="62"/>
      <c r="P41" s="62"/>
    </row>
    <row r="42" spans="1:16" ht="16.350000000000001" customHeight="1">
      <c r="A42" s="95">
        <v>2025</v>
      </c>
      <c r="B42" s="65" t="s">
        <v>164</v>
      </c>
      <c r="C42" s="124" t="s">
        <v>164</v>
      </c>
      <c r="D42" s="66" t="e">
        <v>#N/A</v>
      </c>
      <c r="E42" s="74"/>
      <c r="F42" s="76" t="e">
        <f>IF(ISNUMBER(Daten_M1[[#This Row],[ZH]]),Daten_M1[[#This Row],[ZH]]/_xlfn.XLOOKUP(Basisjahr,Daten_M1[Jahr],Daten_M1[ZH])-1,#N/A)</f>
        <v>#N/A</v>
      </c>
      <c r="G42" s="74"/>
      <c r="H42" s="76" t="e">
        <f>IF(ISNUMBER(Daten_M1[[#This Row],[CH]]),Daten_M1[[#This Row],[CH]]/_xlfn.XLOOKUP(Basisjahr,Daten_M1[Jahr],Daten_M1[CH])-1,#N/A)</f>
        <v>#N/A</v>
      </c>
      <c r="I42" s="74"/>
      <c r="J42" s="76" t="e">
        <f>IF(ISNUMBER(Daten_M1[[#This Row],[BS]]),Daten_M1[[#This Row],[BS]]/_xlfn.XLOOKUP(Basisjahr,Daten_M1[Jahr],Daten_M1[BS])-1,#N/A)</f>
        <v>#N/A</v>
      </c>
      <c r="K42" s="68"/>
      <c r="L42" s="67"/>
      <c r="M42" s="64"/>
      <c r="N42" s="62"/>
      <c r="O42" s="62"/>
      <c r="P42" s="62"/>
    </row>
    <row r="43" spans="1:16" ht="16.350000000000001" customHeight="1">
      <c r="A43" s="95">
        <v>2026</v>
      </c>
      <c r="B43" s="65" t="s">
        <v>164</v>
      </c>
      <c r="C43" s="124" t="s">
        <v>164</v>
      </c>
      <c r="D43" s="66" t="e">
        <v>#N/A</v>
      </c>
      <c r="E43" s="74"/>
      <c r="F43" s="76" t="e">
        <f>IF(ISNUMBER(Daten_M1[[#This Row],[ZH]]),Daten_M1[[#This Row],[ZH]]/_xlfn.XLOOKUP(Basisjahr,Daten_M1[Jahr],Daten_M1[ZH])-1,#N/A)</f>
        <v>#N/A</v>
      </c>
      <c r="G43" s="74"/>
      <c r="H43" s="76" t="e">
        <f>IF(ISNUMBER(Daten_M1[[#This Row],[CH]]),Daten_M1[[#This Row],[CH]]/_xlfn.XLOOKUP(Basisjahr,Daten_M1[Jahr],Daten_M1[CH])-1,#N/A)</f>
        <v>#N/A</v>
      </c>
      <c r="I43" s="74"/>
      <c r="J43" s="76" t="e">
        <f>IF(ISNUMBER(Daten_M1[[#This Row],[BS]]),Daten_M1[[#This Row],[BS]]/_xlfn.XLOOKUP(Basisjahr,Daten_M1[Jahr],Daten_M1[BS])-1,#N/A)</f>
        <v>#N/A</v>
      </c>
      <c r="K43" s="68"/>
      <c r="L43" s="67"/>
      <c r="M43" s="64"/>
      <c r="N43" s="62"/>
      <c r="O43" s="62"/>
      <c r="P43" s="62"/>
    </row>
    <row r="44" spans="1:16" ht="16.350000000000001" customHeight="1">
      <c r="A44" s="95">
        <v>2027</v>
      </c>
      <c r="B44" s="65" t="s">
        <v>164</v>
      </c>
      <c r="C44" s="124" t="s">
        <v>164</v>
      </c>
      <c r="D44" s="66" t="e">
        <v>#N/A</v>
      </c>
      <c r="E44" s="74"/>
      <c r="F44" s="76" t="e">
        <f>IF(ISNUMBER(Daten_M1[[#This Row],[ZH]]),Daten_M1[[#This Row],[ZH]]/_xlfn.XLOOKUP(Basisjahr,Daten_M1[Jahr],Daten_M1[ZH])-1,#N/A)</f>
        <v>#N/A</v>
      </c>
      <c r="G44" s="74"/>
      <c r="H44" s="76" t="e">
        <f>IF(ISNUMBER(Daten_M1[[#This Row],[CH]]),Daten_M1[[#This Row],[CH]]/_xlfn.XLOOKUP(Basisjahr,Daten_M1[Jahr],Daten_M1[CH])-1,#N/A)</f>
        <v>#N/A</v>
      </c>
      <c r="I44" s="74"/>
      <c r="J44" s="76" t="e">
        <f>IF(ISNUMBER(Daten_M1[[#This Row],[BS]]),Daten_M1[[#This Row],[BS]]/_xlfn.XLOOKUP(Basisjahr,Daten_M1[Jahr],Daten_M1[BS])-1,#N/A)</f>
        <v>#N/A</v>
      </c>
      <c r="K44" s="68"/>
      <c r="L44" s="67"/>
      <c r="M44" s="64"/>
      <c r="N44" s="62"/>
      <c r="O44" s="62"/>
      <c r="P44" s="62"/>
    </row>
    <row r="45" spans="1:16" ht="16.350000000000001" customHeight="1">
      <c r="A45" s="95">
        <v>2028</v>
      </c>
      <c r="B45" s="65" t="s">
        <v>164</v>
      </c>
      <c r="C45" s="124" t="s">
        <v>164</v>
      </c>
      <c r="D45" s="66" t="e">
        <v>#N/A</v>
      </c>
      <c r="E45" s="74"/>
      <c r="F45" s="76" t="e">
        <f>IF(ISNUMBER(Daten_M1[[#This Row],[ZH]]),Daten_M1[[#This Row],[ZH]]/_xlfn.XLOOKUP(Basisjahr,Daten_M1[Jahr],Daten_M1[ZH])-1,#N/A)</f>
        <v>#N/A</v>
      </c>
      <c r="G45" s="74"/>
      <c r="H45" s="76" t="e">
        <f>IF(ISNUMBER(Daten_M1[[#This Row],[CH]]),Daten_M1[[#This Row],[CH]]/_xlfn.XLOOKUP(Basisjahr,Daten_M1[Jahr],Daten_M1[CH])-1,#N/A)</f>
        <v>#N/A</v>
      </c>
      <c r="I45" s="74"/>
      <c r="J45" s="76" t="e">
        <f>IF(ISNUMBER(Daten_M1[[#This Row],[BS]]),Daten_M1[[#This Row],[BS]]/_xlfn.XLOOKUP(Basisjahr,Daten_M1[Jahr],Daten_M1[BS])-1,#N/A)</f>
        <v>#N/A</v>
      </c>
      <c r="K45" s="68"/>
      <c r="L45" s="67"/>
      <c r="M45" s="64"/>
      <c r="N45" s="62"/>
      <c r="O45" s="62"/>
      <c r="P45" s="62"/>
    </row>
    <row r="46" spans="1:16" ht="16.350000000000001" customHeight="1">
      <c r="A46" s="95">
        <v>2029</v>
      </c>
      <c r="B46" s="65" t="s">
        <v>164</v>
      </c>
      <c r="C46" s="124" t="s">
        <v>164</v>
      </c>
      <c r="D46" s="66" t="e">
        <v>#N/A</v>
      </c>
      <c r="E46" s="74"/>
      <c r="F46" s="76" t="e">
        <f>IF(ISNUMBER(Daten_M1[[#This Row],[ZH]]),Daten_M1[[#This Row],[ZH]]/_xlfn.XLOOKUP(Basisjahr,Daten_M1[Jahr],Daten_M1[ZH])-1,#N/A)</f>
        <v>#N/A</v>
      </c>
      <c r="G46" s="74"/>
      <c r="H46" s="76" t="e">
        <f>IF(ISNUMBER(Daten_M1[[#This Row],[CH]]),Daten_M1[[#This Row],[CH]]/_xlfn.XLOOKUP(Basisjahr,Daten_M1[Jahr],Daten_M1[CH])-1,#N/A)</f>
        <v>#N/A</v>
      </c>
      <c r="I46" s="74"/>
      <c r="J46" s="76" t="e">
        <f>IF(ISNUMBER(Daten_M1[[#This Row],[BS]]),Daten_M1[[#This Row],[BS]]/_xlfn.XLOOKUP(Basisjahr,Daten_M1[Jahr],Daten_M1[BS])-1,#N/A)</f>
        <v>#N/A</v>
      </c>
      <c r="K46" s="68"/>
      <c r="L46" s="67"/>
      <c r="M46" s="64"/>
      <c r="N46" s="62"/>
      <c r="O46" s="62"/>
      <c r="P46" s="62"/>
    </row>
    <row r="47" spans="1:16" ht="16.350000000000001" customHeight="1">
      <c r="A47" s="95">
        <v>2030</v>
      </c>
      <c r="B47" s="65" t="s">
        <v>164</v>
      </c>
      <c r="C47" s="124" t="s">
        <v>164</v>
      </c>
      <c r="D47" s="66" t="e">
        <v>#N/A</v>
      </c>
      <c r="E47" s="74"/>
      <c r="F47" s="76" t="e">
        <f>IF(ISNUMBER(Daten_M1[[#This Row],[ZH]]),Daten_M1[[#This Row],[ZH]]/_xlfn.XLOOKUP(Basisjahr,Daten_M1[Jahr],Daten_M1[ZH])-1,#N/A)</f>
        <v>#N/A</v>
      </c>
      <c r="G47" s="74"/>
      <c r="H47" s="76" t="e">
        <f>IF(ISNUMBER(Daten_M1[[#This Row],[CH]]),Daten_M1[[#This Row],[CH]]/_xlfn.XLOOKUP(Basisjahr,Daten_M1[Jahr],Daten_M1[CH])-1,#N/A)</f>
        <v>#N/A</v>
      </c>
      <c r="I47" s="74"/>
      <c r="J47" s="76" t="e">
        <f>IF(ISNUMBER(Daten_M1[[#This Row],[BS]]),Daten_M1[[#This Row],[BS]]/_xlfn.XLOOKUP(Basisjahr,Daten_M1[Jahr],Daten_M1[BS])-1,#N/A)</f>
        <v>#N/A</v>
      </c>
      <c r="K47" s="68"/>
      <c r="L47" s="67"/>
      <c r="M47" s="64"/>
      <c r="N47" s="62"/>
      <c r="O47" s="62"/>
      <c r="P47" s="62"/>
    </row>
    <row r="48" spans="1:16" ht="16.350000000000001" customHeight="1">
      <c r="A48" s="95">
        <v>2031</v>
      </c>
      <c r="B48" s="65" t="s">
        <v>164</v>
      </c>
      <c r="C48" s="124" t="s">
        <v>164</v>
      </c>
      <c r="D48" s="66" t="e">
        <v>#N/A</v>
      </c>
      <c r="E48" s="74"/>
      <c r="F48" s="76" t="e">
        <f>IF(ISNUMBER(Daten_M1[[#This Row],[ZH]]),Daten_M1[[#This Row],[ZH]]/_xlfn.XLOOKUP(Basisjahr,Daten_M1[Jahr],Daten_M1[ZH])-1,#N/A)</f>
        <v>#N/A</v>
      </c>
      <c r="G48" s="74"/>
      <c r="H48" s="76" t="e">
        <f>IF(ISNUMBER(Daten_M1[[#This Row],[CH]]),Daten_M1[[#This Row],[CH]]/_xlfn.XLOOKUP(Basisjahr,Daten_M1[Jahr],Daten_M1[CH])-1,#N/A)</f>
        <v>#N/A</v>
      </c>
      <c r="I48" s="74"/>
      <c r="J48" s="76" t="e">
        <f>IF(ISNUMBER(Daten_M1[[#This Row],[BS]]),Daten_M1[[#This Row],[BS]]/_xlfn.XLOOKUP(Basisjahr,Daten_M1[Jahr],Daten_M1[BS])-1,#N/A)</f>
        <v>#N/A</v>
      </c>
      <c r="K48" s="68"/>
      <c r="L48" s="67"/>
      <c r="M48" s="64"/>
      <c r="N48" s="62"/>
      <c r="O48" s="62"/>
      <c r="P48" s="62"/>
    </row>
    <row r="49" spans="1:16" ht="16.350000000000001" customHeight="1">
      <c r="A49" s="95">
        <v>2032</v>
      </c>
      <c r="B49" s="65" t="s">
        <v>164</v>
      </c>
      <c r="C49" s="124" t="s">
        <v>164</v>
      </c>
      <c r="D49" s="66" t="e">
        <v>#N/A</v>
      </c>
      <c r="E49" s="74"/>
      <c r="F49" s="76" t="e">
        <f>IF(ISNUMBER(Daten_M1[[#This Row],[ZH]]),Daten_M1[[#This Row],[ZH]]/_xlfn.XLOOKUP(Basisjahr,Daten_M1[Jahr],Daten_M1[ZH])-1,#N/A)</f>
        <v>#N/A</v>
      </c>
      <c r="G49" s="74"/>
      <c r="H49" s="76" t="e">
        <f>IF(ISNUMBER(Daten_M1[[#This Row],[CH]]),Daten_M1[[#This Row],[CH]]/_xlfn.XLOOKUP(Basisjahr,Daten_M1[Jahr],Daten_M1[CH])-1,#N/A)</f>
        <v>#N/A</v>
      </c>
      <c r="I49" s="74"/>
      <c r="J49" s="76" t="e">
        <f>IF(ISNUMBER(Daten_M1[[#This Row],[BS]]),Daten_M1[[#This Row],[BS]]/_xlfn.XLOOKUP(Basisjahr,Daten_M1[Jahr],Daten_M1[BS])-1,#N/A)</f>
        <v>#N/A</v>
      </c>
      <c r="K49" s="68"/>
      <c r="L49" s="67"/>
      <c r="M49" s="64"/>
      <c r="N49" s="62"/>
      <c r="O49" s="62"/>
      <c r="P49" s="62"/>
    </row>
    <row r="50" spans="1:16" ht="16.350000000000001" customHeight="1">
      <c r="A50" s="95">
        <v>2033</v>
      </c>
      <c r="B50" s="65" t="s">
        <v>164</v>
      </c>
      <c r="C50" s="124" t="s">
        <v>164</v>
      </c>
      <c r="D50" s="66" t="e">
        <v>#N/A</v>
      </c>
      <c r="E50" s="74"/>
      <c r="F50" s="76" t="e">
        <f>IF(ISNUMBER(Daten_M1[[#This Row],[ZH]]),Daten_M1[[#This Row],[ZH]]/_xlfn.XLOOKUP(Basisjahr,Daten_M1[Jahr],Daten_M1[ZH])-1,#N/A)</f>
        <v>#N/A</v>
      </c>
      <c r="G50" s="74"/>
      <c r="H50" s="76" t="e">
        <f>IF(ISNUMBER(Daten_M1[[#This Row],[CH]]),Daten_M1[[#This Row],[CH]]/_xlfn.XLOOKUP(Basisjahr,Daten_M1[Jahr],Daten_M1[CH])-1,#N/A)</f>
        <v>#N/A</v>
      </c>
      <c r="I50" s="74"/>
      <c r="J50" s="76" t="e">
        <f>IF(ISNUMBER(Daten_M1[[#This Row],[BS]]),Daten_M1[[#This Row],[BS]]/_xlfn.XLOOKUP(Basisjahr,Daten_M1[Jahr],Daten_M1[BS])-1,#N/A)</f>
        <v>#N/A</v>
      </c>
      <c r="K50" s="68"/>
      <c r="L50" s="67"/>
      <c r="M50" s="64"/>
      <c r="N50" s="62"/>
      <c r="O50" s="62"/>
      <c r="P50" s="62"/>
    </row>
    <row r="51" spans="1:16" ht="16.350000000000001" customHeight="1">
      <c r="A51" s="95">
        <v>2034</v>
      </c>
      <c r="B51" s="65" t="s">
        <v>164</v>
      </c>
      <c r="C51" s="124" t="s">
        <v>164</v>
      </c>
      <c r="D51" s="66" t="e">
        <v>#N/A</v>
      </c>
      <c r="E51" s="74"/>
      <c r="F51" s="76" t="e">
        <f>IF(ISNUMBER(Daten_M1[[#This Row],[ZH]]),Daten_M1[[#This Row],[ZH]]/_xlfn.XLOOKUP(Basisjahr,Daten_M1[Jahr],Daten_M1[ZH])-1,#N/A)</f>
        <v>#N/A</v>
      </c>
      <c r="G51" s="74"/>
      <c r="H51" s="76" t="e">
        <f>IF(ISNUMBER(Daten_M1[[#This Row],[CH]]),Daten_M1[[#This Row],[CH]]/_xlfn.XLOOKUP(Basisjahr,Daten_M1[Jahr],Daten_M1[CH])-1,#N/A)</f>
        <v>#N/A</v>
      </c>
      <c r="I51" s="74"/>
      <c r="J51" s="76" t="e">
        <f>IF(ISNUMBER(Daten_M1[[#This Row],[BS]]),Daten_M1[[#This Row],[BS]]/_xlfn.XLOOKUP(Basisjahr,Daten_M1[Jahr],Daten_M1[BS])-1,#N/A)</f>
        <v>#N/A</v>
      </c>
      <c r="K51" s="68"/>
      <c r="L51" s="67"/>
      <c r="M51" s="64"/>
      <c r="N51" s="62"/>
      <c r="O51" s="62"/>
      <c r="P51" s="62"/>
    </row>
    <row r="52" spans="1:16" ht="16.350000000000001" customHeight="1">
      <c r="A52" s="95">
        <v>2035</v>
      </c>
      <c r="B52" s="65" t="s">
        <v>164</v>
      </c>
      <c r="C52" s="124" t="s">
        <v>164</v>
      </c>
      <c r="D52" s="66" t="e">
        <v>#N/A</v>
      </c>
      <c r="E52" s="74"/>
      <c r="F52" s="76" t="e">
        <f>IF(ISNUMBER(Daten_M1[[#This Row],[ZH]]),Daten_M1[[#This Row],[ZH]]/_xlfn.XLOOKUP(Basisjahr,Daten_M1[Jahr],Daten_M1[ZH])-1,#N/A)</f>
        <v>#N/A</v>
      </c>
      <c r="G52" s="74"/>
      <c r="H52" s="76" t="e">
        <f>IF(ISNUMBER(Daten_M1[[#This Row],[CH]]),Daten_M1[[#This Row],[CH]]/_xlfn.XLOOKUP(Basisjahr,Daten_M1[Jahr],Daten_M1[CH])-1,#N/A)</f>
        <v>#N/A</v>
      </c>
      <c r="I52" s="74"/>
      <c r="J52" s="76" t="e">
        <f>IF(ISNUMBER(Daten_M1[[#This Row],[BS]]),Daten_M1[[#This Row],[BS]]/_xlfn.XLOOKUP(Basisjahr,Daten_M1[Jahr],Daten_M1[BS])-1,#N/A)</f>
        <v>#N/A</v>
      </c>
      <c r="K52" s="68"/>
      <c r="L52" s="67"/>
      <c r="M52" s="64"/>
      <c r="N52" s="62"/>
      <c r="O52" s="62"/>
      <c r="P52" s="62"/>
    </row>
    <row r="53" spans="1:16" ht="16.350000000000001" customHeight="1">
      <c r="A53" s="95">
        <v>2036</v>
      </c>
      <c r="B53" s="65" t="s">
        <v>164</v>
      </c>
      <c r="C53" s="124" t="s">
        <v>164</v>
      </c>
      <c r="D53" s="66" t="e">
        <v>#N/A</v>
      </c>
      <c r="E53" s="74"/>
      <c r="F53" s="76" t="e">
        <f>IF(ISNUMBER(Daten_M1[[#This Row],[ZH]]),Daten_M1[[#This Row],[ZH]]/_xlfn.XLOOKUP(Basisjahr,Daten_M1[Jahr],Daten_M1[ZH])-1,#N/A)</f>
        <v>#N/A</v>
      </c>
      <c r="G53" s="74"/>
      <c r="H53" s="76" t="e">
        <f>IF(ISNUMBER(Daten_M1[[#This Row],[CH]]),Daten_M1[[#This Row],[CH]]/_xlfn.XLOOKUP(Basisjahr,Daten_M1[Jahr],Daten_M1[CH])-1,#N/A)</f>
        <v>#N/A</v>
      </c>
      <c r="I53" s="74"/>
      <c r="J53" s="76" t="e">
        <f>IF(ISNUMBER(Daten_M1[[#This Row],[BS]]),Daten_M1[[#This Row],[BS]]/_xlfn.XLOOKUP(Basisjahr,Daten_M1[Jahr],Daten_M1[BS])-1,#N/A)</f>
        <v>#N/A</v>
      </c>
      <c r="K53" s="68"/>
      <c r="L53" s="67"/>
      <c r="M53" s="64"/>
      <c r="N53" s="62"/>
      <c r="O53" s="62"/>
      <c r="P53" s="62"/>
    </row>
    <row r="54" spans="1:16" ht="16.350000000000001" customHeight="1">
      <c r="A54" s="95">
        <v>2037</v>
      </c>
      <c r="B54" s="65" t="s">
        <v>164</v>
      </c>
      <c r="C54" s="124" t="s">
        <v>164</v>
      </c>
      <c r="D54" s="66" t="e">
        <v>#N/A</v>
      </c>
      <c r="E54" s="74"/>
      <c r="F54" s="76" t="e">
        <f>IF(ISNUMBER(Daten_M1[[#This Row],[ZH]]),Daten_M1[[#This Row],[ZH]]/_xlfn.XLOOKUP(Basisjahr,Daten_M1[Jahr],Daten_M1[ZH])-1,#N/A)</f>
        <v>#N/A</v>
      </c>
      <c r="G54" s="74"/>
      <c r="H54" s="76" t="e">
        <f>IF(ISNUMBER(Daten_M1[[#This Row],[CH]]),Daten_M1[[#This Row],[CH]]/_xlfn.XLOOKUP(Basisjahr,Daten_M1[Jahr],Daten_M1[CH])-1,#N/A)</f>
        <v>#N/A</v>
      </c>
      <c r="I54" s="74"/>
      <c r="J54" s="76" t="e">
        <f>IF(ISNUMBER(Daten_M1[[#This Row],[BS]]),Daten_M1[[#This Row],[BS]]/_xlfn.XLOOKUP(Basisjahr,Daten_M1[Jahr],Daten_M1[BS])-1,#N/A)</f>
        <v>#N/A</v>
      </c>
      <c r="K54" s="68"/>
      <c r="L54" s="67"/>
      <c r="M54" s="64"/>
      <c r="N54" s="62"/>
      <c r="O54" s="62"/>
      <c r="P54" s="62"/>
    </row>
    <row r="55" spans="1:16" ht="16.350000000000001" customHeight="1">
      <c r="A55" s="95">
        <v>2038</v>
      </c>
      <c r="B55" s="65" t="s">
        <v>164</v>
      </c>
      <c r="C55" s="124" t="s">
        <v>164</v>
      </c>
      <c r="D55" s="66" t="e">
        <v>#N/A</v>
      </c>
      <c r="E55" s="74"/>
      <c r="F55" s="76" t="e">
        <f>IF(ISNUMBER(Daten_M1[[#This Row],[ZH]]),Daten_M1[[#This Row],[ZH]]/_xlfn.XLOOKUP(Basisjahr,Daten_M1[Jahr],Daten_M1[ZH])-1,#N/A)</f>
        <v>#N/A</v>
      </c>
      <c r="G55" s="74"/>
      <c r="H55" s="76" t="e">
        <f>IF(ISNUMBER(Daten_M1[[#This Row],[CH]]),Daten_M1[[#This Row],[CH]]/_xlfn.XLOOKUP(Basisjahr,Daten_M1[Jahr],Daten_M1[CH])-1,#N/A)</f>
        <v>#N/A</v>
      </c>
      <c r="I55" s="74"/>
      <c r="J55" s="76" t="e">
        <f>IF(ISNUMBER(Daten_M1[[#This Row],[BS]]),Daten_M1[[#This Row],[BS]]/_xlfn.XLOOKUP(Basisjahr,Daten_M1[Jahr],Daten_M1[BS])-1,#N/A)</f>
        <v>#N/A</v>
      </c>
      <c r="K55" s="68"/>
      <c r="L55" s="67"/>
      <c r="M55" s="64"/>
      <c r="N55" s="62"/>
      <c r="O55" s="62"/>
      <c r="P55" s="62"/>
    </row>
    <row r="56" spans="1:16" ht="16.350000000000001" customHeight="1">
      <c r="A56" s="95">
        <v>2039</v>
      </c>
      <c r="B56" s="65" t="s">
        <v>164</v>
      </c>
      <c r="C56" s="124" t="s">
        <v>164</v>
      </c>
      <c r="D56" s="66" t="e">
        <v>#N/A</v>
      </c>
      <c r="E56" s="74"/>
      <c r="F56" s="76" t="e">
        <f>IF(ISNUMBER(Daten_M1[[#This Row],[ZH]]),Daten_M1[[#This Row],[ZH]]/_xlfn.XLOOKUP(Basisjahr,Daten_M1[Jahr],Daten_M1[ZH])-1,#N/A)</f>
        <v>#N/A</v>
      </c>
      <c r="G56" s="74"/>
      <c r="H56" s="76" t="e">
        <f>IF(ISNUMBER(Daten_M1[[#This Row],[CH]]),Daten_M1[[#This Row],[CH]]/_xlfn.XLOOKUP(Basisjahr,Daten_M1[Jahr],Daten_M1[CH])-1,#N/A)</f>
        <v>#N/A</v>
      </c>
      <c r="I56" s="74"/>
      <c r="J56" s="76" t="e">
        <f>IF(ISNUMBER(Daten_M1[[#This Row],[BS]]),Daten_M1[[#This Row],[BS]]/_xlfn.XLOOKUP(Basisjahr,Daten_M1[Jahr],Daten_M1[BS])-1,#N/A)</f>
        <v>#N/A</v>
      </c>
      <c r="K56" s="68"/>
      <c r="L56" s="67"/>
      <c r="M56" s="64"/>
      <c r="N56" s="62"/>
      <c r="O56" s="62"/>
      <c r="P56" s="62"/>
    </row>
    <row r="57" spans="1:16" ht="16.350000000000001" customHeight="1">
      <c r="A57" s="95">
        <v>2040</v>
      </c>
      <c r="B57" s="65" t="s">
        <v>164</v>
      </c>
      <c r="C57" s="124" t="s">
        <v>164</v>
      </c>
      <c r="D57" s="66" t="e">
        <v>#N/A</v>
      </c>
      <c r="E57" s="74"/>
      <c r="F57" s="76" t="e">
        <f>IF(ISNUMBER(Daten_M1[[#This Row],[ZH]]),Daten_M1[[#This Row],[ZH]]/_xlfn.XLOOKUP(Basisjahr,Daten_M1[Jahr],Daten_M1[ZH])-1,#N/A)</f>
        <v>#N/A</v>
      </c>
      <c r="G57" s="74"/>
      <c r="H57" s="76" t="e">
        <f>IF(ISNUMBER(Daten_M1[[#This Row],[CH]]),Daten_M1[[#This Row],[CH]]/_xlfn.XLOOKUP(Basisjahr,Daten_M1[Jahr],Daten_M1[CH])-1,#N/A)</f>
        <v>#N/A</v>
      </c>
      <c r="I57" s="74"/>
      <c r="J57" s="76" t="e">
        <f>IF(ISNUMBER(Daten_M1[[#This Row],[BS]]),Daten_M1[[#This Row],[BS]]/_xlfn.XLOOKUP(Basisjahr,Daten_M1[Jahr],Daten_M1[BS])-1,#N/A)</f>
        <v>#N/A</v>
      </c>
      <c r="K57" s="68"/>
      <c r="L57" s="67"/>
      <c r="M57" s="64"/>
      <c r="N57" s="62"/>
      <c r="O57" s="62"/>
      <c r="P57" s="62"/>
    </row>
    <row r="58" spans="1:16" ht="16.350000000000001" customHeight="1">
      <c r="A58" s="95">
        <v>2041</v>
      </c>
      <c r="B58" s="65" t="s">
        <v>164</v>
      </c>
      <c r="C58" s="124" t="s">
        <v>164</v>
      </c>
      <c r="D58" s="66" t="e">
        <v>#N/A</v>
      </c>
      <c r="E58" s="74"/>
      <c r="F58" s="76" t="e">
        <f>IF(ISNUMBER(Daten_M1[[#This Row],[ZH]]),Daten_M1[[#This Row],[ZH]]/_xlfn.XLOOKUP(Basisjahr,Daten_M1[Jahr],Daten_M1[ZH])-1,#N/A)</f>
        <v>#N/A</v>
      </c>
      <c r="G58" s="74"/>
      <c r="H58" s="76" t="e">
        <f>IF(ISNUMBER(Daten_M1[[#This Row],[CH]]),Daten_M1[[#This Row],[CH]]/_xlfn.XLOOKUP(Basisjahr,Daten_M1[Jahr],Daten_M1[CH])-1,#N/A)</f>
        <v>#N/A</v>
      </c>
      <c r="I58" s="74"/>
      <c r="J58" s="76" t="e">
        <f>IF(ISNUMBER(Daten_M1[[#This Row],[BS]]),Daten_M1[[#This Row],[BS]]/_xlfn.XLOOKUP(Basisjahr,Daten_M1[Jahr],Daten_M1[BS])-1,#N/A)</f>
        <v>#N/A</v>
      </c>
      <c r="K58" s="68"/>
      <c r="L58" s="67"/>
      <c r="M58" s="64"/>
      <c r="N58" s="62"/>
      <c r="O58" s="62"/>
      <c r="P58" s="62"/>
    </row>
    <row r="59" spans="1:16" ht="16.350000000000001" customHeight="1">
      <c r="A59" s="95">
        <v>2042</v>
      </c>
      <c r="B59" s="65" t="s">
        <v>164</v>
      </c>
      <c r="C59" s="124" t="s">
        <v>164</v>
      </c>
      <c r="D59" s="66" t="e">
        <v>#N/A</v>
      </c>
      <c r="E59" s="74"/>
      <c r="F59" s="76" t="e">
        <f>IF(ISNUMBER(Daten_M1[[#This Row],[ZH]]),Daten_M1[[#This Row],[ZH]]/_xlfn.XLOOKUP(Basisjahr,Daten_M1[Jahr],Daten_M1[ZH])-1,#N/A)</f>
        <v>#N/A</v>
      </c>
      <c r="G59" s="74"/>
      <c r="H59" s="76" t="e">
        <f>IF(ISNUMBER(Daten_M1[[#This Row],[CH]]),Daten_M1[[#This Row],[CH]]/_xlfn.XLOOKUP(Basisjahr,Daten_M1[Jahr],Daten_M1[CH])-1,#N/A)</f>
        <v>#N/A</v>
      </c>
      <c r="I59" s="74"/>
      <c r="J59" s="76" t="e">
        <f>IF(ISNUMBER(Daten_M1[[#This Row],[BS]]),Daten_M1[[#This Row],[BS]]/_xlfn.XLOOKUP(Basisjahr,Daten_M1[Jahr],Daten_M1[BS])-1,#N/A)</f>
        <v>#N/A</v>
      </c>
      <c r="K59" s="68"/>
      <c r="L59" s="67"/>
      <c r="M59" s="64"/>
      <c r="N59" s="62"/>
      <c r="O59" s="62"/>
      <c r="P59" s="62"/>
    </row>
    <row r="60" spans="1:16" ht="16.350000000000001" customHeight="1">
      <c r="A60" s="95">
        <v>2043</v>
      </c>
      <c r="B60" s="65" t="s">
        <v>164</v>
      </c>
      <c r="C60" s="124" t="s">
        <v>164</v>
      </c>
      <c r="D60" s="66" t="e">
        <v>#N/A</v>
      </c>
      <c r="E60" s="74"/>
      <c r="F60" s="76" t="e">
        <f>IF(ISNUMBER(Daten_M1[[#This Row],[ZH]]),Daten_M1[[#This Row],[ZH]]/_xlfn.XLOOKUP(Basisjahr,Daten_M1[Jahr],Daten_M1[ZH])-1,#N/A)</f>
        <v>#N/A</v>
      </c>
      <c r="G60" s="74"/>
      <c r="H60" s="76" t="e">
        <f>IF(ISNUMBER(Daten_M1[[#This Row],[CH]]),Daten_M1[[#This Row],[CH]]/_xlfn.XLOOKUP(Basisjahr,Daten_M1[Jahr],Daten_M1[CH])-1,#N/A)</f>
        <v>#N/A</v>
      </c>
      <c r="I60" s="74"/>
      <c r="J60" s="76" t="e">
        <f>IF(ISNUMBER(Daten_M1[[#This Row],[BS]]),Daten_M1[[#This Row],[BS]]/_xlfn.XLOOKUP(Basisjahr,Daten_M1[Jahr],Daten_M1[BS])-1,#N/A)</f>
        <v>#N/A</v>
      </c>
      <c r="K60" s="68"/>
      <c r="L60" s="67"/>
      <c r="M60" s="64"/>
      <c r="N60" s="62"/>
      <c r="O60" s="62"/>
      <c r="P60" s="62"/>
    </row>
    <row r="61" spans="1:16" ht="16.350000000000001" customHeight="1">
      <c r="A61" s="95">
        <v>2044</v>
      </c>
      <c r="B61" s="65" t="s">
        <v>164</v>
      </c>
      <c r="C61" s="124" t="s">
        <v>164</v>
      </c>
      <c r="D61" s="66" t="e">
        <v>#N/A</v>
      </c>
      <c r="E61" s="74"/>
      <c r="F61" s="76" t="e">
        <f>IF(ISNUMBER(Daten_M1[[#This Row],[ZH]]),Daten_M1[[#This Row],[ZH]]/_xlfn.XLOOKUP(Basisjahr,Daten_M1[Jahr],Daten_M1[ZH])-1,#N/A)</f>
        <v>#N/A</v>
      </c>
      <c r="G61" s="74"/>
      <c r="H61" s="76" t="e">
        <f>IF(ISNUMBER(Daten_M1[[#This Row],[CH]]),Daten_M1[[#This Row],[CH]]/_xlfn.XLOOKUP(Basisjahr,Daten_M1[Jahr],Daten_M1[CH])-1,#N/A)</f>
        <v>#N/A</v>
      </c>
      <c r="I61" s="74"/>
      <c r="J61" s="76" t="e">
        <f>IF(ISNUMBER(Daten_M1[[#This Row],[BS]]),Daten_M1[[#This Row],[BS]]/_xlfn.XLOOKUP(Basisjahr,Daten_M1[Jahr],Daten_M1[BS])-1,#N/A)</f>
        <v>#N/A</v>
      </c>
      <c r="K61" s="68"/>
      <c r="L61" s="67"/>
      <c r="M61" s="64"/>
      <c r="N61" s="62"/>
      <c r="O61" s="62"/>
      <c r="P61" s="62"/>
    </row>
    <row r="62" spans="1:16" ht="16.350000000000001" customHeight="1">
      <c r="A62" s="95">
        <v>2045</v>
      </c>
      <c r="B62" s="65" t="s">
        <v>164</v>
      </c>
      <c r="C62" s="124" t="s">
        <v>164</v>
      </c>
      <c r="D62" s="66" t="e">
        <v>#N/A</v>
      </c>
      <c r="E62" s="74"/>
      <c r="F62" s="76" t="e">
        <f>IF(ISNUMBER(Daten_M1[[#This Row],[ZH]]),Daten_M1[[#This Row],[ZH]]/_xlfn.XLOOKUP(Basisjahr,Daten_M1[Jahr],Daten_M1[ZH])-1,#N/A)</f>
        <v>#N/A</v>
      </c>
      <c r="G62" s="74"/>
      <c r="H62" s="76" t="e">
        <f>IF(ISNUMBER(Daten_M1[[#This Row],[CH]]),Daten_M1[[#This Row],[CH]]/_xlfn.XLOOKUP(Basisjahr,Daten_M1[Jahr],Daten_M1[CH])-1,#N/A)</f>
        <v>#N/A</v>
      </c>
      <c r="I62" s="74"/>
      <c r="J62" s="76" t="e">
        <f>IF(ISNUMBER(Daten_M1[[#This Row],[BS]]),Daten_M1[[#This Row],[BS]]/_xlfn.XLOOKUP(Basisjahr,Daten_M1[Jahr],Daten_M1[BS])-1,#N/A)</f>
        <v>#N/A</v>
      </c>
      <c r="K62" s="68"/>
      <c r="L62" s="67"/>
      <c r="M62" s="64"/>
      <c r="N62" s="62"/>
      <c r="O62" s="62"/>
      <c r="P62" s="62"/>
    </row>
    <row r="63" spans="1:16" ht="16.350000000000001" customHeight="1">
      <c r="A63" s="95">
        <v>2046</v>
      </c>
      <c r="B63" s="65" t="s">
        <v>164</v>
      </c>
      <c r="C63" s="124" t="s">
        <v>164</v>
      </c>
      <c r="D63" s="66" t="e">
        <v>#N/A</v>
      </c>
      <c r="E63" s="74"/>
      <c r="F63" s="76" t="e">
        <f>IF(ISNUMBER(Daten_M1[[#This Row],[ZH]]),Daten_M1[[#This Row],[ZH]]/_xlfn.XLOOKUP(Basisjahr,Daten_M1[Jahr],Daten_M1[ZH])-1,#N/A)</f>
        <v>#N/A</v>
      </c>
      <c r="G63" s="74"/>
      <c r="H63" s="76" t="e">
        <f>IF(ISNUMBER(Daten_M1[[#This Row],[CH]]),Daten_M1[[#This Row],[CH]]/_xlfn.XLOOKUP(Basisjahr,Daten_M1[Jahr],Daten_M1[CH])-1,#N/A)</f>
        <v>#N/A</v>
      </c>
      <c r="I63" s="74"/>
      <c r="J63" s="76" t="e">
        <f>IF(ISNUMBER(Daten_M1[[#This Row],[BS]]),Daten_M1[[#This Row],[BS]]/_xlfn.XLOOKUP(Basisjahr,Daten_M1[Jahr],Daten_M1[BS])-1,#N/A)</f>
        <v>#N/A</v>
      </c>
      <c r="K63" s="68"/>
      <c r="L63" s="67"/>
      <c r="M63" s="64"/>
      <c r="N63" s="62"/>
      <c r="O63" s="62"/>
      <c r="P63" s="62"/>
    </row>
    <row r="64" spans="1:16" ht="16.350000000000001" customHeight="1">
      <c r="A64" s="95">
        <v>2047</v>
      </c>
      <c r="B64" s="65" t="s">
        <v>164</v>
      </c>
      <c r="C64" s="124" t="s">
        <v>164</v>
      </c>
      <c r="D64" s="66" t="e">
        <v>#N/A</v>
      </c>
      <c r="E64" s="74"/>
      <c r="F64" s="76" t="e">
        <f>IF(ISNUMBER(Daten_M1[[#This Row],[ZH]]),Daten_M1[[#This Row],[ZH]]/_xlfn.XLOOKUP(Basisjahr,Daten_M1[Jahr],Daten_M1[ZH])-1,#N/A)</f>
        <v>#N/A</v>
      </c>
      <c r="G64" s="74"/>
      <c r="H64" s="76" t="e">
        <f>IF(ISNUMBER(Daten_M1[[#This Row],[CH]]),Daten_M1[[#This Row],[CH]]/_xlfn.XLOOKUP(Basisjahr,Daten_M1[Jahr],Daten_M1[CH])-1,#N/A)</f>
        <v>#N/A</v>
      </c>
      <c r="I64" s="74"/>
      <c r="J64" s="76" t="e">
        <f>IF(ISNUMBER(Daten_M1[[#This Row],[BS]]),Daten_M1[[#This Row],[BS]]/_xlfn.XLOOKUP(Basisjahr,Daten_M1[Jahr],Daten_M1[BS])-1,#N/A)</f>
        <v>#N/A</v>
      </c>
      <c r="K64" s="68"/>
      <c r="L64" s="67"/>
      <c r="M64" s="64"/>
      <c r="N64" s="62"/>
      <c r="O64" s="62"/>
      <c r="P64" s="62"/>
    </row>
    <row r="65" spans="1:16" ht="16.350000000000001" customHeight="1">
      <c r="A65" s="95">
        <v>2048</v>
      </c>
      <c r="B65" s="65" t="s">
        <v>164</v>
      </c>
      <c r="C65" s="124" t="s">
        <v>164</v>
      </c>
      <c r="D65" s="66" t="e">
        <v>#N/A</v>
      </c>
      <c r="E65" s="74"/>
      <c r="F65" s="76" t="e">
        <f>IF(ISNUMBER(Daten_M1[[#This Row],[ZH]]),Daten_M1[[#This Row],[ZH]]/_xlfn.XLOOKUP(Basisjahr,Daten_M1[Jahr],Daten_M1[ZH])-1,#N/A)</f>
        <v>#N/A</v>
      </c>
      <c r="G65" s="74"/>
      <c r="H65" s="76" t="e">
        <f>IF(ISNUMBER(Daten_M1[[#This Row],[CH]]),Daten_M1[[#This Row],[CH]]/_xlfn.XLOOKUP(Basisjahr,Daten_M1[Jahr],Daten_M1[CH])-1,#N/A)</f>
        <v>#N/A</v>
      </c>
      <c r="I65" s="74"/>
      <c r="J65" s="76" t="e">
        <f>IF(ISNUMBER(Daten_M1[[#This Row],[BS]]),Daten_M1[[#This Row],[BS]]/_xlfn.XLOOKUP(Basisjahr,Daten_M1[Jahr],Daten_M1[BS])-1,#N/A)</f>
        <v>#N/A</v>
      </c>
      <c r="K65" s="68"/>
      <c r="L65" s="67"/>
      <c r="M65" s="64"/>
      <c r="N65" s="62"/>
      <c r="O65" s="62"/>
      <c r="P65" s="62"/>
    </row>
    <row r="66" spans="1:16" ht="16.350000000000001" customHeight="1">
      <c r="A66" s="95">
        <v>2049</v>
      </c>
      <c r="B66" s="65" t="s">
        <v>164</v>
      </c>
      <c r="C66" s="124" t="s">
        <v>164</v>
      </c>
      <c r="D66" s="66" t="e">
        <v>#N/A</v>
      </c>
      <c r="E66" s="74"/>
      <c r="F66" s="76" t="e">
        <f>IF(ISNUMBER(Daten_M1[[#This Row],[ZH]]),Daten_M1[[#This Row],[ZH]]/_xlfn.XLOOKUP(Basisjahr,Daten_M1[Jahr],Daten_M1[ZH])-1,#N/A)</f>
        <v>#N/A</v>
      </c>
      <c r="G66" s="74"/>
      <c r="H66" s="76" t="e">
        <f>IF(ISNUMBER(Daten_M1[[#This Row],[CH]]),Daten_M1[[#This Row],[CH]]/_xlfn.XLOOKUP(Basisjahr,Daten_M1[Jahr],Daten_M1[CH])-1,#N/A)</f>
        <v>#N/A</v>
      </c>
      <c r="I66" s="74"/>
      <c r="J66" s="76" t="e">
        <f>IF(ISNUMBER(Daten_M1[[#This Row],[BS]]),Daten_M1[[#This Row],[BS]]/_xlfn.XLOOKUP(Basisjahr,Daten_M1[Jahr],Daten_M1[BS])-1,#N/A)</f>
        <v>#N/A</v>
      </c>
      <c r="K66" s="68"/>
      <c r="L66" s="67"/>
      <c r="M66" s="64"/>
      <c r="N66" s="62"/>
      <c r="O66" s="62"/>
      <c r="P66" s="62"/>
    </row>
    <row r="67" spans="1:16" ht="15" customHeight="1">
      <c r="A67" s="95">
        <v>2050</v>
      </c>
      <c r="B67" s="95" t="s">
        <v>164</v>
      </c>
      <c r="C67" s="124" t="s">
        <v>164</v>
      </c>
      <c r="D67" t="e">
        <v>#N/A</v>
      </c>
      <c r="E67"/>
      <c r="F67" t="e">
        <f>IF(ISNUMBER(Daten_M1[[#This Row],[ZH]]),Daten_M1[[#This Row],[ZH]]/_xlfn.XLOOKUP(Basisjahr,Daten_M1[Jahr],Daten_M1[ZH])-1,#N/A)</f>
        <v>#N/A</v>
      </c>
      <c r="G67"/>
      <c r="H67" t="e">
        <f>IF(ISNUMBER(Daten_M1[[#This Row],[CH]]),Daten_M1[[#This Row],[CH]]/_xlfn.XLOOKUP(Basisjahr,Daten_M1[Jahr],Daten_M1[CH])-1,#N/A)</f>
        <v>#N/A</v>
      </c>
      <c r="I67"/>
      <c r="J67" t="e">
        <f>IF(ISNUMBER(Daten_M1[[#This Row],[BS]]),Daten_M1[[#This Row],[BS]]/_xlfn.XLOOKUP(Basisjahr,Daten_M1[Jahr],Daten_M1[BS])-1,#N/A)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818" priority="4">
      <formula>ISERROR(A2)</formula>
    </cfRule>
  </conditionalFormatting>
  <conditionalFormatting sqref="A1:Z13 A14:B14 E14:G14 J14:Z14 A15:Z20 A21:B22 E21:G22 J21:Z22 A23:Z25 A26:J27 N26:Z27 A28:Z30 A31:AA67 A68:Z72 A73:J74 N73:Z74 A75:Z1048576">
    <cfRule type="cellIs" dxfId="815" priority="1" operator="equal">
      <formula>0</formula>
    </cfRule>
  </conditionalFormatting>
  <dataValidations count="1">
    <dataValidation operator="lessThan" allowBlank="1" showInputMessage="1" showErrorMessage="1" sqref="B8:D10 G8:I9" xr:uid="{582839BF-098D-4A89-8EAB-D793622C16C6}"/>
  </dataValidations>
  <hyperlinks>
    <hyperlink ref="F1" location="Übersicht!A1" display="⬅️ Zurück zur Übersicht" xr:uid="{FDF9A208-A935-4129-A338-756F227A376D}"/>
    <hyperlink ref="G12" r:id="rId1" display="https://opendata.swiss/de/dataset/gebaude-nach-kanton-gebaudekategorie-heizungsart-warmwasserversorgung-energietrager-und-bauperi" xr:uid="{259A4737-CA2D-46E4-8328-CBD492962619}"/>
    <hyperlink ref="B12:D12" r:id="rId2" display="https://www.pxweb.bfs.admin.ch/pxweb/de/px-x-1103020100_105/-/px-x-1103020100_105.px/" xr:uid="{AC4B60D0-145F-43F4-82D8-CD4D4FB1E3E9}"/>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2" id="{A063EA0F-EC29-4F96-84F9-EB4DBDBB5BA2}">
            <xm:f>$A32=Übersicht!$H$1</xm:f>
            <x14:dxf>
              <fill>
                <patternFill>
                  <bgColor theme="3" tint="0.79998168889431442"/>
                </patternFill>
              </fill>
            </x14:dxf>
          </x14:cfRule>
          <x14:cfRule type="expression" priority="3" id="{FDA689B9-94E5-4176-95B8-CEC38F7C4304}">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E2D1E8C3-3C57-4836-B910-C6DF5078B604}">
          <x14:formula1>
            <xm:f>Definitionen!$E$2:$E$11</xm:f>
          </x14:formula1>
          <xm:sqref>B5</xm:sqref>
        </x14:dataValidation>
        <x14:dataValidation type="list" allowBlank="1" showInputMessage="1" showErrorMessage="1" xr:uid="{D37A341D-5350-4D8B-AC85-64877068D61F}">
          <x14:formula1>
            <xm:f>Definitionen!$I$2:$I$7</xm:f>
          </x14:formula1>
          <xm:sqref>G24:I24</xm:sqref>
        </x14:dataValidation>
        <x14:dataValidation type="list" allowBlank="1" showInputMessage="1" showErrorMessage="1" xr:uid="{AECBA604-7B06-4B29-9AAB-6C8F14A20BDF}">
          <x14:formula1>
            <xm:f>Definitionen!$A$2:$A$6</xm:f>
          </x14:formula1>
          <xm:sqref>B7 D6:D7</xm:sqref>
        </x14:dataValidation>
        <x14:dataValidation type="list" allowBlank="1" showInputMessage="1" showErrorMessage="1" xr:uid="{8CE0A244-AB32-4C69-93E0-1A7DAB200317}">
          <x14:formula1>
            <xm:f>Definitionen!I2:I15</xm:f>
          </x14:formula1>
          <xm:sqref>B24:D24</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2F38BB-0480-4162-830B-ACBDE7B99A6D}">
  <sheetPr codeName="Tabelle17">
    <tabColor theme="2"/>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1" t="str">
        <f>+ParameterlisteZH!C11</f>
        <v>Antriebsart bei Industriefahrzeugen - Fahrzeugbestand</v>
      </c>
      <c r="B1" s="192"/>
      <c r="C1" s="192"/>
      <c r="D1" s="192"/>
      <c r="E1" s="93" t="e">
        <f>Basisjahr&amp;"-"&amp;Betrachtungsjahr&amp;": "&amp;ROUND(_xlfn.XLOOKUP(Betrachtungsjahr,Daten_M2[Jahr],Daten_M2[Veränderung ZH])*100,1)&amp;" %"</f>
        <v>#N/A</v>
      </c>
      <c r="F1" s="193" t="s">
        <v>122</v>
      </c>
      <c r="G1" s="193"/>
      <c r="H1" s="193"/>
      <c r="J1" s="94" t="e">
        <f>Basisjahr&amp;"-"&amp;Betrachtungsjahr&amp;": "&amp;ROUND(_xlfn.XLOOKUP(Betrachtungsjahr,Daten_M2[Jahr],Daten_M2[Veränderung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1990</v>
      </c>
      <c r="E4" s="19"/>
      <c r="F4" s="89"/>
      <c r="G4" s="89"/>
      <c r="H4" s="90" t="str">
        <f t="shared" ref="H4:I6" si="0">C4</f>
        <v>Verfügbar ab</v>
      </c>
      <c r="I4" s="92">
        <f t="shared" si="0"/>
        <v>1990</v>
      </c>
    </row>
    <row r="5" spans="1:17" s="56" customFormat="1" ht="18" customHeight="1">
      <c r="A5" s="79" t="s">
        <v>59</v>
      </c>
      <c r="B5" s="80" t="s">
        <v>166</v>
      </c>
      <c r="C5" s="79" t="s">
        <v>127</v>
      </c>
      <c r="D5" s="82" t="s">
        <v>275</v>
      </c>
      <c r="E5" s="19"/>
      <c r="F5" s="90" t="str">
        <f>A5</f>
        <v>Zuständig</v>
      </c>
      <c r="G5" s="91" t="str">
        <f>B5</f>
        <v>AWEL</v>
      </c>
      <c r="H5" s="90" t="str">
        <f t="shared" si="0"/>
        <v>Kontaktperson</v>
      </c>
      <c r="I5" s="100" t="str">
        <f t="shared" si="0"/>
        <v>Cuno Bieler</v>
      </c>
    </row>
    <row r="6" spans="1:17" s="56" customFormat="1" ht="18" customHeight="1">
      <c r="A6" s="79" t="s">
        <v>58</v>
      </c>
      <c r="B6" s="80" t="s">
        <v>276</v>
      </c>
      <c r="C6" s="79" t="s">
        <v>128</v>
      </c>
      <c r="D6" s="80" t="s">
        <v>184</v>
      </c>
      <c r="E6" s="19"/>
      <c r="F6" s="90" t="str">
        <f t="shared" ref="F6:F9" si="1">A6</f>
        <v>Einheit</v>
      </c>
      <c r="G6" s="91" t="str">
        <f>B6</f>
        <v>Anz.</v>
      </c>
      <c r="H6" s="90" t="str">
        <f t="shared" si="0"/>
        <v xml:space="preserve">Berechnung </v>
      </c>
      <c r="I6" s="91" t="str">
        <f t="shared" si="0"/>
        <v>Ja</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4" t="s">
        <v>285</v>
      </c>
      <c r="C8" s="194"/>
      <c r="D8" s="194"/>
      <c r="E8" s="19"/>
      <c r="F8" s="90" t="str">
        <f t="shared" si="1"/>
        <v>Kurzbeschreibung</v>
      </c>
      <c r="G8" s="238" t="str">
        <f>B8</f>
        <v>Misst den Anteil fossilfreier Gütertransportfahrzeuge am Fahrzeugbestand des Kantons Zürich</v>
      </c>
      <c r="H8" s="238"/>
      <c r="I8" s="238"/>
      <c r="Q8" s="58" t="e">
        <f>E38/E32-1</f>
        <v>#DIV/0!</v>
      </c>
    </row>
    <row r="9" spans="1:17" s="59" customFormat="1" ht="72" customHeight="1">
      <c r="A9" s="79" t="s">
        <v>132</v>
      </c>
      <c r="B9" s="194" t="s">
        <v>286</v>
      </c>
      <c r="C9" s="194"/>
      <c r="D9" s="194"/>
      <c r="E9" s="19"/>
      <c r="F9" s="90" t="str">
        <f t="shared" si="1"/>
        <v>Aussagekraft/Relevanz</v>
      </c>
      <c r="G9" s="238" t="str">
        <f>B9</f>
        <v>Die Gütertransportfahrzeuge sind nach den Personenwagen die zweitgrösste Fahrzeugkategorie bzgl. der Treibhausgasemissionen. Der Anteil der fossilfreien Gütertransportfahrzeuge am Bestand zeigt den Stand der Dekarbonisierung sehr direkt.</v>
      </c>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6" t="s">
        <v>287</v>
      </c>
      <c r="C11" s="196"/>
      <c r="D11" s="196"/>
      <c r="E11" s="19"/>
      <c r="F11" s="90" t="str">
        <f t="shared" ref="F11:I17" si="2">A11</f>
        <v>Datenquelle</v>
      </c>
      <c r="G11" s="238" t="str">
        <f t="shared" si="2"/>
        <v>Bundesamt für Statistik, Mobilität und Verkehr, Bestand der Strassenfahrzeuge nach Fahrzeuggruppe und Fahrzeugart, ab 1990</v>
      </c>
      <c r="H11" s="238"/>
      <c r="I11" s="238"/>
    </row>
    <row r="12" spans="1:17" s="56" customFormat="1" ht="42" customHeight="1">
      <c r="A12" s="79" t="s">
        <v>134</v>
      </c>
      <c r="B12" s="217" t="s">
        <v>288</v>
      </c>
      <c r="C12" s="217"/>
      <c r="D12" s="217"/>
      <c r="E12" s="19"/>
      <c r="F12" s="90" t="str">
        <f t="shared" si="2"/>
        <v>Internetadresse</v>
      </c>
      <c r="G12" s="238" t="str">
        <f t="shared" si="2"/>
        <v>https://www.pxweb.bfs.admin.ch/pxweb/de/px-x-1103020100_101/-/px-x-1103020100_101.px/</v>
      </c>
      <c r="H12" s="238"/>
      <c r="I12" s="238"/>
    </row>
    <row r="13" spans="1:17" s="56" customFormat="1" ht="42" customHeight="1">
      <c r="A13" s="79" t="s">
        <v>127</v>
      </c>
      <c r="B13" s="196"/>
      <c r="C13" s="196"/>
      <c r="D13" s="196"/>
      <c r="E13" s="19"/>
      <c r="F13" s="90" t="str">
        <f t="shared" si="2"/>
        <v>Kontaktperson</v>
      </c>
      <c r="G13" s="238">
        <f t="shared" si="2"/>
        <v>0</v>
      </c>
      <c r="H13" s="238"/>
      <c r="I13" s="238"/>
    </row>
    <row r="14" spans="1:17" s="56" customFormat="1">
      <c r="A14" s="79" t="s">
        <v>135</v>
      </c>
      <c r="B14" s="203" t="s">
        <v>289</v>
      </c>
      <c r="C14" s="204"/>
      <c r="D14" s="205"/>
      <c r="E14" s="19"/>
      <c r="F14" s="90" t="str">
        <f>A14</f>
        <v>Nr. der Statisitik</v>
      </c>
      <c r="G14" s="239" t="str">
        <f>B14</f>
        <v>px-x-1103020100_101</v>
      </c>
      <c r="H14" s="240"/>
      <c r="I14" s="241"/>
    </row>
    <row r="15" spans="1:17" s="56" customFormat="1" ht="18.600000000000001" customHeight="1">
      <c r="A15" s="79" t="s">
        <v>136</v>
      </c>
      <c r="B15" s="105" t="s">
        <v>173</v>
      </c>
      <c r="C15" s="79" t="s">
        <v>137</v>
      </c>
      <c r="D15" s="106" t="s">
        <v>174</v>
      </c>
      <c r="E15" s="19"/>
      <c r="F15" s="90" t="str">
        <f t="shared" si="2"/>
        <v>Lizenz</v>
      </c>
      <c r="G15" s="107" t="str">
        <f t="shared" si="2"/>
        <v>OPEN-BY-ASK</v>
      </c>
      <c r="H15" s="90" t="str">
        <f t="shared" si="2"/>
        <v>Dateiformat</v>
      </c>
      <c r="I15" s="107" t="str">
        <f t="shared" si="2"/>
        <v>PX</v>
      </c>
    </row>
    <row r="16" spans="1:17" s="59" customFormat="1" ht="18.600000000000001" customHeight="1">
      <c r="A16" s="79" t="s">
        <v>138</v>
      </c>
      <c r="B16" s="80" t="s">
        <v>175</v>
      </c>
      <c r="C16" s="79" t="s">
        <v>139</v>
      </c>
      <c r="D16" s="84" t="s">
        <v>282</v>
      </c>
      <c r="E16" s="19"/>
      <c r="F16" s="90" t="str">
        <f t="shared" si="2"/>
        <v>Erhebungsintervall</v>
      </c>
      <c r="G16" s="91" t="str">
        <f t="shared" si="2"/>
        <v>jährlich</v>
      </c>
      <c r="H16" s="90" t="str">
        <f t="shared" si="2"/>
        <v>Aktualisierung jeweils</v>
      </c>
      <c r="I16" s="91" t="str">
        <f>D16</f>
        <v>ab 31. Januar Folgejahr</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7"/>
      <c r="C21" s="198"/>
      <c r="D21" s="199"/>
      <c r="E21" s="19"/>
      <c r="F21" s="90" t="str">
        <f>A21</f>
        <v>Hinweise zu Datenauswahl und -aufbereitung</v>
      </c>
      <c r="G21" s="200">
        <f>B21</f>
        <v>0</v>
      </c>
      <c r="H21" s="201"/>
      <c r="I21" s="202"/>
    </row>
    <row r="22" spans="1:17" s="59" customFormat="1" ht="36.6" customHeight="1" thickTop="1" thickBot="1">
      <c r="A22" s="79" t="s">
        <v>146</v>
      </c>
      <c r="B22" s="197"/>
      <c r="C22" s="198"/>
      <c r="D22" s="199"/>
      <c r="E22" s="19"/>
      <c r="F22" s="90" t="str">
        <f>A22</f>
        <v>Berechnung Indikator</v>
      </c>
      <c r="G22" s="200">
        <f>B22</f>
        <v>0</v>
      </c>
      <c r="H22" s="201"/>
      <c r="I22" s="202"/>
    </row>
    <row r="23" spans="1:17" s="56" customFormat="1" ht="12.6" customHeight="1" thickTop="1" thickBot="1">
      <c r="A23" s="88"/>
      <c r="B23" s="88"/>
      <c r="C23" s="88"/>
      <c r="D23" s="88"/>
      <c r="E23" s="19"/>
      <c r="F23" s="88"/>
      <c r="G23" s="88"/>
      <c r="H23" s="88"/>
      <c r="I23" s="88"/>
    </row>
    <row r="24" spans="1:17" s="59" customFormat="1" ht="18" customHeight="1">
      <c r="A24" s="79" t="s">
        <v>147</v>
      </c>
      <c r="B24" s="194" t="s">
        <v>223</v>
      </c>
      <c r="C24" s="194"/>
      <c r="D24" s="194"/>
      <c r="E24" s="19"/>
      <c r="F24" s="89"/>
      <c r="G24" s="195"/>
      <c r="H24" s="195"/>
      <c r="I24" s="195"/>
    </row>
    <row r="25" spans="1:17" s="59" customFormat="1" ht="42.6" customHeight="1">
      <c r="A25" s="79" t="s">
        <v>148</v>
      </c>
      <c r="B25" s="194" t="s">
        <v>179</v>
      </c>
      <c r="C25" s="194"/>
      <c r="D25" s="194"/>
      <c r="E25" s="19"/>
      <c r="F25" s="90" t="str">
        <f t="shared" ref="F25:F27" si="5">A25</f>
        <v>Datenqualität</v>
      </c>
      <c r="G25" s="238" t="str">
        <f>B25</f>
        <v>gut</v>
      </c>
      <c r="H25" s="238"/>
      <c r="I25" s="238"/>
    </row>
    <row r="26" spans="1:17" s="59" customFormat="1" ht="33" customHeight="1">
      <c r="A26" s="79" t="s">
        <v>149</v>
      </c>
      <c r="B26" s="207" t="s">
        <v>283</v>
      </c>
      <c r="C26" s="207"/>
      <c r="D26" s="207"/>
      <c r="E26" s="19"/>
      <c r="F26" s="90" t="str">
        <f t="shared" si="5"/>
        <v>Plausiblisierung / Verifizierung</v>
      </c>
      <c r="G26" s="238" t="str">
        <f>B26</f>
        <v>ein kleiner werdender Anteil müsste kritisch stimmen</v>
      </c>
      <c r="H26" s="238"/>
      <c r="I26" s="238"/>
    </row>
    <row r="27" spans="1:17" s="59" customFormat="1" ht="37.35" customHeight="1">
      <c r="A27" s="79" t="s">
        <v>150</v>
      </c>
      <c r="B27" s="194" t="s">
        <v>290</v>
      </c>
      <c r="C27" s="194"/>
      <c r="D27" s="194"/>
      <c r="E27" s="19"/>
      <c r="F27" s="90" t="str">
        <f t="shared" si="5"/>
        <v>Bemerkungen</v>
      </c>
      <c r="G27" s="238" t="str">
        <f>B27</f>
        <v>Wasserstoff wird zu fossilfrei gezählt, Plug-in-Hypride jedoch nicht</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Antriebsart bei Industriefahrzeugen - Fahrzeugbestand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IF(ISNUMBER(Daten_M2[[#This Row],[ZH]]),Daten_M2[[#This Row],[ZH]]/_xlfn.XLOOKUP(Basisjahr,Daten_M2[Jahr],Daten_M2[ZH])-1,#N/A)</f>
        <v>#N/A</v>
      </c>
      <c r="G32" s="121"/>
      <c r="H32" s="75" t="e">
        <f>IF(ISNUMBER(Daten_M2[[#This Row],[CH]]),Daten_M2[[#This Row],[CH]]/_xlfn.XLOOKUP(Basisjahr,Daten_M2[Jahr],Daten_M2[CH])-1,#N/A)</f>
        <v>#N/A</v>
      </c>
      <c r="I32" s="121"/>
      <c r="J32" s="75" t="e">
        <f>IF(ISNUMBER(Daten_M2[[#This Row],[BS]]),Daten_M2[[#This Row],[BS]]/_xlfn.XLOOKUP(Basisjahr,Daten_M2[Jahr],Daten_M2[BS])-1,#N/A)</f>
        <v>#N/A</v>
      </c>
      <c r="K32" s="63"/>
      <c r="L32" s="67"/>
      <c r="M32" s="64"/>
      <c r="N32" s="64"/>
      <c r="O32" s="64"/>
      <c r="P32" s="64"/>
    </row>
    <row r="33" spans="1:16" ht="16.350000000000001" customHeight="1">
      <c r="A33" s="95">
        <v>2016</v>
      </c>
      <c r="B33" s="65" t="s">
        <v>164</v>
      </c>
      <c r="C33" s="124" t="s">
        <v>164</v>
      </c>
      <c r="D33" s="66" t="e">
        <v>#N/A</v>
      </c>
      <c r="E33" s="73"/>
      <c r="F33" s="75" t="e">
        <f>IF(ISNUMBER(Daten_M2[[#This Row],[ZH]]),Daten_M2[[#This Row],[ZH]]/_xlfn.XLOOKUP(Basisjahr,Daten_M2[Jahr],Daten_M2[ZH])-1,#N/A)</f>
        <v>#N/A</v>
      </c>
      <c r="G33" s="73"/>
      <c r="H33" s="75" t="e">
        <f>IF(ISNUMBER(Daten_M2[[#This Row],[CH]]),Daten_M2[[#This Row],[CH]]/_xlfn.XLOOKUP(Basisjahr,Daten_M2[Jahr],Daten_M2[CH])-1,#N/A)</f>
        <v>#N/A</v>
      </c>
      <c r="I33" s="73"/>
      <c r="J33" s="75" t="e">
        <f>IF(ISNUMBER(Daten_M2[[#This Row],[BS]]),Daten_M2[[#This Row],[BS]]/_xlfn.XLOOKUP(Basisjahr,Daten_M2[Jahr],Daten_M2[BS])-1,#N/A)</f>
        <v>#N/A</v>
      </c>
      <c r="K33" s="63"/>
      <c r="L33" s="67"/>
      <c r="M33" s="64"/>
      <c r="N33" s="62"/>
      <c r="O33" s="62"/>
      <c r="P33" s="62"/>
    </row>
    <row r="34" spans="1:16" ht="16.350000000000001" customHeight="1">
      <c r="A34" s="95">
        <v>2017</v>
      </c>
      <c r="B34" s="65" t="s">
        <v>164</v>
      </c>
      <c r="C34" s="124" t="s">
        <v>164</v>
      </c>
      <c r="D34" s="66" t="e">
        <v>#N/A</v>
      </c>
      <c r="E34" s="73"/>
      <c r="F34" s="75" t="e">
        <f>IF(ISNUMBER(Daten_M2[[#This Row],[ZH]]),Daten_M2[[#This Row],[ZH]]/_xlfn.XLOOKUP(Basisjahr,Daten_M2[Jahr],Daten_M2[ZH])-1,#N/A)</f>
        <v>#N/A</v>
      </c>
      <c r="G34" s="73"/>
      <c r="H34" s="75" t="e">
        <f>IF(ISNUMBER(Daten_M2[[#This Row],[CH]]),Daten_M2[[#This Row],[CH]]/_xlfn.XLOOKUP(Basisjahr,Daten_M2[Jahr],Daten_M2[CH])-1,#N/A)</f>
        <v>#N/A</v>
      </c>
      <c r="I34" s="73"/>
      <c r="J34" s="75" t="e">
        <f>IF(ISNUMBER(Daten_M2[[#This Row],[BS]]),Daten_M2[[#This Row],[BS]]/_xlfn.XLOOKUP(Basisjahr,Daten_M2[Jahr],Daten_M2[BS])-1,#N/A)</f>
        <v>#N/A</v>
      </c>
      <c r="K34" s="63"/>
      <c r="L34" s="67"/>
      <c r="M34" s="64"/>
      <c r="N34" s="62"/>
      <c r="O34" s="62"/>
      <c r="P34" s="62"/>
    </row>
    <row r="35" spans="1:16" ht="16.350000000000001" customHeight="1">
      <c r="A35" s="95">
        <v>2018</v>
      </c>
      <c r="B35" s="65" t="s">
        <v>164</v>
      </c>
      <c r="C35" s="124" t="s">
        <v>164</v>
      </c>
      <c r="D35" s="66" t="e">
        <v>#N/A</v>
      </c>
      <c r="E35" s="73"/>
      <c r="F35" s="75" t="e">
        <f>IF(ISNUMBER(Daten_M2[[#This Row],[ZH]]),Daten_M2[[#This Row],[ZH]]/_xlfn.XLOOKUP(Basisjahr,Daten_M2[Jahr],Daten_M2[ZH])-1,#N/A)</f>
        <v>#N/A</v>
      </c>
      <c r="G35" s="73"/>
      <c r="H35" s="75" t="e">
        <f>IF(ISNUMBER(Daten_M2[[#This Row],[CH]]),Daten_M2[[#This Row],[CH]]/_xlfn.XLOOKUP(Basisjahr,Daten_M2[Jahr],Daten_M2[CH])-1,#N/A)</f>
        <v>#N/A</v>
      </c>
      <c r="I35" s="73"/>
      <c r="J35" s="75" t="e">
        <f>IF(ISNUMBER(Daten_M2[[#This Row],[BS]]),Daten_M2[[#This Row],[BS]]/_xlfn.XLOOKUP(Basisjahr,Daten_M2[Jahr],Daten_M2[BS])-1,#N/A)</f>
        <v>#N/A</v>
      </c>
      <c r="K35" s="63"/>
      <c r="L35" s="67"/>
      <c r="M35" s="64"/>
      <c r="N35" s="62"/>
      <c r="O35" s="62"/>
      <c r="P35" s="62"/>
    </row>
    <row r="36" spans="1:16" ht="16.350000000000001" customHeight="1">
      <c r="A36" s="95">
        <v>2019</v>
      </c>
      <c r="B36" s="65" t="s">
        <v>164</v>
      </c>
      <c r="C36" s="124" t="s">
        <v>164</v>
      </c>
      <c r="D36" s="66" t="e">
        <v>#N/A</v>
      </c>
      <c r="E36" s="73"/>
      <c r="F36" s="75" t="e">
        <f>IF(ISNUMBER(Daten_M2[[#This Row],[ZH]]),Daten_M2[[#This Row],[ZH]]/_xlfn.XLOOKUP(Basisjahr,Daten_M2[Jahr],Daten_M2[ZH])-1,#N/A)</f>
        <v>#N/A</v>
      </c>
      <c r="G36" s="73"/>
      <c r="H36" s="75" t="e">
        <f>IF(ISNUMBER(Daten_M2[[#This Row],[CH]]),Daten_M2[[#This Row],[CH]]/_xlfn.XLOOKUP(Basisjahr,Daten_M2[Jahr],Daten_M2[CH])-1,#N/A)</f>
        <v>#N/A</v>
      </c>
      <c r="I36" s="73"/>
      <c r="J36" s="75" t="e">
        <f>IF(ISNUMBER(Daten_M2[[#This Row],[BS]]),Daten_M2[[#This Row],[BS]]/_xlfn.XLOOKUP(Basisjahr,Daten_M2[Jahr],Daten_M2[BS])-1,#N/A)</f>
        <v>#N/A</v>
      </c>
      <c r="K36" s="63"/>
      <c r="L36" s="67"/>
      <c r="M36" s="64"/>
      <c r="N36" s="62"/>
      <c r="O36" s="62"/>
      <c r="P36" s="62"/>
    </row>
    <row r="37" spans="1:16" ht="16.350000000000001" customHeight="1">
      <c r="A37" s="95">
        <v>2020</v>
      </c>
      <c r="B37" s="65" t="s">
        <v>164</v>
      </c>
      <c r="C37" s="124" t="s">
        <v>164</v>
      </c>
      <c r="D37" s="66" t="e">
        <v>#N/A</v>
      </c>
      <c r="E37" s="73"/>
      <c r="F37" s="75" t="e">
        <f>IF(ISNUMBER(Daten_M2[[#This Row],[ZH]]),Daten_M2[[#This Row],[ZH]]/_xlfn.XLOOKUP(Basisjahr,Daten_M2[Jahr],Daten_M2[ZH])-1,#N/A)</f>
        <v>#N/A</v>
      </c>
      <c r="G37" s="73"/>
      <c r="H37" s="75" t="e">
        <f>IF(ISNUMBER(Daten_M2[[#This Row],[CH]]),Daten_M2[[#This Row],[CH]]/_xlfn.XLOOKUP(Basisjahr,Daten_M2[Jahr],Daten_M2[CH])-1,#N/A)</f>
        <v>#N/A</v>
      </c>
      <c r="I37" s="73"/>
      <c r="J37" s="75" t="e">
        <f>IF(ISNUMBER(Daten_M2[[#This Row],[BS]]),Daten_M2[[#This Row],[BS]]/_xlfn.XLOOKUP(Basisjahr,Daten_M2[Jahr],Daten_M2[BS])-1,#N/A)</f>
        <v>#N/A</v>
      </c>
      <c r="K37" s="63"/>
      <c r="L37" s="67"/>
      <c r="M37" s="64"/>
      <c r="N37" s="62"/>
      <c r="O37" s="62"/>
      <c r="P37" s="62"/>
    </row>
    <row r="38" spans="1:16" ht="16.350000000000001" customHeight="1">
      <c r="A38" s="95">
        <v>2021</v>
      </c>
      <c r="B38" s="65" t="s">
        <v>164</v>
      </c>
      <c r="C38" s="124" t="s">
        <v>164</v>
      </c>
      <c r="D38" s="66" t="e">
        <v>#N/A</v>
      </c>
      <c r="E38" s="73"/>
      <c r="F38" s="75" t="e">
        <f>IF(ISNUMBER(Daten_M2[[#This Row],[ZH]]),Daten_M2[[#This Row],[ZH]]/_xlfn.XLOOKUP(Basisjahr,Daten_M2[Jahr],Daten_M2[ZH])-1,#N/A)</f>
        <v>#N/A</v>
      </c>
      <c r="G38" s="73"/>
      <c r="H38" s="75" t="e">
        <f>IF(ISNUMBER(Daten_M2[[#This Row],[CH]]),Daten_M2[[#This Row],[CH]]/_xlfn.XLOOKUP(Basisjahr,Daten_M2[Jahr],Daten_M2[CH])-1,#N/A)</f>
        <v>#N/A</v>
      </c>
      <c r="I38" s="73"/>
      <c r="J38" s="75" t="e">
        <f>IF(ISNUMBER(Daten_M2[[#This Row],[BS]]),Daten_M2[[#This Row],[BS]]/_xlfn.XLOOKUP(Basisjahr,Daten_M2[Jahr],Daten_M2[BS])-1,#N/A)</f>
        <v>#N/A</v>
      </c>
      <c r="K38" s="63"/>
      <c r="L38" s="67"/>
      <c r="M38" s="64"/>
      <c r="N38" s="62"/>
      <c r="O38" s="62"/>
      <c r="P38" s="62"/>
    </row>
    <row r="39" spans="1:16" ht="16.350000000000001" customHeight="1">
      <c r="A39" s="95">
        <v>2022</v>
      </c>
      <c r="B39" s="65" t="s">
        <v>164</v>
      </c>
      <c r="C39" s="124" t="s">
        <v>164</v>
      </c>
      <c r="D39" s="66" t="e">
        <v>#N/A</v>
      </c>
      <c r="E39" s="73"/>
      <c r="F39" s="75" t="e">
        <f>IF(ISNUMBER(Daten_M2[[#This Row],[ZH]]),Daten_M2[[#This Row],[ZH]]/_xlfn.XLOOKUP(Basisjahr,Daten_M2[Jahr],Daten_M2[ZH])-1,#N/A)</f>
        <v>#N/A</v>
      </c>
      <c r="G39" s="73"/>
      <c r="H39" s="75" t="e">
        <f>IF(ISNUMBER(Daten_M2[[#This Row],[CH]]),Daten_M2[[#This Row],[CH]]/_xlfn.XLOOKUP(Basisjahr,Daten_M2[Jahr],Daten_M2[CH])-1,#N/A)</f>
        <v>#N/A</v>
      </c>
      <c r="I39" s="73"/>
      <c r="J39" s="75" t="e">
        <f>IF(ISNUMBER(Daten_M2[[#This Row],[BS]]),Daten_M2[[#This Row],[BS]]/_xlfn.XLOOKUP(Basisjahr,Daten_M2[Jahr],Daten_M2[BS])-1,#N/A)</f>
        <v>#N/A</v>
      </c>
      <c r="K39" s="68"/>
      <c r="L39" s="67"/>
      <c r="M39" s="64"/>
      <c r="N39" s="62"/>
      <c r="O39" s="62"/>
      <c r="P39" s="62"/>
    </row>
    <row r="40" spans="1:16" ht="16.350000000000001" customHeight="1">
      <c r="A40" s="95">
        <v>2023</v>
      </c>
      <c r="B40" s="65" t="s">
        <v>164</v>
      </c>
      <c r="C40" s="124" t="s">
        <v>164</v>
      </c>
      <c r="D40" s="66" t="e">
        <v>#N/A</v>
      </c>
      <c r="E40" s="74"/>
      <c r="F40" s="76" t="e">
        <f>IF(ISNUMBER(Daten_M2[[#This Row],[ZH]]),Daten_M2[[#This Row],[ZH]]/_xlfn.XLOOKUP(Basisjahr,Daten_M2[Jahr],Daten_M2[ZH])-1,#N/A)</f>
        <v>#N/A</v>
      </c>
      <c r="G40" s="74"/>
      <c r="H40" s="76" t="e">
        <f>IF(ISNUMBER(Daten_M2[[#This Row],[CH]]),Daten_M2[[#This Row],[CH]]/_xlfn.XLOOKUP(Basisjahr,Daten_M2[Jahr],Daten_M2[CH])-1,#N/A)</f>
        <v>#N/A</v>
      </c>
      <c r="I40" s="74"/>
      <c r="J40" s="76" t="e">
        <f>IF(ISNUMBER(Daten_M2[[#This Row],[BS]]),Daten_M2[[#This Row],[BS]]/_xlfn.XLOOKUP(Basisjahr,Daten_M2[Jahr],Daten_M2[BS])-1,#N/A)</f>
        <v>#N/A</v>
      </c>
      <c r="K40" s="68"/>
      <c r="L40" s="67"/>
      <c r="M40" s="64"/>
      <c r="N40" s="62"/>
      <c r="O40" s="62"/>
      <c r="P40" s="62"/>
    </row>
    <row r="41" spans="1:16" ht="16.350000000000001" customHeight="1">
      <c r="A41" s="95">
        <v>2024</v>
      </c>
      <c r="B41" s="65" t="s">
        <v>164</v>
      </c>
      <c r="C41" s="124" t="s">
        <v>164</v>
      </c>
      <c r="D41" s="66" t="e">
        <v>#N/A</v>
      </c>
      <c r="E41" s="74"/>
      <c r="F41" s="76" t="e">
        <f>IF(ISNUMBER(Daten_M2[[#This Row],[ZH]]),Daten_M2[[#This Row],[ZH]]/_xlfn.XLOOKUP(Basisjahr,Daten_M2[Jahr],Daten_M2[ZH])-1,#N/A)</f>
        <v>#N/A</v>
      </c>
      <c r="G41" s="74"/>
      <c r="H41" s="76" t="e">
        <f>IF(ISNUMBER(Daten_M2[[#This Row],[CH]]),Daten_M2[[#This Row],[CH]]/_xlfn.XLOOKUP(Basisjahr,Daten_M2[Jahr],Daten_M2[CH])-1,#N/A)</f>
        <v>#N/A</v>
      </c>
      <c r="I41" s="74"/>
      <c r="J41" s="76" t="e">
        <f>IF(ISNUMBER(Daten_M2[[#This Row],[BS]]),Daten_M2[[#This Row],[BS]]/_xlfn.XLOOKUP(Basisjahr,Daten_M2[Jahr],Daten_M2[BS])-1,#N/A)</f>
        <v>#N/A</v>
      </c>
      <c r="K41" s="68"/>
      <c r="L41" s="67"/>
      <c r="M41" s="64"/>
      <c r="N41" s="62"/>
      <c r="O41" s="62"/>
      <c r="P41" s="62"/>
    </row>
    <row r="42" spans="1:16" ht="16.350000000000001" customHeight="1">
      <c r="A42" s="95">
        <v>2025</v>
      </c>
      <c r="B42" s="65" t="s">
        <v>164</v>
      </c>
      <c r="C42" s="124" t="s">
        <v>164</v>
      </c>
      <c r="D42" s="66" t="e">
        <v>#N/A</v>
      </c>
      <c r="E42" s="74"/>
      <c r="F42" s="76" t="e">
        <f>IF(ISNUMBER(Daten_M2[[#This Row],[ZH]]),Daten_M2[[#This Row],[ZH]]/_xlfn.XLOOKUP(Basisjahr,Daten_M2[Jahr],Daten_M2[ZH])-1,#N/A)</f>
        <v>#N/A</v>
      </c>
      <c r="G42" s="74"/>
      <c r="H42" s="76" t="e">
        <f>IF(ISNUMBER(Daten_M2[[#This Row],[CH]]),Daten_M2[[#This Row],[CH]]/_xlfn.XLOOKUP(Basisjahr,Daten_M2[Jahr],Daten_M2[CH])-1,#N/A)</f>
        <v>#N/A</v>
      </c>
      <c r="I42" s="74"/>
      <c r="J42" s="76" t="e">
        <f>IF(ISNUMBER(Daten_M2[[#This Row],[BS]]),Daten_M2[[#This Row],[BS]]/_xlfn.XLOOKUP(Basisjahr,Daten_M2[Jahr],Daten_M2[BS])-1,#N/A)</f>
        <v>#N/A</v>
      </c>
      <c r="K42" s="68"/>
      <c r="L42" s="67"/>
      <c r="M42" s="64"/>
      <c r="N42" s="62"/>
      <c r="O42" s="62"/>
      <c r="P42" s="62"/>
    </row>
    <row r="43" spans="1:16" ht="16.350000000000001" customHeight="1">
      <c r="A43" s="95">
        <v>2026</v>
      </c>
      <c r="B43" s="65" t="s">
        <v>164</v>
      </c>
      <c r="C43" s="124" t="s">
        <v>164</v>
      </c>
      <c r="D43" s="66" t="e">
        <v>#N/A</v>
      </c>
      <c r="E43" s="74"/>
      <c r="F43" s="76" t="e">
        <f>IF(ISNUMBER(Daten_M2[[#This Row],[ZH]]),Daten_M2[[#This Row],[ZH]]/_xlfn.XLOOKUP(Basisjahr,Daten_M2[Jahr],Daten_M2[ZH])-1,#N/A)</f>
        <v>#N/A</v>
      </c>
      <c r="G43" s="74"/>
      <c r="H43" s="76" t="e">
        <f>IF(ISNUMBER(Daten_M2[[#This Row],[CH]]),Daten_M2[[#This Row],[CH]]/_xlfn.XLOOKUP(Basisjahr,Daten_M2[Jahr],Daten_M2[CH])-1,#N/A)</f>
        <v>#N/A</v>
      </c>
      <c r="I43" s="74"/>
      <c r="J43" s="76" t="e">
        <f>IF(ISNUMBER(Daten_M2[[#This Row],[BS]]),Daten_M2[[#This Row],[BS]]/_xlfn.XLOOKUP(Basisjahr,Daten_M2[Jahr],Daten_M2[BS])-1,#N/A)</f>
        <v>#N/A</v>
      </c>
      <c r="K43" s="68"/>
      <c r="L43" s="67"/>
      <c r="M43" s="64"/>
      <c r="N43" s="62"/>
      <c r="O43" s="62"/>
      <c r="P43" s="62"/>
    </row>
    <row r="44" spans="1:16" ht="16.350000000000001" customHeight="1">
      <c r="A44" s="95">
        <v>2027</v>
      </c>
      <c r="B44" s="65" t="s">
        <v>164</v>
      </c>
      <c r="C44" s="124" t="s">
        <v>164</v>
      </c>
      <c r="D44" s="66" t="e">
        <v>#N/A</v>
      </c>
      <c r="E44" s="74"/>
      <c r="F44" s="76" t="e">
        <f>IF(ISNUMBER(Daten_M2[[#This Row],[ZH]]),Daten_M2[[#This Row],[ZH]]/_xlfn.XLOOKUP(Basisjahr,Daten_M2[Jahr],Daten_M2[ZH])-1,#N/A)</f>
        <v>#N/A</v>
      </c>
      <c r="G44" s="74"/>
      <c r="H44" s="76" t="e">
        <f>IF(ISNUMBER(Daten_M2[[#This Row],[CH]]),Daten_M2[[#This Row],[CH]]/_xlfn.XLOOKUP(Basisjahr,Daten_M2[Jahr],Daten_M2[CH])-1,#N/A)</f>
        <v>#N/A</v>
      </c>
      <c r="I44" s="74"/>
      <c r="J44" s="76" t="e">
        <f>IF(ISNUMBER(Daten_M2[[#This Row],[BS]]),Daten_M2[[#This Row],[BS]]/_xlfn.XLOOKUP(Basisjahr,Daten_M2[Jahr],Daten_M2[BS])-1,#N/A)</f>
        <v>#N/A</v>
      </c>
      <c r="K44" s="68"/>
      <c r="L44" s="67"/>
      <c r="M44" s="64"/>
      <c r="N44" s="62"/>
      <c r="O44" s="62"/>
      <c r="P44" s="62"/>
    </row>
    <row r="45" spans="1:16" ht="16.350000000000001" customHeight="1">
      <c r="A45" s="95">
        <v>2028</v>
      </c>
      <c r="B45" s="65" t="s">
        <v>164</v>
      </c>
      <c r="C45" s="124" t="s">
        <v>164</v>
      </c>
      <c r="D45" s="66" t="e">
        <v>#N/A</v>
      </c>
      <c r="E45" s="74"/>
      <c r="F45" s="76" t="e">
        <f>IF(ISNUMBER(Daten_M2[[#This Row],[ZH]]),Daten_M2[[#This Row],[ZH]]/_xlfn.XLOOKUP(Basisjahr,Daten_M2[Jahr],Daten_M2[ZH])-1,#N/A)</f>
        <v>#N/A</v>
      </c>
      <c r="G45" s="74"/>
      <c r="H45" s="76" t="e">
        <f>IF(ISNUMBER(Daten_M2[[#This Row],[CH]]),Daten_M2[[#This Row],[CH]]/_xlfn.XLOOKUP(Basisjahr,Daten_M2[Jahr],Daten_M2[CH])-1,#N/A)</f>
        <v>#N/A</v>
      </c>
      <c r="I45" s="74"/>
      <c r="J45" s="76" t="e">
        <f>IF(ISNUMBER(Daten_M2[[#This Row],[BS]]),Daten_M2[[#This Row],[BS]]/_xlfn.XLOOKUP(Basisjahr,Daten_M2[Jahr],Daten_M2[BS])-1,#N/A)</f>
        <v>#N/A</v>
      </c>
      <c r="K45" s="68"/>
      <c r="L45" s="67"/>
      <c r="M45" s="64"/>
      <c r="N45" s="62"/>
      <c r="O45" s="62"/>
      <c r="P45" s="62"/>
    </row>
    <row r="46" spans="1:16" ht="16.350000000000001" customHeight="1">
      <c r="A46" s="95">
        <v>2029</v>
      </c>
      <c r="B46" s="65" t="s">
        <v>164</v>
      </c>
      <c r="C46" s="124" t="s">
        <v>164</v>
      </c>
      <c r="D46" s="66" t="e">
        <v>#N/A</v>
      </c>
      <c r="E46" s="74"/>
      <c r="F46" s="76" t="e">
        <f>IF(ISNUMBER(Daten_M2[[#This Row],[ZH]]),Daten_M2[[#This Row],[ZH]]/_xlfn.XLOOKUP(Basisjahr,Daten_M2[Jahr],Daten_M2[ZH])-1,#N/A)</f>
        <v>#N/A</v>
      </c>
      <c r="G46" s="74"/>
      <c r="H46" s="76" t="e">
        <f>IF(ISNUMBER(Daten_M2[[#This Row],[CH]]),Daten_M2[[#This Row],[CH]]/_xlfn.XLOOKUP(Basisjahr,Daten_M2[Jahr],Daten_M2[CH])-1,#N/A)</f>
        <v>#N/A</v>
      </c>
      <c r="I46" s="74"/>
      <c r="J46" s="76" t="e">
        <f>IF(ISNUMBER(Daten_M2[[#This Row],[BS]]),Daten_M2[[#This Row],[BS]]/_xlfn.XLOOKUP(Basisjahr,Daten_M2[Jahr],Daten_M2[BS])-1,#N/A)</f>
        <v>#N/A</v>
      </c>
      <c r="K46" s="68"/>
      <c r="L46" s="67"/>
      <c r="M46" s="64"/>
      <c r="N46" s="62"/>
      <c r="O46" s="62"/>
      <c r="P46" s="62"/>
    </row>
    <row r="47" spans="1:16" ht="16.350000000000001" customHeight="1">
      <c r="A47" s="95">
        <v>2030</v>
      </c>
      <c r="B47" s="65" t="s">
        <v>164</v>
      </c>
      <c r="C47" s="124" t="s">
        <v>164</v>
      </c>
      <c r="D47" s="66" t="e">
        <v>#N/A</v>
      </c>
      <c r="E47" s="74"/>
      <c r="F47" s="76" t="e">
        <f>IF(ISNUMBER(Daten_M2[[#This Row],[ZH]]),Daten_M2[[#This Row],[ZH]]/_xlfn.XLOOKUP(Basisjahr,Daten_M2[Jahr],Daten_M2[ZH])-1,#N/A)</f>
        <v>#N/A</v>
      </c>
      <c r="G47" s="74"/>
      <c r="H47" s="76" t="e">
        <f>IF(ISNUMBER(Daten_M2[[#This Row],[CH]]),Daten_M2[[#This Row],[CH]]/_xlfn.XLOOKUP(Basisjahr,Daten_M2[Jahr],Daten_M2[CH])-1,#N/A)</f>
        <v>#N/A</v>
      </c>
      <c r="I47" s="74"/>
      <c r="J47" s="76" t="e">
        <f>IF(ISNUMBER(Daten_M2[[#This Row],[BS]]),Daten_M2[[#This Row],[BS]]/_xlfn.XLOOKUP(Basisjahr,Daten_M2[Jahr],Daten_M2[BS])-1,#N/A)</f>
        <v>#N/A</v>
      </c>
      <c r="K47" s="68"/>
      <c r="L47" s="67"/>
      <c r="M47" s="64"/>
      <c r="N47" s="62"/>
      <c r="O47" s="62"/>
      <c r="P47" s="62"/>
    </row>
    <row r="48" spans="1:16" ht="16.350000000000001" customHeight="1">
      <c r="A48" s="95">
        <v>2031</v>
      </c>
      <c r="B48" s="65" t="s">
        <v>164</v>
      </c>
      <c r="C48" s="124" t="s">
        <v>164</v>
      </c>
      <c r="D48" s="66" t="e">
        <v>#N/A</v>
      </c>
      <c r="E48" s="74"/>
      <c r="F48" s="76" t="e">
        <f>IF(ISNUMBER(Daten_M2[[#This Row],[ZH]]),Daten_M2[[#This Row],[ZH]]/_xlfn.XLOOKUP(Basisjahr,Daten_M2[Jahr],Daten_M2[ZH])-1,#N/A)</f>
        <v>#N/A</v>
      </c>
      <c r="G48" s="74"/>
      <c r="H48" s="76" t="e">
        <f>IF(ISNUMBER(Daten_M2[[#This Row],[CH]]),Daten_M2[[#This Row],[CH]]/_xlfn.XLOOKUP(Basisjahr,Daten_M2[Jahr],Daten_M2[CH])-1,#N/A)</f>
        <v>#N/A</v>
      </c>
      <c r="I48" s="74"/>
      <c r="J48" s="76" t="e">
        <f>IF(ISNUMBER(Daten_M2[[#This Row],[BS]]),Daten_M2[[#This Row],[BS]]/_xlfn.XLOOKUP(Basisjahr,Daten_M2[Jahr],Daten_M2[BS])-1,#N/A)</f>
        <v>#N/A</v>
      </c>
      <c r="K48" s="68"/>
      <c r="L48" s="67"/>
      <c r="M48" s="64"/>
      <c r="N48" s="62"/>
      <c r="O48" s="62"/>
      <c r="P48" s="62"/>
    </row>
    <row r="49" spans="1:16" ht="16.350000000000001" customHeight="1">
      <c r="A49" s="95">
        <v>2032</v>
      </c>
      <c r="B49" s="65" t="s">
        <v>164</v>
      </c>
      <c r="C49" s="124" t="s">
        <v>164</v>
      </c>
      <c r="D49" s="66" t="e">
        <v>#N/A</v>
      </c>
      <c r="E49" s="74"/>
      <c r="F49" s="76" t="e">
        <f>IF(ISNUMBER(Daten_M2[[#This Row],[ZH]]),Daten_M2[[#This Row],[ZH]]/_xlfn.XLOOKUP(Basisjahr,Daten_M2[Jahr],Daten_M2[ZH])-1,#N/A)</f>
        <v>#N/A</v>
      </c>
      <c r="G49" s="74"/>
      <c r="H49" s="76" t="e">
        <f>IF(ISNUMBER(Daten_M2[[#This Row],[CH]]),Daten_M2[[#This Row],[CH]]/_xlfn.XLOOKUP(Basisjahr,Daten_M2[Jahr],Daten_M2[CH])-1,#N/A)</f>
        <v>#N/A</v>
      </c>
      <c r="I49" s="74"/>
      <c r="J49" s="76" t="e">
        <f>IF(ISNUMBER(Daten_M2[[#This Row],[BS]]),Daten_M2[[#This Row],[BS]]/_xlfn.XLOOKUP(Basisjahr,Daten_M2[Jahr],Daten_M2[BS])-1,#N/A)</f>
        <v>#N/A</v>
      </c>
      <c r="K49" s="68"/>
      <c r="L49" s="67"/>
      <c r="M49" s="64"/>
      <c r="N49" s="62"/>
      <c r="O49" s="62"/>
      <c r="P49" s="62"/>
    </row>
    <row r="50" spans="1:16" ht="16.350000000000001" customHeight="1">
      <c r="A50" s="95">
        <v>2033</v>
      </c>
      <c r="B50" s="65" t="s">
        <v>164</v>
      </c>
      <c r="C50" s="124" t="s">
        <v>164</v>
      </c>
      <c r="D50" s="66" t="e">
        <v>#N/A</v>
      </c>
      <c r="E50" s="74"/>
      <c r="F50" s="76" t="e">
        <f>IF(ISNUMBER(Daten_M2[[#This Row],[ZH]]),Daten_M2[[#This Row],[ZH]]/_xlfn.XLOOKUP(Basisjahr,Daten_M2[Jahr],Daten_M2[ZH])-1,#N/A)</f>
        <v>#N/A</v>
      </c>
      <c r="G50" s="74"/>
      <c r="H50" s="76" t="e">
        <f>IF(ISNUMBER(Daten_M2[[#This Row],[CH]]),Daten_M2[[#This Row],[CH]]/_xlfn.XLOOKUP(Basisjahr,Daten_M2[Jahr],Daten_M2[CH])-1,#N/A)</f>
        <v>#N/A</v>
      </c>
      <c r="I50" s="74"/>
      <c r="J50" s="76" t="e">
        <f>IF(ISNUMBER(Daten_M2[[#This Row],[BS]]),Daten_M2[[#This Row],[BS]]/_xlfn.XLOOKUP(Basisjahr,Daten_M2[Jahr],Daten_M2[BS])-1,#N/A)</f>
        <v>#N/A</v>
      </c>
      <c r="K50" s="68"/>
      <c r="L50" s="67"/>
      <c r="M50" s="64"/>
      <c r="N50" s="62"/>
      <c r="O50" s="62"/>
      <c r="P50" s="62"/>
    </row>
    <row r="51" spans="1:16" ht="16.350000000000001" customHeight="1">
      <c r="A51" s="95">
        <v>2034</v>
      </c>
      <c r="B51" s="65" t="s">
        <v>164</v>
      </c>
      <c r="C51" s="124" t="s">
        <v>164</v>
      </c>
      <c r="D51" s="66" t="e">
        <v>#N/A</v>
      </c>
      <c r="E51" s="74"/>
      <c r="F51" s="76" t="e">
        <f>IF(ISNUMBER(Daten_M2[[#This Row],[ZH]]),Daten_M2[[#This Row],[ZH]]/_xlfn.XLOOKUP(Basisjahr,Daten_M2[Jahr],Daten_M2[ZH])-1,#N/A)</f>
        <v>#N/A</v>
      </c>
      <c r="G51" s="74"/>
      <c r="H51" s="76" t="e">
        <f>IF(ISNUMBER(Daten_M2[[#This Row],[CH]]),Daten_M2[[#This Row],[CH]]/_xlfn.XLOOKUP(Basisjahr,Daten_M2[Jahr],Daten_M2[CH])-1,#N/A)</f>
        <v>#N/A</v>
      </c>
      <c r="I51" s="74"/>
      <c r="J51" s="76" t="e">
        <f>IF(ISNUMBER(Daten_M2[[#This Row],[BS]]),Daten_M2[[#This Row],[BS]]/_xlfn.XLOOKUP(Basisjahr,Daten_M2[Jahr],Daten_M2[BS])-1,#N/A)</f>
        <v>#N/A</v>
      </c>
      <c r="K51" s="68"/>
      <c r="L51" s="67"/>
      <c r="M51" s="64"/>
      <c r="N51" s="62"/>
      <c r="O51" s="62"/>
      <c r="P51" s="62"/>
    </row>
    <row r="52" spans="1:16" ht="16.350000000000001" customHeight="1">
      <c r="A52" s="95">
        <v>2035</v>
      </c>
      <c r="B52" s="65" t="s">
        <v>164</v>
      </c>
      <c r="C52" s="124" t="s">
        <v>164</v>
      </c>
      <c r="D52" s="66" t="e">
        <v>#N/A</v>
      </c>
      <c r="E52" s="74"/>
      <c r="F52" s="76" t="e">
        <f>IF(ISNUMBER(Daten_M2[[#This Row],[ZH]]),Daten_M2[[#This Row],[ZH]]/_xlfn.XLOOKUP(Basisjahr,Daten_M2[Jahr],Daten_M2[ZH])-1,#N/A)</f>
        <v>#N/A</v>
      </c>
      <c r="G52" s="74"/>
      <c r="H52" s="76" t="e">
        <f>IF(ISNUMBER(Daten_M2[[#This Row],[CH]]),Daten_M2[[#This Row],[CH]]/_xlfn.XLOOKUP(Basisjahr,Daten_M2[Jahr],Daten_M2[CH])-1,#N/A)</f>
        <v>#N/A</v>
      </c>
      <c r="I52" s="74"/>
      <c r="J52" s="76" t="e">
        <f>IF(ISNUMBER(Daten_M2[[#This Row],[BS]]),Daten_M2[[#This Row],[BS]]/_xlfn.XLOOKUP(Basisjahr,Daten_M2[Jahr],Daten_M2[BS])-1,#N/A)</f>
        <v>#N/A</v>
      </c>
      <c r="K52" s="68"/>
      <c r="L52" s="67"/>
      <c r="M52" s="64"/>
      <c r="N52" s="62"/>
      <c r="O52" s="62"/>
      <c r="P52" s="62"/>
    </row>
    <row r="53" spans="1:16" ht="16.350000000000001" customHeight="1">
      <c r="A53" s="95">
        <v>2036</v>
      </c>
      <c r="B53" s="65" t="s">
        <v>164</v>
      </c>
      <c r="C53" s="124" t="s">
        <v>164</v>
      </c>
      <c r="D53" s="66" t="e">
        <v>#N/A</v>
      </c>
      <c r="E53" s="74"/>
      <c r="F53" s="76" t="e">
        <f>IF(ISNUMBER(Daten_M2[[#This Row],[ZH]]),Daten_M2[[#This Row],[ZH]]/_xlfn.XLOOKUP(Basisjahr,Daten_M2[Jahr],Daten_M2[ZH])-1,#N/A)</f>
        <v>#N/A</v>
      </c>
      <c r="G53" s="74"/>
      <c r="H53" s="76" t="e">
        <f>IF(ISNUMBER(Daten_M2[[#This Row],[CH]]),Daten_M2[[#This Row],[CH]]/_xlfn.XLOOKUP(Basisjahr,Daten_M2[Jahr],Daten_M2[CH])-1,#N/A)</f>
        <v>#N/A</v>
      </c>
      <c r="I53" s="74"/>
      <c r="J53" s="76" t="e">
        <f>IF(ISNUMBER(Daten_M2[[#This Row],[BS]]),Daten_M2[[#This Row],[BS]]/_xlfn.XLOOKUP(Basisjahr,Daten_M2[Jahr],Daten_M2[BS])-1,#N/A)</f>
        <v>#N/A</v>
      </c>
      <c r="K53" s="68"/>
      <c r="L53" s="67"/>
      <c r="M53" s="64"/>
      <c r="N53" s="62"/>
      <c r="O53" s="62"/>
      <c r="P53" s="62"/>
    </row>
    <row r="54" spans="1:16" ht="16.350000000000001" customHeight="1">
      <c r="A54" s="95">
        <v>2037</v>
      </c>
      <c r="B54" s="65" t="s">
        <v>164</v>
      </c>
      <c r="C54" s="124" t="s">
        <v>164</v>
      </c>
      <c r="D54" s="66" t="e">
        <v>#N/A</v>
      </c>
      <c r="E54" s="74"/>
      <c r="F54" s="76" t="e">
        <f>IF(ISNUMBER(Daten_M2[[#This Row],[ZH]]),Daten_M2[[#This Row],[ZH]]/_xlfn.XLOOKUP(Basisjahr,Daten_M2[Jahr],Daten_M2[ZH])-1,#N/A)</f>
        <v>#N/A</v>
      </c>
      <c r="G54" s="74"/>
      <c r="H54" s="76" t="e">
        <f>IF(ISNUMBER(Daten_M2[[#This Row],[CH]]),Daten_M2[[#This Row],[CH]]/_xlfn.XLOOKUP(Basisjahr,Daten_M2[Jahr],Daten_M2[CH])-1,#N/A)</f>
        <v>#N/A</v>
      </c>
      <c r="I54" s="74"/>
      <c r="J54" s="76" t="e">
        <f>IF(ISNUMBER(Daten_M2[[#This Row],[BS]]),Daten_M2[[#This Row],[BS]]/_xlfn.XLOOKUP(Basisjahr,Daten_M2[Jahr],Daten_M2[BS])-1,#N/A)</f>
        <v>#N/A</v>
      </c>
      <c r="K54" s="68"/>
      <c r="L54" s="67"/>
      <c r="M54" s="64"/>
      <c r="N54" s="62"/>
      <c r="O54" s="62"/>
      <c r="P54" s="62"/>
    </row>
    <row r="55" spans="1:16" ht="16.350000000000001" customHeight="1">
      <c r="A55" s="95">
        <v>2038</v>
      </c>
      <c r="B55" s="65" t="s">
        <v>164</v>
      </c>
      <c r="C55" s="124" t="s">
        <v>164</v>
      </c>
      <c r="D55" s="66" t="e">
        <v>#N/A</v>
      </c>
      <c r="E55" s="74"/>
      <c r="F55" s="76" t="e">
        <f>IF(ISNUMBER(Daten_M2[[#This Row],[ZH]]),Daten_M2[[#This Row],[ZH]]/_xlfn.XLOOKUP(Basisjahr,Daten_M2[Jahr],Daten_M2[ZH])-1,#N/A)</f>
        <v>#N/A</v>
      </c>
      <c r="G55" s="74"/>
      <c r="H55" s="76" t="e">
        <f>IF(ISNUMBER(Daten_M2[[#This Row],[CH]]),Daten_M2[[#This Row],[CH]]/_xlfn.XLOOKUP(Basisjahr,Daten_M2[Jahr],Daten_M2[CH])-1,#N/A)</f>
        <v>#N/A</v>
      </c>
      <c r="I55" s="74"/>
      <c r="J55" s="76" t="e">
        <f>IF(ISNUMBER(Daten_M2[[#This Row],[BS]]),Daten_M2[[#This Row],[BS]]/_xlfn.XLOOKUP(Basisjahr,Daten_M2[Jahr],Daten_M2[BS])-1,#N/A)</f>
        <v>#N/A</v>
      </c>
      <c r="K55" s="68"/>
      <c r="L55" s="67"/>
      <c r="M55" s="64"/>
      <c r="N55" s="62"/>
      <c r="O55" s="62"/>
      <c r="P55" s="62"/>
    </row>
    <row r="56" spans="1:16" ht="16.350000000000001" customHeight="1">
      <c r="A56" s="95">
        <v>2039</v>
      </c>
      <c r="B56" s="65" t="s">
        <v>164</v>
      </c>
      <c r="C56" s="124" t="s">
        <v>164</v>
      </c>
      <c r="D56" s="66" t="e">
        <v>#N/A</v>
      </c>
      <c r="E56" s="74"/>
      <c r="F56" s="76" t="e">
        <f>IF(ISNUMBER(Daten_M2[[#This Row],[ZH]]),Daten_M2[[#This Row],[ZH]]/_xlfn.XLOOKUP(Basisjahr,Daten_M2[Jahr],Daten_M2[ZH])-1,#N/A)</f>
        <v>#N/A</v>
      </c>
      <c r="G56" s="74"/>
      <c r="H56" s="76" t="e">
        <f>IF(ISNUMBER(Daten_M2[[#This Row],[CH]]),Daten_M2[[#This Row],[CH]]/_xlfn.XLOOKUP(Basisjahr,Daten_M2[Jahr],Daten_M2[CH])-1,#N/A)</f>
        <v>#N/A</v>
      </c>
      <c r="I56" s="74"/>
      <c r="J56" s="76" t="e">
        <f>IF(ISNUMBER(Daten_M2[[#This Row],[BS]]),Daten_M2[[#This Row],[BS]]/_xlfn.XLOOKUP(Basisjahr,Daten_M2[Jahr],Daten_M2[BS])-1,#N/A)</f>
        <v>#N/A</v>
      </c>
      <c r="K56" s="68"/>
      <c r="L56" s="67"/>
      <c r="M56" s="64"/>
      <c r="N56" s="62"/>
      <c r="O56" s="62"/>
      <c r="P56" s="62"/>
    </row>
    <row r="57" spans="1:16" ht="16.350000000000001" customHeight="1">
      <c r="A57" s="95">
        <v>2040</v>
      </c>
      <c r="B57" s="65" t="s">
        <v>164</v>
      </c>
      <c r="C57" s="124" t="s">
        <v>164</v>
      </c>
      <c r="D57" s="66" t="e">
        <v>#N/A</v>
      </c>
      <c r="E57" s="74"/>
      <c r="F57" s="76" t="e">
        <f>IF(ISNUMBER(Daten_M2[[#This Row],[ZH]]),Daten_M2[[#This Row],[ZH]]/_xlfn.XLOOKUP(Basisjahr,Daten_M2[Jahr],Daten_M2[ZH])-1,#N/A)</f>
        <v>#N/A</v>
      </c>
      <c r="G57" s="74"/>
      <c r="H57" s="76" t="e">
        <f>IF(ISNUMBER(Daten_M2[[#This Row],[CH]]),Daten_M2[[#This Row],[CH]]/_xlfn.XLOOKUP(Basisjahr,Daten_M2[Jahr],Daten_M2[CH])-1,#N/A)</f>
        <v>#N/A</v>
      </c>
      <c r="I57" s="74"/>
      <c r="J57" s="76" t="e">
        <f>IF(ISNUMBER(Daten_M2[[#This Row],[BS]]),Daten_M2[[#This Row],[BS]]/_xlfn.XLOOKUP(Basisjahr,Daten_M2[Jahr],Daten_M2[BS])-1,#N/A)</f>
        <v>#N/A</v>
      </c>
      <c r="K57" s="68"/>
      <c r="L57" s="67"/>
      <c r="M57" s="64"/>
      <c r="N57" s="62"/>
      <c r="O57" s="62"/>
      <c r="P57" s="62"/>
    </row>
    <row r="58" spans="1:16" ht="16.350000000000001" customHeight="1">
      <c r="A58" s="95">
        <v>2041</v>
      </c>
      <c r="B58" s="65" t="s">
        <v>164</v>
      </c>
      <c r="C58" s="124" t="s">
        <v>164</v>
      </c>
      <c r="D58" s="66" t="e">
        <v>#N/A</v>
      </c>
      <c r="E58" s="74"/>
      <c r="F58" s="76" t="e">
        <f>IF(ISNUMBER(Daten_M2[[#This Row],[ZH]]),Daten_M2[[#This Row],[ZH]]/_xlfn.XLOOKUP(Basisjahr,Daten_M2[Jahr],Daten_M2[ZH])-1,#N/A)</f>
        <v>#N/A</v>
      </c>
      <c r="G58" s="74"/>
      <c r="H58" s="76" t="e">
        <f>IF(ISNUMBER(Daten_M2[[#This Row],[CH]]),Daten_M2[[#This Row],[CH]]/_xlfn.XLOOKUP(Basisjahr,Daten_M2[Jahr],Daten_M2[CH])-1,#N/A)</f>
        <v>#N/A</v>
      </c>
      <c r="I58" s="74"/>
      <c r="J58" s="76" t="e">
        <f>IF(ISNUMBER(Daten_M2[[#This Row],[BS]]),Daten_M2[[#This Row],[BS]]/_xlfn.XLOOKUP(Basisjahr,Daten_M2[Jahr],Daten_M2[BS])-1,#N/A)</f>
        <v>#N/A</v>
      </c>
      <c r="K58" s="68"/>
      <c r="L58" s="67"/>
      <c r="M58" s="64"/>
      <c r="N58" s="62"/>
      <c r="O58" s="62"/>
      <c r="P58" s="62"/>
    </row>
    <row r="59" spans="1:16" ht="16.350000000000001" customHeight="1">
      <c r="A59" s="95">
        <v>2042</v>
      </c>
      <c r="B59" s="65" t="s">
        <v>164</v>
      </c>
      <c r="C59" s="124" t="s">
        <v>164</v>
      </c>
      <c r="D59" s="66" t="e">
        <v>#N/A</v>
      </c>
      <c r="E59" s="74"/>
      <c r="F59" s="76" t="e">
        <f>IF(ISNUMBER(Daten_M2[[#This Row],[ZH]]),Daten_M2[[#This Row],[ZH]]/_xlfn.XLOOKUP(Basisjahr,Daten_M2[Jahr],Daten_M2[ZH])-1,#N/A)</f>
        <v>#N/A</v>
      </c>
      <c r="G59" s="74"/>
      <c r="H59" s="76" t="e">
        <f>IF(ISNUMBER(Daten_M2[[#This Row],[CH]]),Daten_M2[[#This Row],[CH]]/_xlfn.XLOOKUP(Basisjahr,Daten_M2[Jahr],Daten_M2[CH])-1,#N/A)</f>
        <v>#N/A</v>
      </c>
      <c r="I59" s="74"/>
      <c r="J59" s="76" t="e">
        <f>IF(ISNUMBER(Daten_M2[[#This Row],[BS]]),Daten_M2[[#This Row],[BS]]/_xlfn.XLOOKUP(Basisjahr,Daten_M2[Jahr],Daten_M2[BS])-1,#N/A)</f>
        <v>#N/A</v>
      </c>
      <c r="K59" s="68"/>
      <c r="L59" s="67"/>
      <c r="M59" s="64"/>
      <c r="N59" s="62"/>
      <c r="O59" s="62"/>
      <c r="P59" s="62"/>
    </row>
    <row r="60" spans="1:16" ht="16.350000000000001" customHeight="1">
      <c r="A60" s="95">
        <v>2043</v>
      </c>
      <c r="B60" s="65" t="s">
        <v>164</v>
      </c>
      <c r="C60" s="124" t="s">
        <v>164</v>
      </c>
      <c r="D60" s="66" t="e">
        <v>#N/A</v>
      </c>
      <c r="E60" s="74"/>
      <c r="F60" s="76" t="e">
        <f>IF(ISNUMBER(Daten_M2[[#This Row],[ZH]]),Daten_M2[[#This Row],[ZH]]/_xlfn.XLOOKUP(Basisjahr,Daten_M2[Jahr],Daten_M2[ZH])-1,#N/A)</f>
        <v>#N/A</v>
      </c>
      <c r="G60" s="74"/>
      <c r="H60" s="76" t="e">
        <f>IF(ISNUMBER(Daten_M2[[#This Row],[CH]]),Daten_M2[[#This Row],[CH]]/_xlfn.XLOOKUP(Basisjahr,Daten_M2[Jahr],Daten_M2[CH])-1,#N/A)</f>
        <v>#N/A</v>
      </c>
      <c r="I60" s="74"/>
      <c r="J60" s="76" t="e">
        <f>IF(ISNUMBER(Daten_M2[[#This Row],[BS]]),Daten_M2[[#This Row],[BS]]/_xlfn.XLOOKUP(Basisjahr,Daten_M2[Jahr],Daten_M2[BS])-1,#N/A)</f>
        <v>#N/A</v>
      </c>
      <c r="K60" s="68"/>
      <c r="L60" s="67"/>
      <c r="M60" s="64"/>
      <c r="N60" s="62"/>
      <c r="O60" s="62"/>
      <c r="P60" s="62"/>
    </row>
    <row r="61" spans="1:16" ht="16.350000000000001" customHeight="1">
      <c r="A61" s="95">
        <v>2044</v>
      </c>
      <c r="B61" s="65" t="s">
        <v>164</v>
      </c>
      <c r="C61" s="124" t="s">
        <v>164</v>
      </c>
      <c r="D61" s="66" t="e">
        <v>#N/A</v>
      </c>
      <c r="E61" s="74"/>
      <c r="F61" s="76" t="e">
        <f>IF(ISNUMBER(Daten_M2[[#This Row],[ZH]]),Daten_M2[[#This Row],[ZH]]/_xlfn.XLOOKUP(Basisjahr,Daten_M2[Jahr],Daten_M2[ZH])-1,#N/A)</f>
        <v>#N/A</v>
      </c>
      <c r="G61" s="74"/>
      <c r="H61" s="76" t="e">
        <f>IF(ISNUMBER(Daten_M2[[#This Row],[CH]]),Daten_M2[[#This Row],[CH]]/_xlfn.XLOOKUP(Basisjahr,Daten_M2[Jahr],Daten_M2[CH])-1,#N/A)</f>
        <v>#N/A</v>
      </c>
      <c r="I61" s="74"/>
      <c r="J61" s="76" t="e">
        <f>IF(ISNUMBER(Daten_M2[[#This Row],[BS]]),Daten_M2[[#This Row],[BS]]/_xlfn.XLOOKUP(Basisjahr,Daten_M2[Jahr],Daten_M2[BS])-1,#N/A)</f>
        <v>#N/A</v>
      </c>
      <c r="K61" s="68"/>
      <c r="L61" s="67"/>
      <c r="M61" s="64"/>
      <c r="N61" s="62"/>
      <c r="O61" s="62"/>
      <c r="P61" s="62"/>
    </row>
    <row r="62" spans="1:16" ht="16.350000000000001" customHeight="1">
      <c r="A62" s="95">
        <v>2045</v>
      </c>
      <c r="B62" s="65" t="s">
        <v>164</v>
      </c>
      <c r="C62" s="124" t="s">
        <v>164</v>
      </c>
      <c r="D62" s="66" t="e">
        <v>#N/A</v>
      </c>
      <c r="E62" s="74"/>
      <c r="F62" s="76" t="e">
        <f>IF(ISNUMBER(Daten_M2[[#This Row],[ZH]]),Daten_M2[[#This Row],[ZH]]/_xlfn.XLOOKUP(Basisjahr,Daten_M2[Jahr],Daten_M2[ZH])-1,#N/A)</f>
        <v>#N/A</v>
      </c>
      <c r="G62" s="74"/>
      <c r="H62" s="76" t="e">
        <f>IF(ISNUMBER(Daten_M2[[#This Row],[CH]]),Daten_M2[[#This Row],[CH]]/_xlfn.XLOOKUP(Basisjahr,Daten_M2[Jahr],Daten_M2[CH])-1,#N/A)</f>
        <v>#N/A</v>
      </c>
      <c r="I62" s="74"/>
      <c r="J62" s="76" t="e">
        <f>IF(ISNUMBER(Daten_M2[[#This Row],[BS]]),Daten_M2[[#This Row],[BS]]/_xlfn.XLOOKUP(Basisjahr,Daten_M2[Jahr],Daten_M2[BS])-1,#N/A)</f>
        <v>#N/A</v>
      </c>
      <c r="K62" s="68"/>
      <c r="L62" s="67"/>
      <c r="M62" s="64"/>
      <c r="N62" s="62"/>
      <c r="O62" s="62"/>
      <c r="P62" s="62"/>
    </row>
    <row r="63" spans="1:16" ht="16.350000000000001" customHeight="1">
      <c r="A63" s="95">
        <v>2046</v>
      </c>
      <c r="B63" s="65" t="s">
        <v>164</v>
      </c>
      <c r="C63" s="124" t="s">
        <v>164</v>
      </c>
      <c r="D63" s="66" t="e">
        <v>#N/A</v>
      </c>
      <c r="E63" s="74"/>
      <c r="F63" s="76" t="e">
        <f>IF(ISNUMBER(Daten_M2[[#This Row],[ZH]]),Daten_M2[[#This Row],[ZH]]/_xlfn.XLOOKUP(Basisjahr,Daten_M2[Jahr],Daten_M2[ZH])-1,#N/A)</f>
        <v>#N/A</v>
      </c>
      <c r="G63" s="74"/>
      <c r="H63" s="76" t="e">
        <f>IF(ISNUMBER(Daten_M2[[#This Row],[CH]]),Daten_M2[[#This Row],[CH]]/_xlfn.XLOOKUP(Basisjahr,Daten_M2[Jahr],Daten_M2[CH])-1,#N/A)</f>
        <v>#N/A</v>
      </c>
      <c r="I63" s="74"/>
      <c r="J63" s="76" t="e">
        <f>IF(ISNUMBER(Daten_M2[[#This Row],[BS]]),Daten_M2[[#This Row],[BS]]/_xlfn.XLOOKUP(Basisjahr,Daten_M2[Jahr],Daten_M2[BS])-1,#N/A)</f>
        <v>#N/A</v>
      </c>
      <c r="K63" s="68"/>
      <c r="L63" s="67"/>
      <c r="M63" s="64"/>
      <c r="N63" s="62"/>
      <c r="O63" s="62"/>
      <c r="P63" s="62"/>
    </row>
    <row r="64" spans="1:16" ht="16.350000000000001" customHeight="1">
      <c r="A64" s="95">
        <v>2047</v>
      </c>
      <c r="B64" s="65" t="s">
        <v>164</v>
      </c>
      <c r="C64" s="124" t="s">
        <v>164</v>
      </c>
      <c r="D64" s="66" t="e">
        <v>#N/A</v>
      </c>
      <c r="E64" s="74"/>
      <c r="F64" s="76" t="e">
        <f>IF(ISNUMBER(Daten_M2[[#This Row],[ZH]]),Daten_M2[[#This Row],[ZH]]/_xlfn.XLOOKUP(Basisjahr,Daten_M2[Jahr],Daten_M2[ZH])-1,#N/A)</f>
        <v>#N/A</v>
      </c>
      <c r="G64" s="74"/>
      <c r="H64" s="76" t="e">
        <f>IF(ISNUMBER(Daten_M2[[#This Row],[CH]]),Daten_M2[[#This Row],[CH]]/_xlfn.XLOOKUP(Basisjahr,Daten_M2[Jahr],Daten_M2[CH])-1,#N/A)</f>
        <v>#N/A</v>
      </c>
      <c r="I64" s="74"/>
      <c r="J64" s="76" t="e">
        <f>IF(ISNUMBER(Daten_M2[[#This Row],[BS]]),Daten_M2[[#This Row],[BS]]/_xlfn.XLOOKUP(Basisjahr,Daten_M2[Jahr],Daten_M2[BS])-1,#N/A)</f>
        <v>#N/A</v>
      </c>
      <c r="K64" s="68"/>
      <c r="L64" s="67"/>
      <c r="M64" s="64"/>
      <c r="N64" s="62"/>
      <c r="O64" s="62"/>
      <c r="P64" s="62"/>
    </row>
    <row r="65" spans="1:16" ht="16.350000000000001" customHeight="1">
      <c r="A65" s="95">
        <v>2048</v>
      </c>
      <c r="B65" s="65" t="s">
        <v>164</v>
      </c>
      <c r="C65" s="124" t="s">
        <v>164</v>
      </c>
      <c r="D65" s="66" t="e">
        <v>#N/A</v>
      </c>
      <c r="E65" s="74"/>
      <c r="F65" s="76" t="e">
        <f>IF(ISNUMBER(Daten_M2[[#This Row],[ZH]]),Daten_M2[[#This Row],[ZH]]/_xlfn.XLOOKUP(Basisjahr,Daten_M2[Jahr],Daten_M2[ZH])-1,#N/A)</f>
        <v>#N/A</v>
      </c>
      <c r="G65" s="74"/>
      <c r="H65" s="76" t="e">
        <f>IF(ISNUMBER(Daten_M2[[#This Row],[CH]]),Daten_M2[[#This Row],[CH]]/_xlfn.XLOOKUP(Basisjahr,Daten_M2[Jahr],Daten_M2[CH])-1,#N/A)</f>
        <v>#N/A</v>
      </c>
      <c r="I65" s="74"/>
      <c r="J65" s="76" t="e">
        <f>IF(ISNUMBER(Daten_M2[[#This Row],[BS]]),Daten_M2[[#This Row],[BS]]/_xlfn.XLOOKUP(Basisjahr,Daten_M2[Jahr],Daten_M2[BS])-1,#N/A)</f>
        <v>#N/A</v>
      </c>
      <c r="K65" s="68"/>
      <c r="L65" s="67"/>
      <c r="M65" s="64"/>
      <c r="N65" s="62"/>
      <c r="O65" s="62"/>
      <c r="P65" s="62"/>
    </row>
    <row r="66" spans="1:16" ht="16.350000000000001" customHeight="1">
      <c r="A66" s="95">
        <v>2049</v>
      </c>
      <c r="B66" s="65" t="s">
        <v>164</v>
      </c>
      <c r="C66" s="124" t="s">
        <v>164</v>
      </c>
      <c r="D66" s="66" t="e">
        <v>#N/A</v>
      </c>
      <c r="E66" s="74"/>
      <c r="F66" s="76" t="e">
        <f>IF(ISNUMBER(Daten_M2[[#This Row],[ZH]]),Daten_M2[[#This Row],[ZH]]/_xlfn.XLOOKUP(Basisjahr,Daten_M2[Jahr],Daten_M2[ZH])-1,#N/A)</f>
        <v>#N/A</v>
      </c>
      <c r="G66" s="74"/>
      <c r="H66" s="76" t="e">
        <f>IF(ISNUMBER(Daten_M2[[#This Row],[CH]]),Daten_M2[[#This Row],[CH]]/_xlfn.XLOOKUP(Basisjahr,Daten_M2[Jahr],Daten_M2[CH])-1,#N/A)</f>
        <v>#N/A</v>
      </c>
      <c r="I66" s="74"/>
      <c r="J66" s="76" t="e">
        <f>IF(ISNUMBER(Daten_M2[[#This Row],[BS]]),Daten_M2[[#This Row],[BS]]/_xlfn.XLOOKUP(Basisjahr,Daten_M2[Jahr],Daten_M2[BS])-1,#N/A)</f>
        <v>#N/A</v>
      </c>
      <c r="K66" s="68"/>
      <c r="L66" s="67"/>
      <c r="M66" s="64"/>
      <c r="N66" s="62"/>
      <c r="O66" s="62"/>
      <c r="P66" s="62"/>
    </row>
    <row r="67" spans="1:16" ht="15" customHeight="1">
      <c r="A67" s="95">
        <v>2050</v>
      </c>
      <c r="B67" s="95" t="s">
        <v>164</v>
      </c>
      <c r="C67" s="124" t="s">
        <v>164</v>
      </c>
      <c r="D67" t="e">
        <v>#N/A</v>
      </c>
      <c r="E67"/>
      <c r="F67" t="e">
        <f>IF(ISNUMBER(Daten_M2[[#This Row],[ZH]]),Daten_M2[[#This Row],[ZH]]/_xlfn.XLOOKUP(Basisjahr,Daten_M2[Jahr],Daten_M2[ZH])-1,#N/A)</f>
        <v>#N/A</v>
      </c>
      <c r="G67"/>
      <c r="H67" t="e">
        <f>IF(ISNUMBER(Daten_M2[[#This Row],[CH]]),Daten_M2[[#This Row],[CH]]/_xlfn.XLOOKUP(Basisjahr,Daten_M2[Jahr],Daten_M2[CH])-1,#N/A)</f>
        <v>#N/A</v>
      </c>
      <c r="I67"/>
      <c r="J67" t="e">
        <f>IF(ISNUMBER(Daten_M2[[#This Row],[BS]]),Daten_M2[[#This Row],[BS]]/_xlfn.XLOOKUP(Basisjahr,Daten_M2[Jahr],Daten_M2[BS])-1,#N/A)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14:B14 E14:G14 J14:L14 A15:L20 A21:B22 E21:G22 J21:L22 A23:L25 A26:J27 N28:O29 A28:L30 A31:M67 A68:L72 A73:J74 A75:L104">
    <cfRule type="containsErrors" dxfId="799" priority="8">
      <formula>ISERROR(A14)</formula>
    </cfRule>
  </conditionalFormatting>
  <conditionalFormatting sqref="A14:B14 E14:G14 J14:Z14 A15:Z20 A21:B22 E21:G22 J21:Z22 A23:Z25 A26:J27 N26:Z27 A28:Z30 A31:AA67 A68:Z72 A73:J74 N73:Z74 A75:Z1048576">
    <cfRule type="cellIs" dxfId="798" priority="5" operator="equal">
      <formula>0</formula>
    </cfRule>
  </conditionalFormatting>
  <conditionalFormatting sqref="A2:L13">
    <cfRule type="containsErrors" dxfId="797" priority="2">
      <formula>ISERROR(A2)</formula>
    </cfRule>
  </conditionalFormatting>
  <conditionalFormatting sqref="A1:Z13">
    <cfRule type="cellIs" dxfId="794" priority="1" operator="equal">
      <formula>0</formula>
    </cfRule>
  </conditionalFormatting>
  <dataValidations count="1">
    <dataValidation operator="lessThan" allowBlank="1" showInputMessage="1" showErrorMessage="1" sqref="B8:D10 G8:I9" xr:uid="{3C954157-28C7-4EEC-AA68-C675614793C4}"/>
  </dataValidations>
  <hyperlinks>
    <hyperlink ref="F1" location="Übersicht!A1" display="⬅️ Zurück zur Übersicht" xr:uid="{5681275C-3E05-400B-9D11-19182C90D664}"/>
    <hyperlink ref="G12" r:id="rId1" display="https://opendata.swiss/de/dataset/gebaude-nach-kanton-gebaudekategorie-heizungsart-warmwasserversorgung-energietrager-und-bauperi" xr:uid="{E87D4DFD-D3CF-4A7C-9E6A-706C4E3560DC}"/>
    <hyperlink ref="B12:D12" r:id="rId2" display="https://www.pxweb.bfs.admin.ch/pxweb/de/px-x-1103020100_101/-/px-x-1103020100_101.px/" xr:uid="{0BE23116-AD4E-4052-8D7E-5D1271B46E72}"/>
  </hyperlinks>
  <pageMargins left="0.25" right="0.25" top="0.75" bottom="0.75" header="0.3" footer="0.3"/>
  <pageSetup paperSize="9" scale="83" orientation="portrait" r:id="rId3"/>
  <headerFooter>
    <oddHeader>&amp;L&amp;"Arial Nova,Standard"Energiestadt Opfikon</oddHeader>
  </headerFooter>
  <ignoredErrors>
    <ignoredError sqref="B4" evalError="1"/>
  </ignoredErrors>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6" id="{D3150C6E-F414-4CC3-AF01-F5CB5ADC148E}">
            <xm:f>$A32=Übersicht!$H$1</xm:f>
            <x14:dxf>
              <fill>
                <patternFill>
                  <bgColor theme="3" tint="0.79998168889431442"/>
                </patternFill>
              </fill>
            </x14:dxf>
          </x14:cfRule>
          <x14:cfRule type="expression" priority="7" id="{20A2DD13-1E08-428E-B07A-380124136CD7}">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9C2DEFCE-30AA-478B-BB3B-35622534BBA0}">
          <x14:formula1>
            <xm:f>Definitionen!$A$2:$A$6</xm:f>
          </x14:formula1>
          <xm:sqref>D6:D7 B7</xm:sqref>
        </x14:dataValidation>
        <x14:dataValidation type="list" allowBlank="1" showInputMessage="1" showErrorMessage="1" xr:uid="{8A910CAB-3C1D-4B7F-9F25-92344A4B1012}">
          <x14:formula1>
            <xm:f>Definitionen!$I$2:$I$7</xm:f>
          </x14:formula1>
          <xm:sqref>G24:I24</xm:sqref>
        </x14:dataValidation>
        <x14:dataValidation type="list" operator="lessThan" allowBlank="1" showInputMessage="1" showErrorMessage="1" xr:uid="{B0379B9E-A940-4689-869B-379D993CBF08}">
          <x14:formula1>
            <xm:f>Definitionen!$E$2:$E$11</xm:f>
          </x14:formula1>
          <xm:sqref>B5</xm:sqref>
        </x14:dataValidation>
        <x14:dataValidation type="list" allowBlank="1" showInputMessage="1" showErrorMessage="1" xr:uid="{9856D7F4-5339-4EB0-BE16-C254ED1E1235}">
          <x14:formula1>
            <xm:f>Definitionen!I2:I15</xm:f>
          </x14:formula1>
          <xm:sqref>B24:D24</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CE02-79E3-4CF7-ABA4-81698C257DE3}">
  <sheetPr codeName="Tabelle10">
    <tabColor theme="2"/>
  </sheetPr>
  <dimension ref="A1:Q127"/>
  <sheetViews>
    <sheetView showGridLines="0" zoomScaleNormal="100" workbookViewId="0">
      <pane xSplit="1" ySplit="1" topLeftCell="B2" activePane="bottomRight" state="frozen"/>
      <selection pane="bottomRight" activeCell="D6" sqref="D6"/>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ol min="13" max="13" width="9.1640625" style="57" customWidth="1"/>
    <col min="14" max="15" width="15.6640625" style="57" customWidth="1"/>
    <col min="16" max="16" width="63.1640625" style="57" customWidth="1"/>
    <col min="17" max="16384" width="10.1640625" style="57"/>
  </cols>
  <sheetData>
    <row r="1" spans="1:17" s="56" customFormat="1" ht="22.35" customHeight="1" thickTop="1" thickBot="1">
      <c r="A1" s="191" t="str">
        <f>+ParameterlisteZH!C25</f>
        <v>Antriebsart bei Personenwagen - Neuzulassungen</v>
      </c>
      <c r="B1" s="192"/>
      <c r="C1" s="192"/>
      <c r="D1" s="192"/>
      <c r="E1" s="93" t="str">
        <f>Basisjahr&amp;"-"&amp;Betrachtungsjahr&amp;": "&amp;ROUND(_xlfn.XLOOKUP(Betrachtungsjahr,Daten_M3[Jahr],Daten_M3[Veränderung ZH])*100,1)&amp;" %"</f>
        <v>2015-2021: 501.4 %</v>
      </c>
      <c r="F1" s="193" t="s">
        <v>122</v>
      </c>
      <c r="G1" s="193"/>
      <c r="H1" s="193"/>
      <c r="J1" s="94" t="str">
        <f>Basisjahr&amp;"-"&amp;Betrachtungsjahr&amp;": "&amp;ROUND(_xlfn.XLOOKUP(Betrachtungsjahr,Daten_M3[Jahr],Daten_M3[Veränderung CH])*100,1)&amp;" %"</f>
        <v>2015-2021: 1012.2 %</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2005</v>
      </c>
      <c r="E4" s="19"/>
      <c r="F4" s="89"/>
      <c r="G4" s="89"/>
      <c r="H4" s="90" t="str">
        <f t="shared" ref="H4:H6" si="0">C4</f>
        <v>Verfügbar ab</v>
      </c>
      <c r="I4" s="109">
        <f>IF(ISBLANK(D4),"",D4)</f>
        <v>2005</v>
      </c>
    </row>
    <row r="5" spans="1:17" s="56" customFormat="1" ht="18" customHeight="1">
      <c r="A5" s="79" t="s">
        <v>59</v>
      </c>
      <c r="B5" s="80" t="s">
        <v>166</v>
      </c>
      <c r="C5" s="79" t="s">
        <v>127</v>
      </c>
      <c r="D5" s="82" t="s">
        <v>275</v>
      </c>
      <c r="E5" s="19"/>
      <c r="F5" s="90" t="str">
        <f>A5</f>
        <v>Zuständig</v>
      </c>
      <c r="G5" s="91" t="str">
        <f>IF(ISBLANK(B5),"",B5)</f>
        <v>AWEL</v>
      </c>
      <c r="H5" s="90" t="str">
        <f t="shared" si="0"/>
        <v>Kontaktperson</v>
      </c>
      <c r="I5" s="108" t="str">
        <f>IF(ISBLANK(D5),"",D5)</f>
        <v>Cuno Bieler</v>
      </c>
    </row>
    <row r="6" spans="1:17" s="56" customFormat="1" ht="18" customHeight="1">
      <c r="A6" s="79" t="s">
        <v>58</v>
      </c>
      <c r="B6" s="102" t="s">
        <v>276</v>
      </c>
      <c r="C6" s="79" t="s">
        <v>128</v>
      </c>
      <c r="D6" s="83" t="s">
        <v>291</v>
      </c>
      <c r="E6" s="19"/>
      <c r="F6" s="90" t="str">
        <f t="shared" ref="F6:F9" si="1">A6</f>
        <v>Einheit</v>
      </c>
      <c r="G6" s="91" t="str">
        <f>IF(ISBLANK(B6),"",B6)</f>
        <v>Anz.</v>
      </c>
      <c r="H6" s="90" t="str">
        <f t="shared" si="0"/>
        <v xml:space="preserve">Berechnung </v>
      </c>
      <c r="I6" s="91" t="str">
        <f>IF(ISBLANK(D6),"",D6)</f>
        <v>ja</v>
      </c>
    </row>
    <row r="7" spans="1:17" s="56" customFormat="1" ht="18" customHeight="1" thickTop="1" thickBot="1">
      <c r="A7" s="79" t="s">
        <v>129</v>
      </c>
      <c r="B7" s="80" t="s">
        <v>168</v>
      </c>
      <c r="C7" s="79" t="s">
        <v>130</v>
      </c>
      <c r="D7" s="80" t="s">
        <v>184</v>
      </c>
      <c r="E7" s="19"/>
      <c r="F7" s="119"/>
      <c r="G7" s="120"/>
      <c r="H7" s="119"/>
      <c r="I7" s="120"/>
    </row>
    <row r="8" spans="1:17" s="56" customFormat="1" ht="56.85" customHeight="1">
      <c r="A8" s="79" t="s">
        <v>131</v>
      </c>
      <c r="B8" s="224" t="s">
        <v>292</v>
      </c>
      <c r="C8" s="194"/>
      <c r="D8" s="194"/>
      <c r="E8" s="19"/>
      <c r="F8" s="90" t="str">
        <f t="shared" si="1"/>
        <v>Kurzbeschreibung</v>
      </c>
      <c r="G8" s="243" t="str">
        <f t="shared" ref="G8:I9" si="2">IF(ISBLANK(B8),"",B8)</f>
        <v xml:space="preserve">Misst die Anzahl an fossilfreien Neuzulassungen der Personenwagen im Kanton Zürich </v>
      </c>
      <c r="H8" s="243" t="str">
        <f t="shared" si="2"/>
        <v/>
      </c>
      <c r="I8" s="243" t="str">
        <f t="shared" si="2"/>
        <v/>
      </c>
      <c r="Q8" s="58">
        <f>E38/E32-1</f>
        <v>5.013558443135798</v>
      </c>
    </row>
    <row r="9" spans="1:17" s="59" customFormat="1" ht="72" customHeight="1">
      <c r="A9" s="79" t="s">
        <v>132</v>
      </c>
      <c r="B9" s="224" t="s">
        <v>293</v>
      </c>
      <c r="C9" s="224"/>
      <c r="D9" s="224"/>
      <c r="E9" s="19"/>
      <c r="F9" s="90" t="str">
        <f t="shared" si="1"/>
        <v>Aussagekraft/Relevanz</v>
      </c>
      <c r="G9" s="243" t="str">
        <f t="shared" si="2"/>
        <v xml:space="preserve">In der Mobilität verursachen Personenwagen einen wichtigen Anteil der Treibhausgasemissionen. Der Anteil der fossilfreien Neuzulassungen zeigt an, wie schnell die Transformation zur fossilfreien Moblität stattfindet. </v>
      </c>
      <c r="H9" s="243" t="str">
        <f t="shared" si="2"/>
        <v/>
      </c>
      <c r="I9" s="243" t="str">
        <f t="shared" si="2"/>
        <v/>
      </c>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6" t="s">
        <v>294</v>
      </c>
      <c r="C11" s="196"/>
      <c r="D11" s="196"/>
      <c r="E11" s="19"/>
      <c r="F11" s="90" t="str">
        <f t="shared" ref="F11:H17" si="3">A11</f>
        <v>Datenquelle</v>
      </c>
      <c r="G11" s="243" t="str">
        <f t="shared" ref="G11:I13" si="4">IF(ISBLANK(B11),"",B11)</f>
        <v>Bundesamt für Statistik, Mobilität und Verkehr, Neue Inverkehrsetzungen von Strassenfahrzeugen nach Fahrzeuggruppe und Fahrzeugart</v>
      </c>
      <c r="H11" s="243" t="str">
        <f t="shared" si="4"/>
        <v/>
      </c>
      <c r="I11" s="243" t="str">
        <f t="shared" si="4"/>
        <v/>
      </c>
    </row>
    <row r="12" spans="1:17" s="56" customFormat="1" ht="42" customHeight="1">
      <c r="A12" s="79" t="s">
        <v>134</v>
      </c>
      <c r="B12" s="225" t="s">
        <v>295</v>
      </c>
      <c r="C12" s="226"/>
      <c r="D12" s="227"/>
      <c r="E12" s="19"/>
      <c r="F12" s="90" t="str">
        <f t="shared" si="3"/>
        <v>Internetadresse</v>
      </c>
      <c r="G12" s="243" t="str">
        <f t="shared" si="4"/>
        <v>https://www.pxweb.bfs.admin.ch/pxweb/de/px-x-1103020200_120/px-x-1103020200_120/px-x-1103020200_120.px</v>
      </c>
      <c r="H12" s="243" t="str">
        <f t="shared" si="4"/>
        <v/>
      </c>
      <c r="I12" s="243" t="str">
        <f t="shared" si="4"/>
        <v/>
      </c>
      <c r="K12" s="110"/>
    </row>
    <row r="13" spans="1:17" s="56" customFormat="1" ht="42" customHeight="1" thickTop="1" thickBot="1">
      <c r="A13" s="79" t="s">
        <v>127</v>
      </c>
      <c r="B13" s="196" t="s">
        <v>221</v>
      </c>
      <c r="C13" s="196"/>
      <c r="D13" s="196"/>
      <c r="E13" s="19"/>
      <c r="F13" s="90" t="str">
        <f t="shared" si="3"/>
        <v>Kontaktperson</v>
      </c>
      <c r="G13" s="243" t="str">
        <f t="shared" si="4"/>
        <v>Keine</v>
      </c>
      <c r="H13" s="243" t="str">
        <f t="shared" si="4"/>
        <v/>
      </c>
      <c r="I13" s="243" t="str">
        <f t="shared" si="4"/>
        <v/>
      </c>
    </row>
    <row r="14" spans="1:17" s="56" customFormat="1">
      <c r="A14" s="79" t="s">
        <v>135</v>
      </c>
      <c r="B14" s="203" t="s">
        <v>296</v>
      </c>
      <c r="C14" s="204"/>
      <c r="D14" s="205"/>
      <c r="E14" s="19"/>
      <c r="F14" s="90" t="str">
        <f>A14</f>
        <v>Nr. der Statisitik</v>
      </c>
      <c r="G14" s="244" t="str">
        <f>B14</f>
        <v>px-x-1103020200_120</v>
      </c>
      <c r="H14" s="245"/>
      <c r="I14" s="246"/>
    </row>
    <row r="15" spans="1:17" s="56" customFormat="1" ht="18.600000000000001" customHeight="1" thickTop="1" thickBot="1">
      <c r="A15" s="79" t="s">
        <v>136</v>
      </c>
      <c r="B15" s="105" t="s">
        <v>173</v>
      </c>
      <c r="C15" s="79" t="s">
        <v>137</v>
      </c>
      <c r="D15" s="106" t="s">
        <v>174</v>
      </c>
      <c r="E15" s="19"/>
      <c r="F15" s="90" t="str">
        <f t="shared" si="3"/>
        <v>Lizenz</v>
      </c>
      <c r="G15" s="108" t="str">
        <f>IF(ISBLANK(B15),"",B15)</f>
        <v>OPEN-BY-ASK</v>
      </c>
      <c r="H15" s="90" t="str">
        <f t="shared" si="3"/>
        <v>Dateiformat</v>
      </c>
      <c r="I15" s="108" t="str">
        <f>IF(ISBLANK(D15),"",D15)</f>
        <v>PX</v>
      </c>
    </row>
    <row r="16" spans="1:17" s="59" customFormat="1" ht="18.600000000000001" customHeight="1" thickTop="1" thickBot="1">
      <c r="A16" s="79" t="s">
        <v>138</v>
      </c>
      <c r="B16" s="80" t="s">
        <v>297</v>
      </c>
      <c r="C16" s="79" t="s">
        <v>139</v>
      </c>
      <c r="D16" s="84" t="s">
        <v>298</v>
      </c>
      <c r="E16" s="19"/>
      <c r="F16" s="90" t="str">
        <f t="shared" si="3"/>
        <v>Erhebungsintervall</v>
      </c>
      <c r="G16" s="91" t="str">
        <f>IF(ISBLANK(B16),"",B16)</f>
        <v>Monatlich</v>
      </c>
      <c r="H16" s="90" t="str">
        <f t="shared" si="3"/>
        <v>Aktualisierung jeweils</v>
      </c>
      <c r="I16" s="91" t="str">
        <f>IF(ISBLANK(D16),"",D16)</f>
        <v>Januar Folgejahr</v>
      </c>
    </row>
    <row r="17" spans="1:17" s="59" customFormat="1" ht="18.600000000000001" customHeight="1" thickTop="1" thickBot="1">
      <c r="A17" s="79" t="s">
        <v>140</v>
      </c>
      <c r="B17" s="194"/>
      <c r="C17" s="194"/>
      <c r="D17" s="194"/>
      <c r="E17" s="19"/>
      <c r="F17" s="90" t="str">
        <f t="shared" si="3"/>
        <v>Einschränkungen</v>
      </c>
      <c r="G17" s="243" t="str">
        <f>IF(ISBLANK(B17),"",B17)</f>
        <v/>
      </c>
      <c r="H17" s="243" t="str">
        <f>IF(ISBLANK(C17),"",C17)</f>
        <v/>
      </c>
      <c r="I17" s="243" t="str">
        <f>IF(ISBLANK(D17),"",D17)</f>
        <v/>
      </c>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5">A19</f>
        <v>Hilfsgrösse 1</v>
      </c>
      <c r="G19" s="91" t="str">
        <f>IF(ISBLANK(B19),"",B19)</f>
        <v/>
      </c>
      <c r="H19" s="90" t="str">
        <f t="shared" ref="H19:H20" si="6">C19</f>
        <v>Datenquelle 1</v>
      </c>
      <c r="I19" s="91" t="str">
        <f>IF(ISBLANK(D19),"",D19)</f>
        <v/>
      </c>
    </row>
    <row r="20" spans="1:17" s="59" customFormat="1" ht="18" customHeight="1" thickTop="1" thickBot="1">
      <c r="A20" s="79" t="s">
        <v>143</v>
      </c>
      <c r="B20" s="85"/>
      <c r="C20" s="79" t="s">
        <v>144</v>
      </c>
      <c r="D20" s="80"/>
      <c r="E20" s="19"/>
      <c r="F20" s="90" t="str">
        <f t="shared" si="5"/>
        <v>Hilfsgrösse 2</v>
      </c>
      <c r="G20" s="91" t="str">
        <f>IF(ISBLANK(B20),"",B20)</f>
        <v/>
      </c>
      <c r="H20" s="90" t="str">
        <f t="shared" si="6"/>
        <v>Datenquelle 2</v>
      </c>
      <c r="I20" s="91" t="str">
        <f>IF(ISBLANK(D20),"",D20)</f>
        <v/>
      </c>
    </row>
    <row r="21" spans="1:17" s="59" customFormat="1" ht="43.35" customHeight="1" thickTop="1" thickBot="1">
      <c r="A21" s="79" t="s">
        <v>145</v>
      </c>
      <c r="B21" s="197"/>
      <c r="C21" s="198"/>
      <c r="D21" s="199"/>
      <c r="E21" s="19"/>
      <c r="F21" s="90" t="str">
        <f>A21</f>
        <v>Hinweise zu Datenauswahl und -aufbereitung</v>
      </c>
      <c r="G21" s="200">
        <f>B21</f>
        <v>0</v>
      </c>
      <c r="H21" s="201"/>
      <c r="I21" s="202"/>
    </row>
    <row r="22" spans="1:17" s="59" customFormat="1" ht="36.6" customHeight="1" thickTop="1" thickBot="1">
      <c r="A22" s="79" t="s">
        <v>146</v>
      </c>
      <c r="B22" s="197"/>
      <c r="C22" s="198"/>
      <c r="D22" s="199"/>
      <c r="E22" s="19"/>
      <c r="F22" s="90" t="str">
        <f>A22</f>
        <v>Berechnung Indikator</v>
      </c>
      <c r="G22" s="200">
        <f>B22</f>
        <v>0</v>
      </c>
      <c r="H22" s="201"/>
      <c r="I22" s="202"/>
    </row>
    <row r="23" spans="1:17" s="56" customFormat="1" ht="12.6" customHeight="1" thickTop="1" thickBot="1">
      <c r="A23" s="88"/>
      <c r="B23" s="88"/>
      <c r="C23" s="88"/>
      <c r="D23" s="88"/>
      <c r="E23" s="19"/>
      <c r="F23" s="88"/>
      <c r="G23" s="88"/>
      <c r="H23" s="88"/>
      <c r="I23" s="88"/>
    </row>
    <row r="24" spans="1:17" s="59" customFormat="1" ht="18" customHeight="1">
      <c r="A24" s="79" t="s">
        <v>147</v>
      </c>
      <c r="B24" s="194" t="s">
        <v>223</v>
      </c>
      <c r="C24" s="194"/>
      <c r="D24" s="194"/>
      <c r="E24" s="19"/>
      <c r="F24" s="89"/>
      <c r="G24" s="195"/>
      <c r="H24" s="195"/>
      <c r="I24" s="195"/>
    </row>
    <row r="25" spans="1:17" s="59" customFormat="1" ht="42.6" customHeight="1" thickTop="1" thickBot="1">
      <c r="A25" s="79" t="s">
        <v>148</v>
      </c>
      <c r="B25" s="194" t="s">
        <v>179</v>
      </c>
      <c r="C25" s="194"/>
      <c r="D25" s="194"/>
      <c r="E25" s="19"/>
      <c r="F25" s="90" t="str">
        <f t="shared" ref="F25:F27" si="7">A25</f>
        <v>Datenqualität</v>
      </c>
      <c r="G25" s="243" t="str">
        <f t="shared" ref="G25:I27" si="8">IF(ISBLANK(B25),"",B25)</f>
        <v>gut</v>
      </c>
      <c r="H25" s="243" t="str">
        <f t="shared" si="8"/>
        <v/>
      </c>
      <c r="I25" s="243" t="str">
        <f t="shared" si="8"/>
        <v/>
      </c>
    </row>
    <row r="26" spans="1:17" s="59" customFormat="1" ht="33" customHeight="1" thickTop="1" thickBot="1">
      <c r="A26" s="79" t="s">
        <v>149</v>
      </c>
      <c r="B26" s="207" t="s">
        <v>283</v>
      </c>
      <c r="C26" s="207"/>
      <c r="D26" s="207"/>
      <c r="E26" s="19"/>
      <c r="F26" s="90" t="str">
        <f t="shared" si="7"/>
        <v>Plausiblisierung / Verifizierung</v>
      </c>
      <c r="G26" s="243" t="str">
        <f t="shared" si="8"/>
        <v>ein kleiner werdender Anteil müsste kritisch stimmen</v>
      </c>
      <c r="H26" s="243" t="str">
        <f t="shared" si="8"/>
        <v/>
      </c>
      <c r="I26" s="243" t="str">
        <f t="shared" si="8"/>
        <v/>
      </c>
    </row>
    <row r="27" spans="1:17" s="59" customFormat="1" ht="37.35" customHeight="1" thickTop="1" thickBot="1">
      <c r="A27" s="79" t="s">
        <v>150</v>
      </c>
      <c r="B27" s="224" t="s">
        <v>290</v>
      </c>
      <c r="C27" s="194"/>
      <c r="D27" s="194"/>
      <c r="E27" s="19"/>
      <c r="F27" s="90" t="str">
        <f t="shared" si="7"/>
        <v>Bemerkungen</v>
      </c>
      <c r="G27" s="243" t="str">
        <f t="shared" si="8"/>
        <v>Wasserstoff wird zu fossilfrei gezählt, Plug-in-Hypride jedoch nicht</v>
      </c>
      <c r="H27" s="243" t="str">
        <f t="shared" si="8"/>
        <v/>
      </c>
      <c r="I27" s="243" t="str">
        <f t="shared" si="8"/>
        <v/>
      </c>
    </row>
    <row r="28" spans="1:17" s="59" customFormat="1" ht="27.6" customHeight="1" thickTop="1">
      <c r="A28" s="60"/>
      <c r="B28" s="60"/>
      <c r="C28" s="60"/>
      <c r="D28" s="60"/>
      <c r="E28" s="60"/>
      <c r="F28" s="61"/>
      <c r="G28" s="61"/>
      <c r="H28" s="61"/>
      <c r="I28" s="61"/>
      <c r="J28" s="61"/>
      <c r="N28" s="242" t="s">
        <v>151</v>
      </c>
      <c r="O28" s="242"/>
      <c r="P28" s="112" t="s">
        <v>299</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Antriebsart bei Personenwagen - Neuzulassungen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65" t="s">
        <v>164</v>
      </c>
      <c r="C32" s="124" t="s">
        <v>164</v>
      </c>
      <c r="D32" s="66" t="e">
        <v>#N/A</v>
      </c>
      <c r="E32" s="103">
        <v>2.1980754043698265E-2</v>
      </c>
      <c r="F32" s="75">
        <f>IF(ISNUMBER(Daten_M3[[#This Row],[ZH]]),Daten_M3[[#This Row],[ZH]]/_xlfn.XLOOKUP(Basisjahr,Daten_M3[Jahr],Daten_M3[ZH])-1,#N/A)</f>
        <v>0</v>
      </c>
      <c r="G32" s="103">
        <v>1.1912695258765628E-2</v>
      </c>
      <c r="H32" s="75">
        <f>IF(ISNUMBER(Daten_M3[[#This Row],[CH]]),Daten_M3[[#This Row],[CH]]/_xlfn.XLOOKUP(Basisjahr,Daten_M3[Jahr],Daten_M3[CH])-1,#N/A)</f>
        <v>0</v>
      </c>
      <c r="I32" s="103">
        <v>1.4621811785400176E-2</v>
      </c>
      <c r="J32" s="75">
        <f>IF(ISNUMBER(Daten_M3[[#This Row],[BS]]),Daten_M3[[#This Row],[BS]]/_xlfn.XLOOKUP(Basisjahr,Daten_M3[Jahr],Daten_M3[BS])-1,#N/A)</f>
        <v>0</v>
      </c>
      <c r="K32" s="63"/>
      <c r="L32" s="67"/>
      <c r="M32" s="64"/>
      <c r="N32" s="64"/>
      <c r="O32" s="64"/>
      <c r="P32" s="64"/>
    </row>
    <row r="33" spans="1:16" ht="16.350000000000001" customHeight="1">
      <c r="A33" s="95">
        <v>2016</v>
      </c>
      <c r="B33" s="65" t="s">
        <v>164</v>
      </c>
      <c r="C33" s="124" t="s">
        <v>164</v>
      </c>
      <c r="D33" s="66" t="e">
        <v>#N/A</v>
      </c>
      <c r="E33" s="103">
        <v>1.6588619270611608E-2</v>
      </c>
      <c r="F33" s="75">
        <f>IF(ISNUMBER(Daten_M3[[#This Row],[ZH]]),Daten_M3[[#This Row],[ZH]]/_xlfn.XLOOKUP(Basisjahr,Daten_M3[Jahr],Daten_M3[ZH])-1,#N/A)</f>
        <v>-0.24531163773394504</v>
      </c>
      <c r="G33" s="103">
        <v>1.1070156923780326E-2</v>
      </c>
      <c r="H33" s="75">
        <f>IF(ISNUMBER(Daten_M3[[#This Row],[CH]]),Daten_M3[[#This Row],[CH]]/_xlfn.XLOOKUP(Basisjahr,Daten_M3[Jahr],Daten_M3[CH])-1,#N/A)</f>
        <v>-7.0726088150819044E-2</v>
      </c>
      <c r="I33" s="103">
        <v>1.1565739225313693E-2</v>
      </c>
      <c r="J33" s="75">
        <f>IF(ISNUMBER(Daten_M3[[#This Row],[BS]]),Daten_M3[[#This Row],[BS]]/_xlfn.XLOOKUP(Basisjahr,Daten_M3[Jahr],Daten_M3[BS])-1,#N/A)</f>
        <v>-0.20900778952290711</v>
      </c>
      <c r="K33" s="63"/>
      <c r="L33" s="67"/>
      <c r="M33" s="64"/>
      <c r="N33" s="62"/>
      <c r="O33" s="62"/>
      <c r="P33" s="62"/>
    </row>
    <row r="34" spans="1:16" ht="16.350000000000001" customHeight="1">
      <c r="A34" s="95">
        <v>2017</v>
      </c>
      <c r="B34" s="65" t="s">
        <v>164</v>
      </c>
      <c r="C34" s="124" t="s">
        <v>164</v>
      </c>
      <c r="D34" s="66" t="e">
        <v>#N/A</v>
      </c>
      <c r="E34" s="103">
        <v>2.1928166351606805E-2</v>
      </c>
      <c r="F34" s="75">
        <f>IF(ISNUMBER(Daten_M3[[#This Row],[ZH]]),Daten_M3[[#This Row],[ZH]]/_xlfn.XLOOKUP(Basisjahr,Daten_M3[Jahr],Daten_M3[ZH])-1,#N/A)</f>
        <v>-2.3924425880438305E-3</v>
      </c>
      <c r="G34" s="103">
        <v>1.5652427856306207E-2</v>
      </c>
      <c r="H34" s="75">
        <f>IF(ISNUMBER(Daten_M3[[#This Row],[CH]]),Daten_M3[[#This Row],[CH]]/_xlfn.XLOOKUP(Basisjahr,Daten_M3[Jahr],Daten_M3[CH])-1,#N/A)</f>
        <v>0.31392833580535018</v>
      </c>
      <c r="I34" s="103">
        <v>1.690550828481863E-2</v>
      </c>
      <c r="J34" s="75">
        <f>IF(ISNUMBER(Daten_M3[[#This Row],[BS]]),Daten_M3[[#This Row],[BS]]/_xlfn.XLOOKUP(Basisjahr,Daten_M3[Jahr],Daten_M3[BS])-1,#N/A)</f>
        <v>0.15618423577977647</v>
      </c>
      <c r="K34" s="63"/>
      <c r="L34" s="67"/>
      <c r="M34" s="64"/>
      <c r="N34" s="62"/>
      <c r="O34" s="62"/>
      <c r="P34" s="62"/>
    </row>
    <row r="35" spans="1:16" ht="16.350000000000001" customHeight="1">
      <c r="A35" s="95">
        <v>2018</v>
      </c>
      <c r="B35" s="65" t="s">
        <v>164</v>
      </c>
      <c r="C35" s="124" t="s">
        <v>164</v>
      </c>
      <c r="D35" s="66" t="e">
        <v>#N/A</v>
      </c>
      <c r="E35" s="103">
        <v>2.2269717667807554E-2</v>
      </c>
      <c r="F35" s="75">
        <f>IF(ISNUMBER(Daten_M3[[#This Row],[ZH]]),Daten_M3[[#This Row],[ZH]]/_xlfn.XLOOKUP(Basisjahr,Daten_M3[Jahr],Daten_M3[ZH])-1,#N/A)</f>
        <v>1.314621070482036E-2</v>
      </c>
      <c r="G35" s="103">
        <v>1.8073530487034785E-2</v>
      </c>
      <c r="H35" s="75">
        <f>IF(ISNUMBER(Daten_M3[[#This Row],[CH]]),Daten_M3[[#This Row],[CH]]/_xlfn.XLOOKUP(Basisjahr,Daten_M3[Jahr],Daten_M3[CH])-1,#N/A)</f>
        <v>0.51716551917467002</v>
      </c>
      <c r="I35" s="103">
        <v>2.5524475524475523E-2</v>
      </c>
      <c r="J35" s="75">
        <f>IF(ISNUMBER(Daten_M3[[#This Row],[BS]]),Daten_M3[[#This Row],[BS]]/_xlfn.XLOOKUP(Basisjahr,Daten_M3[Jahr],Daten_M3[BS])-1,#N/A)</f>
        <v>0.74564382985435618</v>
      </c>
      <c r="K35" s="63"/>
      <c r="L35" s="67"/>
      <c r="M35" s="64"/>
      <c r="N35" s="62"/>
      <c r="O35" s="62"/>
      <c r="P35" s="62"/>
    </row>
    <row r="36" spans="1:16" ht="16.350000000000001" customHeight="1">
      <c r="A36" s="95">
        <v>2019</v>
      </c>
      <c r="B36" s="65" t="s">
        <v>164</v>
      </c>
      <c r="C36" s="124" t="s">
        <v>164</v>
      </c>
      <c r="D36" s="66" t="e">
        <v>#N/A</v>
      </c>
      <c r="E36" s="103">
        <v>4.3445638842796334E-2</v>
      </c>
      <c r="F36" s="75">
        <f>IF(ISNUMBER(Daten_M3[[#This Row],[ZH]]),Daten_M3[[#This Row],[ZH]]/_xlfn.XLOOKUP(Basisjahr,Daten_M3[Jahr],Daten_M3[ZH])-1,#N/A)</f>
        <v>0.97653086679489531</v>
      </c>
      <c r="G36" s="103">
        <v>4.2262703739213807E-2</v>
      </c>
      <c r="H36" s="75">
        <f>IF(ISNUMBER(Daten_M3[[#This Row],[CH]]),Daten_M3[[#This Row],[CH]]/_xlfn.XLOOKUP(Basisjahr,Daten_M3[Jahr],Daten_M3[CH])-1,#N/A)</f>
        <v>2.5477029187090103</v>
      </c>
      <c r="I36" s="103">
        <v>5.0050273712434368E-2</v>
      </c>
      <c r="J36" s="75">
        <f>IF(ISNUMBER(Daten_M3[[#This Row],[BS]]),Daten_M3[[#This Row],[BS]]/_xlfn.XLOOKUP(Basisjahr,Daten_M3[Jahr],Daten_M3[BS])-1,#N/A)</f>
        <v>2.4229871405135563</v>
      </c>
      <c r="K36" s="63"/>
      <c r="L36" s="67"/>
      <c r="M36" s="64"/>
      <c r="N36" s="62"/>
      <c r="O36" s="62"/>
      <c r="P36" s="62"/>
    </row>
    <row r="37" spans="1:16" ht="16.350000000000001" customHeight="1">
      <c r="A37" s="95">
        <v>2020</v>
      </c>
      <c r="B37" s="65" t="s">
        <v>164</v>
      </c>
      <c r="C37" s="124" t="s">
        <v>164</v>
      </c>
      <c r="D37" s="66" t="e">
        <v>#N/A</v>
      </c>
      <c r="E37" s="103">
        <v>9.1197601292809724E-2</v>
      </c>
      <c r="F37" s="75">
        <f>IF(ISNUMBER(Daten_M3[[#This Row],[ZH]]),Daten_M3[[#This Row],[ZH]]/_xlfn.XLOOKUP(Basisjahr,Daten_M3[Jahr],Daten_M3[ZH])-1,#N/A)</f>
        <v>3.148975103925312</v>
      </c>
      <c r="G37" s="103">
        <v>8.3016290684812116E-2</v>
      </c>
      <c r="H37" s="75">
        <f>IF(ISNUMBER(Daten_M3[[#This Row],[CH]]),Daten_M3[[#This Row],[CH]]/_xlfn.XLOOKUP(Basisjahr,Daten_M3[Jahr],Daten_M3[CH])-1,#N/A)</f>
        <v>5.9687244474525505</v>
      </c>
      <c r="I37" s="103">
        <v>8.2684411723063858E-2</v>
      </c>
      <c r="J37" s="75">
        <f>IF(ISNUMBER(Daten_M3[[#This Row],[BS]]),Daten_M3[[#This Row],[BS]]/_xlfn.XLOOKUP(Basisjahr,Daten_M3[Jahr],Daten_M3[BS])-1,#N/A)</f>
        <v>4.6548677370901421</v>
      </c>
      <c r="K37" s="63"/>
      <c r="L37" s="67"/>
      <c r="M37" s="64"/>
      <c r="N37" s="62"/>
      <c r="O37" s="62"/>
      <c r="P37" s="62"/>
    </row>
    <row r="38" spans="1:16" ht="16.350000000000001" customHeight="1">
      <c r="A38" s="95">
        <v>2021</v>
      </c>
      <c r="B38" s="65" t="s">
        <v>164</v>
      </c>
      <c r="C38" s="124" t="s">
        <v>164</v>
      </c>
      <c r="D38" s="66" t="e">
        <v>#N/A</v>
      </c>
      <c r="E38" s="103">
        <v>0.13218254906597304</v>
      </c>
      <c r="F38" s="75">
        <f>IF(ISNUMBER(Daten_M3[[#This Row],[ZH]]),Daten_M3[[#This Row],[ZH]]/_xlfn.XLOOKUP(Basisjahr,Daten_M3[Jahr],Daten_M3[ZH])-1,#N/A)</f>
        <v>5.013558443135798</v>
      </c>
      <c r="G38" s="103">
        <v>0.13249814249153802</v>
      </c>
      <c r="H38" s="75">
        <f>IF(ISNUMBER(Daten_M3[[#This Row],[CH]]),Daten_M3[[#This Row],[CH]]/_xlfn.XLOOKUP(Basisjahr,Daten_M3[Jahr],Daten_M3[CH])-1,#N/A)</f>
        <v>10.122431961318151</v>
      </c>
      <c r="I38" s="103">
        <v>0.13829185520361992</v>
      </c>
      <c r="J38" s="75">
        <f>IF(ISNUMBER(Daten_M3[[#This Row],[BS]]),Daten_M3[[#This Row],[BS]]/_xlfn.XLOOKUP(Basisjahr,Daten_M3[Jahr],Daten_M3[BS])-1,#N/A)</f>
        <v>8.4579151498656149</v>
      </c>
      <c r="K38" s="63"/>
      <c r="L38" s="67"/>
      <c r="M38" s="64"/>
      <c r="N38" s="62"/>
      <c r="O38" s="62"/>
      <c r="P38" s="62"/>
    </row>
    <row r="39" spans="1:16" ht="16.350000000000001" customHeight="1">
      <c r="A39" s="95">
        <v>2022</v>
      </c>
      <c r="B39" s="65" t="s">
        <v>164</v>
      </c>
      <c r="C39" s="124" t="s">
        <v>164</v>
      </c>
      <c r="D39" s="66" t="e">
        <v>#N/A</v>
      </c>
      <c r="E39" s="73"/>
      <c r="F39" s="75" t="e">
        <f>IF(ISNUMBER(Daten_M3[[#This Row],[ZH]]),Daten_M3[[#This Row],[ZH]]/_xlfn.XLOOKUP(Basisjahr,Daten_M3[Jahr],Daten_M3[ZH])-1,#N/A)</f>
        <v>#N/A</v>
      </c>
      <c r="G39" s="73"/>
      <c r="H39" s="75" t="e">
        <f>IF(ISNUMBER(Daten_M3[[#This Row],[CH]]),Daten_M3[[#This Row],[CH]]/_xlfn.XLOOKUP(Basisjahr,Daten_M3[Jahr],Daten_M3[CH])-1,#N/A)</f>
        <v>#N/A</v>
      </c>
      <c r="I39" s="73"/>
      <c r="J39" s="75" t="e">
        <f>IF(ISNUMBER(Daten_M3[[#This Row],[BS]]),Daten_M3[[#This Row],[BS]]/_xlfn.XLOOKUP(Basisjahr,Daten_M3[Jahr],Daten_M3[BS])-1,#N/A)</f>
        <v>#N/A</v>
      </c>
      <c r="K39" s="68"/>
      <c r="L39" s="67"/>
      <c r="M39" s="64"/>
      <c r="N39" s="62"/>
      <c r="O39" s="62"/>
      <c r="P39" s="62"/>
    </row>
    <row r="40" spans="1:16" ht="16.350000000000001" customHeight="1">
      <c r="A40" s="95">
        <v>2023</v>
      </c>
      <c r="B40" s="65" t="s">
        <v>164</v>
      </c>
      <c r="C40" s="124" t="s">
        <v>164</v>
      </c>
      <c r="D40" s="66" t="e">
        <v>#N/A</v>
      </c>
      <c r="E40" s="74"/>
      <c r="F40" s="76" t="e">
        <f>IF(ISNUMBER(Daten_M3[[#This Row],[ZH]]),Daten_M3[[#This Row],[ZH]]/_xlfn.XLOOKUP(Basisjahr,Daten_M3[Jahr],Daten_M3[ZH])-1,#N/A)</f>
        <v>#N/A</v>
      </c>
      <c r="G40" s="74"/>
      <c r="H40" s="76" t="e">
        <f>IF(ISNUMBER(Daten_M3[[#This Row],[CH]]),Daten_M3[[#This Row],[CH]]/_xlfn.XLOOKUP(Basisjahr,Daten_M3[Jahr],Daten_M3[CH])-1,#N/A)</f>
        <v>#N/A</v>
      </c>
      <c r="I40" s="74"/>
      <c r="J40" s="76" t="e">
        <f>IF(ISNUMBER(Daten_M3[[#This Row],[BS]]),Daten_M3[[#This Row],[BS]]/_xlfn.XLOOKUP(Basisjahr,Daten_M3[Jahr],Daten_M3[BS])-1,#N/A)</f>
        <v>#N/A</v>
      </c>
      <c r="K40" s="68"/>
      <c r="L40" s="67"/>
      <c r="M40" s="64"/>
      <c r="N40" s="62"/>
      <c r="O40" s="62"/>
      <c r="P40" s="62"/>
    </row>
    <row r="41" spans="1:16" ht="16.350000000000001" customHeight="1">
      <c r="A41" s="95">
        <v>2024</v>
      </c>
      <c r="B41" s="65" t="s">
        <v>164</v>
      </c>
      <c r="C41" s="124" t="s">
        <v>164</v>
      </c>
      <c r="D41" s="66" t="e">
        <v>#N/A</v>
      </c>
      <c r="E41" s="74"/>
      <c r="F41" s="76" t="e">
        <f>IF(ISNUMBER(Daten_M3[[#This Row],[ZH]]),Daten_M3[[#This Row],[ZH]]/_xlfn.XLOOKUP(Basisjahr,Daten_M3[Jahr],Daten_M3[ZH])-1,#N/A)</f>
        <v>#N/A</v>
      </c>
      <c r="G41" s="74"/>
      <c r="H41" s="76" t="e">
        <f>IF(ISNUMBER(Daten_M3[[#This Row],[CH]]),Daten_M3[[#This Row],[CH]]/_xlfn.XLOOKUP(Basisjahr,Daten_M3[Jahr],Daten_M3[CH])-1,#N/A)</f>
        <v>#N/A</v>
      </c>
      <c r="I41" s="74"/>
      <c r="J41" s="76" t="e">
        <f>IF(ISNUMBER(Daten_M3[[#This Row],[BS]]),Daten_M3[[#This Row],[BS]]/_xlfn.XLOOKUP(Basisjahr,Daten_M3[Jahr],Daten_M3[BS])-1,#N/A)</f>
        <v>#N/A</v>
      </c>
      <c r="K41" s="68"/>
      <c r="L41" s="67"/>
      <c r="M41" s="64"/>
      <c r="N41" s="62"/>
      <c r="O41" s="62"/>
      <c r="P41" s="62"/>
    </row>
    <row r="42" spans="1:16" ht="16.350000000000001" customHeight="1">
      <c r="A42" s="95">
        <v>2025</v>
      </c>
      <c r="B42" s="65" t="s">
        <v>164</v>
      </c>
      <c r="C42" s="124" t="s">
        <v>164</v>
      </c>
      <c r="D42" s="66" t="e">
        <v>#N/A</v>
      </c>
      <c r="E42" s="74"/>
      <c r="F42" s="76" t="e">
        <f>IF(ISNUMBER(Daten_M3[[#This Row],[ZH]]),Daten_M3[[#This Row],[ZH]]/_xlfn.XLOOKUP(Basisjahr,Daten_M3[Jahr],Daten_M3[ZH])-1,#N/A)</f>
        <v>#N/A</v>
      </c>
      <c r="G42" s="74"/>
      <c r="H42" s="76" t="e">
        <f>IF(ISNUMBER(Daten_M3[[#This Row],[CH]]),Daten_M3[[#This Row],[CH]]/_xlfn.XLOOKUP(Basisjahr,Daten_M3[Jahr],Daten_M3[CH])-1,#N/A)</f>
        <v>#N/A</v>
      </c>
      <c r="I42" s="74"/>
      <c r="J42" s="76" t="e">
        <f>IF(ISNUMBER(Daten_M3[[#This Row],[BS]]),Daten_M3[[#This Row],[BS]]/_xlfn.XLOOKUP(Basisjahr,Daten_M3[Jahr],Daten_M3[BS])-1,#N/A)</f>
        <v>#N/A</v>
      </c>
      <c r="K42" s="68"/>
      <c r="L42" s="67"/>
      <c r="M42" s="64"/>
      <c r="N42" s="62"/>
      <c r="O42" s="62"/>
      <c r="P42" s="62"/>
    </row>
    <row r="43" spans="1:16" ht="16.350000000000001" customHeight="1">
      <c r="A43" s="95">
        <v>2026</v>
      </c>
      <c r="B43" s="65" t="s">
        <v>164</v>
      </c>
      <c r="C43" s="124" t="s">
        <v>164</v>
      </c>
      <c r="D43" s="66" t="e">
        <v>#N/A</v>
      </c>
      <c r="E43" s="74"/>
      <c r="F43" s="76" t="e">
        <f>IF(ISNUMBER(Daten_M3[[#This Row],[ZH]]),Daten_M3[[#This Row],[ZH]]/_xlfn.XLOOKUP(Basisjahr,Daten_M3[Jahr],Daten_M3[ZH])-1,#N/A)</f>
        <v>#N/A</v>
      </c>
      <c r="G43" s="74"/>
      <c r="H43" s="76" t="e">
        <f>IF(ISNUMBER(Daten_M3[[#This Row],[CH]]),Daten_M3[[#This Row],[CH]]/_xlfn.XLOOKUP(Basisjahr,Daten_M3[Jahr],Daten_M3[CH])-1,#N/A)</f>
        <v>#N/A</v>
      </c>
      <c r="I43" s="74"/>
      <c r="J43" s="76" t="e">
        <f>IF(ISNUMBER(Daten_M3[[#This Row],[BS]]),Daten_M3[[#This Row],[BS]]/_xlfn.XLOOKUP(Basisjahr,Daten_M3[Jahr],Daten_M3[BS])-1,#N/A)</f>
        <v>#N/A</v>
      </c>
      <c r="K43" s="68"/>
      <c r="L43" s="67"/>
      <c r="M43" s="64"/>
      <c r="N43" s="62"/>
      <c r="O43" s="62"/>
      <c r="P43" s="62"/>
    </row>
    <row r="44" spans="1:16" ht="16.350000000000001" customHeight="1">
      <c r="A44" s="95">
        <v>2027</v>
      </c>
      <c r="B44" s="65" t="s">
        <v>164</v>
      </c>
      <c r="C44" s="124" t="s">
        <v>164</v>
      </c>
      <c r="D44" s="66" t="e">
        <v>#N/A</v>
      </c>
      <c r="E44" s="74"/>
      <c r="F44" s="76" t="e">
        <f>IF(ISNUMBER(Daten_M3[[#This Row],[ZH]]),Daten_M3[[#This Row],[ZH]]/_xlfn.XLOOKUP(Basisjahr,Daten_M3[Jahr],Daten_M3[ZH])-1,#N/A)</f>
        <v>#N/A</v>
      </c>
      <c r="G44" s="74"/>
      <c r="H44" s="76" t="e">
        <f>IF(ISNUMBER(Daten_M3[[#This Row],[CH]]),Daten_M3[[#This Row],[CH]]/_xlfn.XLOOKUP(Basisjahr,Daten_M3[Jahr],Daten_M3[CH])-1,#N/A)</f>
        <v>#N/A</v>
      </c>
      <c r="I44" s="74"/>
      <c r="J44" s="76" t="e">
        <f>IF(ISNUMBER(Daten_M3[[#This Row],[BS]]),Daten_M3[[#This Row],[BS]]/_xlfn.XLOOKUP(Basisjahr,Daten_M3[Jahr],Daten_M3[BS])-1,#N/A)</f>
        <v>#N/A</v>
      </c>
      <c r="K44" s="68"/>
      <c r="L44" s="67"/>
      <c r="M44" s="64"/>
      <c r="N44" s="62"/>
      <c r="O44" s="62"/>
      <c r="P44" s="62"/>
    </row>
    <row r="45" spans="1:16" ht="16.350000000000001" customHeight="1">
      <c r="A45" s="95">
        <v>2028</v>
      </c>
      <c r="B45" s="65" t="s">
        <v>164</v>
      </c>
      <c r="C45" s="124" t="s">
        <v>164</v>
      </c>
      <c r="D45" s="66" t="e">
        <v>#N/A</v>
      </c>
      <c r="E45" s="74"/>
      <c r="F45" s="76" t="e">
        <f>IF(ISNUMBER(Daten_M3[[#This Row],[ZH]]),Daten_M3[[#This Row],[ZH]]/_xlfn.XLOOKUP(Basisjahr,Daten_M3[Jahr],Daten_M3[ZH])-1,#N/A)</f>
        <v>#N/A</v>
      </c>
      <c r="G45" s="74"/>
      <c r="H45" s="76" t="e">
        <f>IF(ISNUMBER(Daten_M3[[#This Row],[CH]]),Daten_M3[[#This Row],[CH]]/_xlfn.XLOOKUP(Basisjahr,Daten_M3[Jahr],Daten_M3[CH])-1,#N/A)</f>
        <v>#N/A</v>
      </c>
      <c r="I45" s="74"/>
      <c r="J45" s="76" t="e">
        <f>IF(ISNUMBER(Daten_M3[[#This Row],[BS]]),Daten_M3[[#This Row],[BS]]/_xlfn.XLOOKUP(Basisjahr,Daten_M3[Jahr],Daten_M3[BS])-1,#N/A)</f>
        <v>#N/A</v>
      </c>
      <c r="K45" s="68"/>
      <c r="L45" s="67"/>
      <c r="M45" s="64"/>
      <c r="N45" s="62"/>
      <c r="O45" s="62"/>
      <c r="P45" s="62"/>
    </row>
    <row r="46" spans="1:16" ht="16.350000000000001" customHeight="1">
      <c r="A46" s="95">
        <v>2029</v>
      </c>
      <c r="B46" s="65" t="s">
        <v>164</v>
      </c>
      <c r="C46" s="124" t="s">
        <v>164</v>
      </c>
      <c r="D46" s="66" t="e">
        <v>#N/A</v>
      </c>
      <c r="E46" s="74"/>
      <c r="F46" s="76" t="e">
        <f>IF(ISNUMBER(Daten_M3[[#This Row],[ZH]]),Daten_M3[[#This Row],[ZH]]/_xlfn.XLOOKUP(Basisjahr,Daten_M3[Jahr],Daten_M3[ZH])-1,#N/A)</f>
        <v>#N/A</v>
      </c>
      <c r="G46" s="74"/>
      <c r="H46" s="76" t="e">
        <f>IF(ISNUMBER(Daten_M3[[#This Row],[CH]]),Daten_M3[[#This Row],[CH]]/_xlfn.XLOOKUP(Basisjahr,Daten_M3[Jahr],Daten_M3[CH])-1,#N/A)</f>
        <v>#N/A</v>
      </c>
      <c r="I46" s="74"/>
      <c r="J46" s="76" t="e">
        <f>IF(ISNUMBER(Daten_M3[[#This Row],[BS]]),Daten_M3[[#This Row],[BS]]/_xlfn.XLOOKUP(Basisjahr,Daten_M3[Jahr],Daten_M3[BS])-1,#N/A)</f>
        <v>#N/A</v>
      </c>
      <c r="K46" s="68"/>
      <c r="L46" s="67"/>
      <c r="M46" s="64"/>
      <c r="N46" s="62"/>
      <c r="O46" s="62"/>
      <c r="P46" s="62"/>
    </row>
    <row r="47" spans="1:16" ht="16.350000000000001" customHeight="1">
      <c r="A47" s="95">
        <v>2030</v>
      </c>
      <c r="B47" s="65" t="s">
        <v>164</v>
      </c>
      <c r="C47" s="124" t="s">
        <v>164</v>
      </c>
      <c r="D47" s="66" t="e">
        <v>#N/A</v>
      </c>
      <c r="E47" s="74"/>
      <c r="F47" s="76" t="e">
        <f>IF(ISNUMBER(Daten_M3[[#This Row],[ZH]]),Daten_M3[[#This Row],[ZH]]/_xlfn.XLOOKUP(Basisjahr,Daten_M3[Jahr],Daten_M3[ZH])-1,#N/A)</f>
        <v>#N/A</v>
      </c>
      <c r="G47" s="74"/>
      <c r="H47" s="76" t="e">
        <f>IF(ISNUMBER(Daten_M3[[#This Row],[CH]]),Daten_M3[[#This Row],[CH]]/_xlfn.XLOOKUP(Basisjahr,Daten_M3[Jahr],Daten_M3[CH])-1,#N/A)</f>
        <v>#N/A</v>
      </c>
      <c r="I47" s="74"/>
      <c r="J47" s="76" t="e">
        <f>IF(ISNUMBER(Daten_M3[[#This Row],[BS]]),Daten_M3[[#This Row],[BS]]/_xlfn.XLOOKUP(Basisjahr,Daten_M3[Jahr],Daten_M3[BS])-1,#N/A)</f>
        <v>#N/A</v>
      </c>
      <c r="K47" s="68"/>
      <c r="L47" s="67"/>
      <c r="M47" s="64"/>
      <c r="N47" s="62"/>
      <c r="O47" s="62"/>
      <c r="P47" s="62"/>
    </row>
    <row r="48" spans="1:16" ht="16.350000000000001" customHeight="1">
      <c r="A48" s="95">
        <v>2031</v>
      </c>
      <c r="B48" s="65" t="s">
        <v>164</v>
      </c>
      <c r="C48" s="124" t="s">
        <v>164</v>
      </c>
      <c r="D48" s="66" t="e">
        <v>#N/A</v>
      </c>
      <c r="E48" s="74"/>
      <c r="F48" s="76" t="e">
        <f>IF(ISNUMBER(Daten_M3[[#This Row],[ZH]]),Daten_M3[[#This Row],[ZH]]/_xlfn.XLOOKUP(Basisjahr,Daten_M3[Jahr],Daten_M3[ZH])-1,#N/A)</f>
        <v>#N/A</v>
      </c>
      <c r="G48" s="74"/>
      <c r="H48" s="76" t="e">
        <f>IF(ISNUMBER(Daten_M3[[#This Row],[CH]]),Daten_M3[[#This Row],[CH]]/_xlfn.XLOOKUP(Basisjahr,Daten_M3[Jahr],Daten_M3[CH])-1,#N/A)</f>
        <v>#N/A</v>
      </c>
      <c r="I48" s="74"/>
      <c r="J48" s="76" t="e">
        <f>IF(ISNUMBER(Daten_M3[[#This Row],[BS]]),Daten_M3[[#This Row],[BS]]/_xlfn.XLOOKUP(Basisjahr,Daten_M3[Jahr],Daten_M3[BS])-1,#N/A)</f>
        <v>#N/A</v>
      </c>
      <c r="K48" s="68"/>
      <c r="L48" s="67"/>
      <c r="M48" s="64"/>
      <c r="N48" s="62"/>
      <c r="O48" s="62"/>
      <c r="P48" s="62"/>
    </row>
    <row r="49" spans="1:16" ht="16.350000000000001" customHeight="1">
      <c r="A49" s="95">
        <v>2032</v>
      </c>
      <c r="B49" s="65" t="s">
        <v>164</v>
      </c>
      <c r="C49" s="124" t="s">
        <v>164</v>
      </c>
      <c r="D49" s="66" t="e">
        <v>#N/A</v>
      </c>
      <c r="E49" s="74"/>
      <c r="F49" s="76" t="e">
        <f>IF(ISNUMBER(Daten_M3[[#This Row],[ZH]]),Daten_M3[[#This Row],[ZH]]/_xlfn.XLOOKUP(Basisjahr,Daten_M3[Jahr],Daten_M3[ZH])-1,#N/A)</f>
        <v>#N/A</v>
      </c>
      <c r="G49" s="74"/>
      <c r="H49" s="76" t="e">
        <f>IF(ISNUMBER(Daten_M3[[#This Row],[CH]]),Daten_M3[[#This Row],[CH]]/_xlfn.XLOOKUP(Basisjahr,Daten_M3[Jahr],Daten_M3[CH])-1,#N/A)</f>
        <v>#N/A</v>
      </c>
      <c r="I49" s="74"/>
      <c r="J49" s="76" t="e">
        <f>IF(ISNUMBER(Daten_M3[[#This Row],[BS]]),Daten_M3[[#This Row],[BS]]/_xlfn.XLOOKUP(Basisjahr,Daten_M3[Jahr],Daten_M3[BS])-1,#N/A)</f>
        <v>#N/A</v>
      </c>
      <c r="K49" s="68"/>
      <c r="L49" s="67"/>
      <c r="M49" s="64"/>
      <c r="N49" s="62"/>
      <c r="O49" s="62"/>
      <c r="P49" s="62"/>
    </row>
    <row r="50" spans="1:16" ht="16.350000000000001" customHeight="1">
      <c r="A50" s="95">
        <v>2033</v>
      </c>
      <c r="B50" s="65" t="s">
        <v>164</v>
      </c>
      <c r="C50" s="124" t="s">
        <v>164</v>
      </c>
      <c r="D50" s="66" t="e">
        <v>#N/A</v>
      </c>
      <c r="E50" s="74"/>
      <c r="F50" s="76" t="e">
        <f>IF(ISNUMBER(Daten_M3[[#This Row],[ZH]]),Daten_M3[[#This Row],[ZH]]/_xlfn.XLOOKUP(Basisjahr,Daten_M3[Jahr],Daten_M3[ZH])-1,#N/A)</f>
        <v>#N/A</v>
      </c>
      <c r="G50" s="74"/>
      <c r="H50" s="76" t="e">
        <f>IF(ISNUMBER(Daten_M3[[#This Row],[CH]]),Daten_M3[[#This Row],[CH]]/_xlfn.XLOOKUP(Basisjahr,Daten_M3[Jahr],Daten_M3[CH])-1,#N/A)</f>
        <v>#N/A</v>
      </c>
      <c r="I50" s="74"/>
      <c r="J50" s="76" t="e">
        <f>IF(ISNUMBER(Daten_M3[[#This Row],[BS]]),Daten_M3[[#This Row],[BS]]/_xlfn.XLOOKUP(Basisjahr,Daten_M3[Jahr],Daten_M3[BS])-1,#N/A)</f>
        <v>#N/A</v>
      </c>
      <c r="K50" s="68"/>
      <c r="L50" s="67"/>
      <c r="M50" s="64"/>
      <c r="N50" s="62"/>
      <c r="O50" s="62"/>
      <c r="P50" s="62"/>
    </row>
    <row r="51" spans="1:16" ht="16.350000000000001" customHeight="1">
      <c r="A51" s="95">
        <v>2034</v>
      </c>
      <c r="B51" s="65" t="s">
        <v>164</v>
      </c>
      <c r="C51" s="124" t="s">
        <v>164</v>
      </c>
      <c r="D51" s="66" t="e">
        <v>#N/A</v>
      </c>
      <c r="E51" s="74"/>
      <c r="F51" s="76" t="e">
        <f>IF(ISNUMBER(Daten_M3[[#This Row],[ZH]]),Daten_M3[[#This Row],[ZH]]/_xlfn.XLOOKUP(Basisjahr,Daten_M3[Jahr],Daten_M3[ZH])-1,#N/A)</f>
        <v>#N/A</v>
      </c>
      <c r="G51" s="74"/>
      <c r="H51" s="76" t="e">
        <f>IF(ISNUMBER(Daten_M3[[#This Row],[CH]]),Daten_M3[[#This Row],[CH]]/_xlfn.XLOOKUP(Basisjahr,Daten_M3[Jahr],Daten_M3[CH])-1,#N/A)</f>
        <v>#N/A</v>
      </c>
      <c r="I51" s="74"/>
      <c r="J51" s="76" t="e">
        <f>IF(ISNUMBER(Daten_M3[[#This Row],[BS]]),Daten_M3[[#This Row],[BS]]/_xlfn.XLOOKUP(Basisjahr,Daten_M3[Jahr],Daten_M3[BS])-1,#N/A)</f>
        <v>#N/A</v>
      </c>
      <c r="K51" s="68"/>
      <c r="L51" s="67"/>
      <c r="M51" s="64"/>
      <c r="N51" s="62"/>
      <c r="O51" s="62"/>
      <c r="P51" s="62"/>
    </row>
    <row r="52" spans="1:16" ht="16.350000000000001" customHeight="1">
      <c r="A52" s="95">
        <v>2035</v>
      </c>
      <c r="B52" s="65" t="s">
        <v>164</v>
      </c>
      <c r="C52" s="124" t="s">
        <v>164</v>
      </c>
      <c r="D52" s="66" t="e">
        <v>#N/A</v>
      </c>
      <c r="E52" s="74"/>
      <c r="F52" s="76" t="e">
        <f>IF(ISNUMBER(Daten_M3[[#This Row],[ZH]]),Daten_M3[[#This Row],[ZH]]/_xlfn.XLOOKUP(Basisjahr,Daten_M3[Jahr],Daten_M3[ZH])-1,#N/A)</f>
        <v>#N/A</v>
      </c>
      <c r="G52" s="74"/>
      <c r="H52" s="76" t="e">
        <f>IF(ISNUMBER(Daten_M3[[#This Row],[CH]]),Daten_M3[[#This Row],[CH]]/_xlfn.XLOOKUP(Basisjahr,Daten_M3[Jahr],Daten_M3[CH])-1,#N/A)</f>
        <v>#N/A</v>
      </c>
      <c r="I52" s="74"/>
      <c r="J52" s="76" t="e">
        <f>IF(ISNUMBER(Daten_M3[[#This Row],[BS]]),Daten_M3[[#This Row],[BS]]/_xlfn.XLOOKUP(Basisjahr,Daten_M3[Jahr],Daten_M3[BS])-1,#N/A)</f>
        <v>#N/A</v>
      </c>
      <c r="K52" s="68"/>
      <c r="L52" s="67"/>
      <c r="M52" s="64"/>
      <c r="N52" s="62"/>
      <c r="O52" s="62"/>
      <c r="P52" s="62"/>
    </row>
    <row r="53" spans="1:16" ht="16.350000000000001" customHeight="1">
      <c r="A53" s="95">
        <v>2036</v>
      </c>
      <c r="B53" s="65" t="s">
        <v>164</v>
      </c>
      <c r="C53" s="124" t="s">
        <v>164</v>
      </c>
      <c r="D53" s="66" t="e">
        <v>#N/A</v>
      </c>
      <c r="E53" s="74"/>
      <c r="F53" s="76" t="e">
        <f>IF(ISNUMBER(Daten_M3[[#This Row],[ZH]]),Daten_M3[[#This Row],[ZH]]/_xlfn.XLOOKUP(Basisjahr,Daten_M3[Jahr],Daten_M3[ZH])-1,#N/A)</f>
        <v>#N/A</v>
      </c>
      <c r="G53" s="74"/>
      <c r="H53" s="76" t="e">
        <f>IF(ISNUMBER(Daten_M3[[#This Row],[CH]]),Daten_M3[[#This Row],[CH]]/_xlfn.XLOOKUP(Basisjahr,Daten_M3[Jahr],Daten_M3[CH])-1,#N/A)</f>
        <v>#N/A</v>
      </c>
      <c r="I53" s="74"/>
      <c r="J53" s="76" t="e">
        <f>IF(ISNUMBER(Daten_M3[[#This Row],[BS]]),Daten_M3[[#This Row],[BS]]/_xlfn.XLOOKUP(Basisjahr,Daten_M3[Jahr],Daten_M3[BS])-1,#N/A)</f>
        <v>#N/A</v>
      </c>
      <c r="K53" s="68"/>
      <c r="L53" s="67"/>
      <c r="M53" s="64"/>
      <c r="N53" s="62"/>
      <c r="O53" s="62"/>
      <c r="P53" s="62"/>
    </row>
    <row r="54" spans="1:16" ht="16.350000000000001" customHeight="1">
      <c r="A54" s="95">
        <v>2037</v>
      </c>
      <c r="B54" s="65" t="s">
        <v>164</v>
      </c>
      <c r="C54" s="124" t="s">
        <v>164</v>
      </c>
      <c r="D54" s="66" t="e">
        <v>#N/A</v>
      </c>
      <c r="E54" s="74"/>
      <c r="F54" s="76" t="e">
        <f>IF(ISNUMBER(Daten_M3[[#This Row],[ZH]]),Daten_M3[[#This Row],[ZH]]/_xlfn.XLOOKUP(Basisjahr,Daten_M3[Jahr],Daten_M3[ZH])-1,#N/A)</f>
        <v>#N/A</v>
      </c>
      <c r="G54" s="74"/>
      <c r="H54" s="76" t="e">
        <f>IF(ISNUMBER(Daten_M3[[#This Row],[CH]]),Daten_M3[[#This Row],[CH]]/_xlfn.XLOOKUP(Basisjahr,Daten_M3[Jahr],Daten_M3[CH])-1,#N/A)</f>
        <v>#N/A</v>
      </c>
      <c r="I54" s="74"/>
      <c r="J54" s="76" t="e">
        <f>IF(ISNUMBER(Daten_M3[[#This Row],[BS]]),Daten_M3[[#This Row],[BS]]/_xlfn.XLOOKUP(Basisjahr,Daten_M3[Jahr],Daten_M3[BS])-1,#N/A)</f>
        <v>#N/A</v>
      </c>
      <c r="K54" s="68"/>
      <c r="L54" s="67"/>
      <c r="M54" s="64"/>
      <c r="N54" s="62"/>
      <c r="O54" s="62"/>
      <c r="P54" s="62"/>
    </row>
    <row r="55" spans="1:16" ht="16.350000000000001" customHeight="1">
      <c r="A55" s="95">
        <v>2038</v>
      </c>
      <c r="B55" s="65" t="s">
        <v>164</v>
      </c>
      <c r="C55" s="124" t="s">
        <v>164</v>
      </c>
      <c r="D55" s="66" t="e">
        <v>#N/A</v>
      </c>
      <c r="E55" s="74"/>
      <c r="F55" s="76" t="e">
        <f>IF(ISNUMBER(Daten_M3[[#This Row],[ZH]]),Daten_M3[[#This Row],[ZH]]/_xlfn.XLOOKUP(Basisjahr,Daten_M3[Jahr],Daten_M3[ZH])-1,#N/A)</f>
        <v>#N/A</v>
      </c>
      <c r="G55" s="74"/>
      <c r="H55" s="76" t="e">
        <f>IF(ISNUMBER(Daten_M3[[#This Row],[CH]]),Daten_M3[[#This Row],[CH]]/_xlfn.XLOOKUP(Basisjahr,Daten_M3[Jahr],Daten_M3[CH])-1,#N/A)</f>
        <v>#N/A</v>
      </c>
      <c r="I55" s="74"/>
      <c r="J55" s="76" t="e">
        <f>IF(ISNUMBER(Daten_M3[[#This Row],[BS]]),Daten_M3[[#This Row],[BS]]/_xlfn.XLOOKUP(Basisjahr,Daten_M3[Jahr],Daten_M3[BS])-1,#N/A)</f>
        <v>#N/A</v>
      </c>
      <c r="K55" s="68"/>
      <c r="L55" s="67"/>
      <c r="M55" s="64"/>
      <c r="N55" s="62"/>
      <c r="O55" s="62"/>
      <c r="P55" s="62"/>
    </row>
    <row r="56" spans="1:16" ht="16.350000000000001" customHeight="1">
      <c r="A56" s="95">
        <v>2039</v>
      </c>
      <c r="B56" s="65" t="s">
        <v>164</v>
      </c>
      <c r="C56" s="124" t="s">
        <v>164</v>
      </c>
      <c r="D56" s="66" t="e">
        <v>#N/A</v>
      </c>
      <c r="E56" s="74"/>
      <c r="F56" s="76" t="e">
        <f>IF(ISNUMBER(Daten_M3[[#This Row],[ZH]]),Daten_M3[[#This Row],[ZH]]/_xlfn.XLOOKUP(Basisjahr,Daten_M3[Jahr],Daten_M3[ZH])-1,#N/A)</f>
        <v>#N/A</v>
      </c>
      <c r="G56" s="74"/>
      <c r="H56" s="76" t="e">
        <f>IF(ISNUMBER(Daten_M3[[#This Row],[CH]]),Daten_M3[[#This Row],[CH]]/_xlfn.XLOOKUP(Basisjahr,Daten_M3[Jahr],Daten_M3[CH])-1,#N/A)</f>
        <v>#N/A</v>
      </c>
      <c r="I56" s="74"/>
      <c r="J56" s="76" t="e">
        <f>IF(ISNUMBER(Daten_M3[[#This Row],[BS]]),Daten_M3[[#This Row],[BS]]/_xlfn.XLOOKUP(Basisjahr,Daten_M3[Jahr],Daten_M3[BS])-1,#N/A)</f>
        <v>#N/A</v>
      </c>
      <c r="K56" s="68"/>
      <c r="L56" s="67"/>
      <c r="M56" s="64"/>
      <c r="N56" s="62"/>
      <c r="O56" s="62"/>
      <c r="P56" s="62"/>
    </row>
    <row r="57" spans="1:16" ht="16.350000000000001" customHeight="1">
      <c r="A57" s="95">
        <v>2040</v>
      </c>
      <c r="B57" s="65" t="s">
        <v>164</v>
      </c>
      <c r="C57" s="124" t="s">
        <v>164</v>
      </c>
      <c r="D57" s="66" t="e">
        <v>#N/A</v>
      </c>
      <c r="E57" s="74"/>
      <c r="F57" s="76" t="e">
        <f>IF(ISNUMBER(Daten_M3[[#This Row],[ZH]]),Daten_M3[[#This Row],[ZH]]/_xlfn.XLOOKUP(Basisjahr,Daten_M3[Jahr],Daten_M3[ZH])-1,#N/A)</f>
        <v>#N/A</v>
      </c>
      <c r="G57" s="74"/>
      <c r="H57" s="76" t="e">
        <f>IF(ISNUMBER(Daten_M3[[#This Row],[CH]]),Daten_M3[[#This Row],[CH]]/_xlfn.XLOOKUP(Basisjahr,Daten_M3[Jahr],Daten_M3[CH])-1,#N/A)</f>
        <v>#N/A</v>
      </c>
      <c r="I57" s="74"/>
      <c r="J57" s="76" t="e">
        <f>IF(ISNUMBER(Daten_M3[[#This Row],[BS]]),Daten_M3[[#This Row],[BS]]/_xlfn.XLOOKUP(Basisjahr,Daten_M3[Jahr],Daten_M3[BS])-1,#N/A)</f>
        <v>#N/A</v>
      </c>
      <c r="K57" s="68"/>
      <c r="L57" s="67"/>
      <c r="M57" s="64"/>
      <c r="N57" s="62"/>
      <c r="O57" s="62"/>
      <c r="P57" s="62"/>
    </row>
    <row r="58" spans="1:16" ht="16.350000000000001" customHeight="1">
      <c r="A58" s="95">
        <v>2041</v>
      </c>
      <c r="B58" s="65" t="s">
        <v>164</v>
      </c>
      <c r="C58" s="124" t="s">
        <v>164</v>
      </c>
      <c r="D58" s="66" t="e">
        <v>#N/A</v>
      </c>
      <c r="E58" s="74"/>
      <c r="F58" s="76" t="e">
        <f>IF(ISNUMBER(Daten_M3[[#This Row],[ZH]]),Daten_M3[[#This Row],[ZH]]/_xlfn.XLOOKUP(Basisjahr,Daten_M3[Jahr],Daten_M3[ZH])-1,#N/A)</f>
        <v>#N/A</v>
      </c>
      <c r="G58" s="74"/>
      <c r="H58" s="76" t="e">
        <f>IF(ISNUMBER(Daten_M3[[#This Row],[CH]]),Daten_M3[[#This Row],[CH]]/_xlfn.XLOOKUP(Basisjahr,Daten_M3[Jahr],Daten_M3[CH])-1,#N/A)</f>
        <v>#N/A</v>
      </c>
      <c r="I58" s="74"/>
      <c r="J58" s="76" t="e">
        <f>IF(ISNUMBER(Daten_M3[[#This Row],[BS]]),Daten_M3[[#This Row],[BS]]/_xlfn.XLOOKUP(Basisjahr,Daten_M3[Jahr],Daten_M3[BS])-1,#N/A)</f>
        <v>#N/A</v>
      </c>
      <c r="K58" s="68"/>
      <c r="L58" s="67"/>
      <c r="M58" s="64"/>
      <c r="N58" s="62"/>
      <c r="O58" s="62"/>
      <c r="P58" s="62"/>
    </row>
    <row r="59" spans="1:16" ht="16.350000000000001" customHeight="1">
      <c r="A59" s="95">
        <v>2042</v>
      </c>
      <c r="B59" s="65" t="s">
        <v>164</v>
      </c>
      <c r="C59" s="124" t="s">
        <v>164</v>
      </c>
      <c r="D59" s="66" t="e">
        <v>#N/A</v>
      </c>
      <c r="E59" s="74"/>
      <c r="F59" s="76" t="e">
        <f>IF(ISNUMBER(Daten_M3[[#This Row],[ZH]]),Daten_M3[[#This Row],[ZH]]/_xlfn.XLOOKUP(Basisjahr,Daten_M3[Jahr],Daten_M3[ZH])-1,#N/A)</f>
        <v>#N/A</v>
      </c>
      <c r="G59" s="74"/>
      <c r="H59" s="76" t="e">
        <f>IF(ISNUMBER(Daten_M3[[#This Row],[CH]]),Daten_M3[[#This Row],[CH]]/_xlfn.XLOOKUP(Basisjahr,Daten_M3[Jahr],Daten_M3[CH])-1,#N/A)</f>
        <v>#N/A</v>
      </c>
      <c r="I59" s="74"/>
      <c r="J59" s="76" t="e">
        <f>IF(ISNUMBER(Daten_M3[[#This Row],[BS]]),Daten_M3[[#This Row],[BS]]/_xlfn.XLOOKUP(Basisjahr,Daten_M3[Jahr],Daten_M3[BS])-1,#N/A)</f>
        <v>#N/A</v>
      </c>
      <c r="K59" s="68"/>
      <c r="L59" s="67"/>
      <c r="M59" s="64"/>
      <c r="N59" s="62"/>
      <c r="O59" s="62"/>
      <c r="P59" s="62"/>
    </row>
    <row r="60" spans="1:16" ht="16.350000000000001" customHeight="1">
      <c r="A60" s="95">
        <v>2043</v>
      </c>
      <c r="B60" s="65" t="s">
        <v>164</v>
      </c>
      <c r="C60" s="124" t="s">
        <v>164</v>
      </c>
      <c r="D60" s="66" t="e">
        <v>#N/A</v>
      </c>
      <c r="E60" s="74"/>
      <c r="F60" s="76" t="e">
        <f>IF(ISNUMBER(Daten_M3[[#This Row],[ZH]]),Daten_M3[[#This Row],[ZH]]/_xlfn.XLOOKUP(Basisjahr,Daten_M3[Jahr],Daten_M3[ZH])-1,#N/A)</f>
        <v>#N/A</v>
      </c>
      <c r="G60" s="74"/>
      <c r="H60" s="76" t="e">
        <f>IF(ISNUMBER(Daten_M3[[#This Row],[CH]]),Daten_M3[[#This Row],[CH]]/_xlfn.XLOOKUP(Basisjahr,Daten_M3[Jahr],Daten_M3[CH])-1,#N/A)</f>
        <v>#N/A</v>
      </c>
      <c r="I60" s="74"/>
      <c r="J60" s="76" t="e">
        <f>IF(ISNUMBER(Daten_M3[[#This Row],[BS]]),Daten_M3[[#This Row],[BS]]/_xlfn.XLOOKUP(Basisjahr,Daten_M3[Jahr],Daten_M3[BS])-1,#N/A)</f>
        <v>#N/A</v>
      </c>
      <c r="K60" s="68"/>
      <c r="L60" s="67"/>
      <c r="M60" s="64"/>
      <c r="N60" s="62"/>
      <c r="O60" s="62"/>
      <c r="P60" s="62"/>
    </row>
    <row r="61" spans="1:16" ht="16.350000000000001" customHeight="1">
      <c r="A61" s="95">
        <v>2044</v>
      </c>
      <c r="B61" s="65" t="s">
        <v>164</v>
      </c>
      <c r="C61" s="124" t="s">
        <v>164</v>
      </c>
      <c r="D61" s="66" t="e">
        <v>#N/A</v>
      </c>
      <c r="E61" s="74"/>
      <c r="F61" s="76" t="e">
        <f>IF(ISNUMBER(Daten_M3[[#This Row],[ZH]]),Daten_M3[[#This Row],[ZH]]/_xlfn.XLOOKUP(Basisjahr,Daten_M3[Jahr],Daten_M3[ZH])-1,#N/A)</f>
        <v>#N/A</v>
      </c>
      <c r="G61" s="74"/>
      <c r="H61" s="76" t="e">
        <f>IF(ISNUMBER(Daten_M3[[#This Row],[CH]]),Daten_M3[[#This Row],[CH]]/_xlfn.XLOOKUP(Basisjahr,Daten_M3[Jahr],Daten_M3[CH])-1,#N/A)</f>
        <v>#N/A</v>
      </c>
      <c r="I61" s="74"/>
      <c r="J61" s="76" t="e">
        <f>IF(ISNUMBER(Daten_M3[[#This Row],[BS]]),Daten_M3[[#This Row],[BS]]/_xlfn.XLOOKUP(Basisjahr,Daten_M3[Jahr],Daten_M3[BS])-1,#N/A)</f>
        <v>#N/A</v>
      </c>
      <c r="K61" s="68"/>
      <c r="L61" s="67"/>
      <c r="M61" s="64"/>
      <c r="N61" s="62"/>
      <c r="O61" s="62"/>
      <c r="P61" s="62"/>
    </row>
    <row r="62" spans="1:16" ht="16.350000000000001" customHeight="1">
      <c r="A62" s="95">
        <v>2045</v>
      </c>
      <c r="B62" s="65" t="s">
        <v>164</v>
      </c>
      <c r="C62" s="124" t="s">
        <v>164</v>
      </c>
      <c r="D62" s="66" t="e">
        <v>#N/A</v>
      </c>
      <c r="E62" s="74"/>
      <c r="F62" s="76" t="e">
        <f>IF(ISNUMBER(Daten_M3[[#This Row],[ZH]]),Daten_M3[[#This Row],[ZH]]/_xlfn.XLOOKUP(Basisjahr,Daten_M3[Jahr],Daten_M3[ZH])-1,#N/A)</f>
        <v>#N/A</v>
      </c>
      <c r="G62" s="74"/>
      <c r="H62" s="76" t="e">
        <f>IF(ISNUMBER(Daten_M3[[#This Row],[CH]]),Daten_M3[[#This Row],[CH]]/_xlfn.XLOOKUP(Basisjahr,Daten_M3[Jahr],Daten_M3[CH])-1,#N/A)</f>
        <v>#N/A</v>
      </c>
      <c r="I62" s="74"/>
      <c r="J62" s="76" t="e">
        <f>IF(ISNUMBER(Daten_M3[[#This Row],[BS]]),Daten_M3[[#This Row],[BS]]/_xlfn.XLOOKUP(Basisjahr,Daten_M3[Jahr],Daten_M3[BS])-1,#N/A)</f>
        <v>#N/A</v>
      </c>
      <c r="K62" s="68"/>
      <c r="L62" s="67"/>
      <c r="M62" s="64"/>
      <c r="N62" s="62"/>
      <c r="O62" s="62"/>
      <c r="P62" s="62"/>
    </row>
    <row r="63" spans="1:16" ht="16.350000000000001" customHeight="1">
      <c r="A63" s="95">
        <v>2046</v>
      </c>
      <c r="B63" s="65" t="s">
        <v>164</v>
      </c>
      <c r="C63" s="124" t="s">
        <v>164</v>
      </c>
      <c r="D63" s="66" t="e">
        <v>#N/A</v>
      </c>
      <c r="E63" s="74"/>
      <c r="F63" s="76" t="e">
        <f>IF(ISNUMBER(Daten_M3[[#This Row],[ZH]]),Daten_M3[[#This Row],[ZH]]/_xlfn.XLOOKUP(Basisjahr,Daten_M3[Jahr],Daten_M3[ZH])-1,#N/A)</f>
        <v>#N/A</v>
      </c>
      <c r="G63" s="74"/>
      <c r="H63" s="76" t="e">
        <f>IF(ISNUMBER(Daten_M3[[#This Row],[CH]]),Daten_M3[[#This Row],[CH]]/_xlfn.XLOOKUP(Basisjahr,Daten_M3[Jahr],Daten_M3[CH])-1,#N/A)</f>
        <v>#N/A</v>
      </c>
      <c r="I63" s="74"/>
      <c r="J63" s="76" t="e">
        <f>IF(ISNUMBER(Daten_M3[[#This Row],[BS]]),Daten_M3[[#This Row],[BS]]/_xlfn.XLOOKUP(Basisjahr,Daten_M3[Jahr],Daten_M3[BS])-1,#N/A)</f>
        <v>#N/A</v>
      </c>
      <c r="K63" s="68"/>
      <c r="L63" s="67"/>
      <c r="M63" s="64"/>
      <c r="N63" s="62"/>
      <c r="O63" s="62"/>
      <c r="P63" s="62"/>
    </row>
    <row r="64" spans="1:16" ht="16.350000000000001" customHeight="1">
      <c r="A64" s="95">
        <v>2047</v>
      </c>
      <c r="B64" s="65" t="s">
        <v>164</v>
      </c>
      <c r="C64" s="124" t="s">
        <v>164</v>
      </c>
      <c r="D64" s="66" t="e">
        <v>#N/A</v>
      </c>
      <c r="E64" s="74"/>
      <c r="F64" s="76" t="e">
        <f>IF(ISNUMBER(Daten_M3[[#This Row],[ZH]]),Daten_M3[[#This Row],[ZH]]/_xlfn.XLOOKUP(Basisjahr,Daten_M3[Jahr],Daten_M3[ZH])-1,#N/A)</f>
        <v>#N/A</v>
      </c>
      <c r="G64" s="74"/>
      <c r="H64" s="76" t="e">
        <f>IF(ISNUMBER(Daten_M3[[#This Row],[CH]]),Daten_M3[[#This Row],[CH]]/_xlfn.XLOOKUP(Basisjahr,Daten_M3[Jahr],Daten_M3[CH])-1,#N/A)</f>
        <v>#N/A</v>
      </c>
      <c r="I64" s="74"/>
      <c r="J64" s="76" t="e">
        <f>IF(ISNUMBER(Daten_M3[[#This Row],[BS]]),Daten_M3[[#This Row],[BS]]/_xlfn.XLOOKUP(Basisjahr,Daten_M3[Jahr],Daten_M3[BS])-1,#N/A)</f>
        <v>#N/A</v>
      </c>
      <c r="K64" s="68"/>
      <c r="L64" s="67"/>
      <c r="M64" s="64"/>
      <c r="N64" s="62"/>
      <c r="O64" s="62"/>
      <c r="P64" s="62"/>
    </row>
    <row r="65" spans="1:16" ht="16.350000000000001" customHeight="1">
      <c r="A65" s="95">
        <v>2048</v>
      </c>
      <c r="B65" s="65" t="s">
        <v>164</v>
      </c>
      <c r="C65" s="124" t="s">
        <v>164</v>
      </c>
      <c r="D65" s="66" t="e">
        <v>#N/A</v>
      </c>
      <c r="E65" s="74"/>
      <c r="F65" s="76" t="e">
        <f>IF(ISNUMBER(Daten_M3[[#This Row],[ZH]]),Daten_M3[[#This Row],[ZH]]/_xlfn.XLOOKUP(Basisjahr,Daten_M3[Jahr],Daten_M3[ZH])-1,#N/A)</f>
        <v>#N/A</v>
      </c>
      <c r="G65" s="74"/>
      <c r="H65" s="76" t="e">
        <f>IF(ISNUMBER(Daten_M3[[#This Row],[CH]]),Daten_M3[[#This Row],[CH]]/_xlfn.XLOOKUP(Basisjahr,Daten_M3[Jahr],Daten_M3[CH])-1,#N/A)</f>
        <v>#N/A</v>
      </c>
      <c r="I65" s="74"/>
      <c r="J65" s="76" t="e">
        <f>IF(ISNUMBER(Daten_M3[[#This Row],[BS]]),Daten_M3[[#This Row],[BS]]/_xlfn.XLOOKUP(Basisjahr,Daten_M3[Jahr],Daten_M3[BS])-1,#N/A)</f>
        <v>#N/A</v>
      </c>
      <c r="K65" s="68"/>
      <c r="L65" s="67"/>
      <c r="M65" s="64"/>
      <c r="N65" s="62"/>
      <c r="O65" s="62"/>
      <c r="P65" s="62"/>
    </row>
    <row r="66" spans="1:16" ht="16.350000000000001" customHeight="1">
      <c r="A66" s="95">
        <v>2049</v>
      </c>
      <c r="B66" s="65" t="s">
        <v>164</v>
      </c>
      <c r="C66" s="124" t="s">
        <v>164</v>
      </c>
      <c r="D66" s="66" t="e">
        <v>#N/A</v>
      </c>
      <c r="E66" s="74"/>
      <c r="F66" s="76" t="e">
        <f>IF(ISNUMBER(Daten_M3[[#This Row],[ZH]]),Daten_M3[[#This Row],[ZH]]/_xlfn.XLOOKUP(Basisjahr,Daten_M3[Jahr],Daten_M3[ZH])-1,#N/A)</f>
        <v>#N/A</v>
      </c>
      <c r="G66" s="74"/>
      <c r="H66" s="76" t="e">
        <f>IF(ISNUMBER(Daten_M3[[#This Row],[CH]]),Daten_M3[[#This Row],[CH]]/_xlfn.XLOOKUP(Basisjahr,Daten_M3[Jahr],Daten_M3[CH])-1,#N/A)</f>
        <v>#N/A</v>
      </c>
      <c r="I66" s="74"/>
      <c r="J66" s="76" t="e">
        <f>IF(ISNUMBER(Daten_M3[[#This Row],[BS]]),Daten_M3[[#This Row],[BS]]/_xlfn.XLOOKUP(Basisjahr,Daten_M3[Jahr],Daten_M3[BS])-1,#N/A)</f>
        <v>#N/A</v>
      </c>
      <c r="K66" s="68"/>
      <c r="L66" s="67"/>
      <c r="M66" s="64"/>
      <c r="N66" s="62"/>
      <c r="O66" s="62"/>
      <c r="P66" s="62"/>
    </row>
    <row r="67" spans="1:16" ht="15" customHeight="1">
      <c r="A67" s="95">
        <v>2050</v>
      </c>
      <c r="B67" s="95" t="s">
        <v>164</v>
      </c>
      <c r="C67" s="124" t="s">
        <v>164</v>
      </c>
      <c r="D67" t="e">
        <v>#N/A</v>
      </c>
      <c r="E67"/>
      <c r="F67" s="104" t="e">
        <f>IF(ISNUMBER(Daten_M3[[#This Row],[ZH]]),Daten_M3[[#This Row],[ZH]]/_xlfn.XLOOKUP(Basisjahr,Daten_M3[Jahr],Daten_M3[ZH])-1,#N/A)</f>
        <v>#N/A</v>
      </c>
      <c r="G67"/>
      <c r="H67" t="e">
        <f>IF(ISNUMBER(Daten_M3[[#This Row],[CH]]),Daten_M3[[#This Row],[CH]]/_xlfn.XLOOKUP(Basisjahr,Daten_M3[Jahr],Daten_M3[CH])-1,#N/A)</f>
        <v>#N/A</v>
      </c>
      <c r="I67"/>
      <c r="J67" t="e">
        <f>IF(ISNUMBER(Daten_M3[[#This Row],[BS]]),Daten_M3[[#This Row],[BS]]/_xlfn.XLOOKUP(Basisjahr,Daten_M3[Jahr],Daten_M3[BS])-1,#N/A)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mergeCells count="31">
    <mergeCell ref="A29:G29"/>
    <mergeCell ref="B25:D25"/>
    <mergeCell ref="G25:I25"/>
    <mergeCell ref="B26:D26"/>
    <mergeCell ref="G26:I26"/>
    <mergeCell ref="B27:D27"/>
    <mergeCell ref="G27:I27"/>
    <mergeCell ref="B13:D13"/>
    <mergeCell ref="G13:I13"/>
    <mergeCell ref="B22:D22"/>
    <mergeCell ref="G22:I22"/>
    <mergeCell ref="B21:D21"/>
    <mergeCell ref="G21:I21"/>
    <mergeCell ref="B14:D14"/>
    <mergeCell ref="G14:I14"/>
    <mergeCell ref="N29:O29"/>
    <mergeCell ref="N28:O28"/>
    <mergeCell ref="A1:D1"/>
    <mergeCell ref="F1:H1"/>
    <mergeCell ref="B8:D8"/>
    <mergeCell ref="G8:I8"/>
    <mergeCell ref="B9:D9"/>
    <mergeCell ref="G9:I9"/>
    <mergeCell ref="B17:D17"/>
    <mergeCell ref="G17:I17"/>
    <mergeCell ref="B24:D24"/>
    <mergeCell ref="G24:I24"/>
    <mergeCell ref="B11:D11"/>
    <mergeCell ref="G11:I11"/>
    <mergeCell ref="B12:D12"/>
    <mergeCell ref="G12:I12"/>
  </mergeCells>
  <phoneticPr fontId="34" type="noConversion"/>
  <conditionalFormatting sqref="A22">
    <cfRule type="cellIs" dxfId="778" priority="8" operator="equal">
      <formula>0</formula>
    </cfRule>
  </conditionalFormatting>
  <conditionalFormatting sqref="A21:B22">
    <cfRule type="containsErrors" dxfId="777" priority="9">
      <formula>ISERROR(A21)</formula>
    </cfRule>
  </conditionalFormatting>
  <conditionalFormatting sqref="A7:C7">
    <cfRule type="containsErrors" dxfId="774" priority="13">
      <formula>ISERROR(A7)</formula>
    </cfRule>
  </conditionalFormatting>
  <conditionalFormatting sqref="A2:Z6 A8:Z13 A14:B14 E14:G14 J14:Z14 A15:Z20 E21:G22 J21:Z22 A23:Z25 A26:J27 N26:Z27 A28:O28 Q28:Z28 A29:Z30 A31 D31:AA67 A32:B67 A68:Z72 A73:J74 N73:Z74 A75:Z104">
    <cfRule type="containsErrors" dxfId="773" priority="29">
      <formula>ISERROR(A2)</formula>
    </cfRule>
  </conditionalFormatting>
  <conditionalFormatting sqref="B7">
    <cfRule type="cellIs" dxfId="772" priority="12" operator="equal">
      <formula>0</formula>
    </cfRule>
  </conditionalFormatting>
  <conditionalFormatting sqref="B31:C31">
    <cfRule type="cellIs" dxfId="771" priority="6" operator="equal">
      <formula>0</formula>
    </cfRule>
    <cfRule type="containsErrors" dxfId="770" priority="7">
      <formula>ISERROR(B31)</formula>
    </cfRule>
  </conditionalFormatting>
  <conditionalFormatting sqref="C32:C67">
    <cfRule type="cellIs" dxfId="769" priority="2" operator="equal">
      <formula>0</formula>
    </cfRule>
    <cfRule type="containsErrors" dxfId="766" priority="5">
      <formula>ISERROR(C32)</formula>
    </cfRule>
  </conditionalFormatting>
  <conditionalFormatting sqref="D7">
    <cfRule type="cellIs" dxfId="765" priority="10" operator="equal">
      <formula>0</formula>
    </cfRule>
  </conditionalFormatting>
  <conditionalFormatting sqref="D7:Z7">
    <cfRule type="containsErrors" dxfId="764" priority="11">
      <formula>ISERROR(D7)</formula>
    </cfRule>
  </conditionalFormatting>
  <conditionalFormatting sqref="P28">
    <cfRule type="cellIs" dxfId="763" priority="1" operator="equal">
      <formula>0</formula>
    </cfRule>
  </conditionalFormatting>
  <dataValidations count="1">
    <dataValidation operator="lessThan" allowBlank="1" showInputMessage="1" showErrorMessage="1" sqref="B8:D10" xr:uid="{4F2157D7-2730-4CBF-9A71-1BB50B0B3CB7}"/>
  </dataValidations>
  <hyperlinks>
    <hyperlink ref="F1" location="Übersicht!A1" display="⬅️ Zurück zur Übersicht" xr:uid="{A651C29E-2640-4BEF-B6C4-DC98768F5C07}"/>
    <hyperlink ref="B12" r:id="rId1" xr:uid="{BCB3B318-B715-45B9-AA70-EC0975E11923}"/>
    <hyperlink ref="B12:D12" r:id="rId2" display="https://www.pxweb.bfs.admin.ch/pxweb/de/px-x-1103020200_120/px-x-1103020200_120/px-x-1103020200_120.px" xr:uid="{1C4B088A-899A-43AB-9BC1-FC6E515CB4C8}"/>
  </hyperlinks>
  <pageMargins left="0.7" right="0.7" top="0.78740157499999996" bottom="0.78740157499999996" header="0.3" footer="0.3"/>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55" id="{A9724B51-C7C5-4B0D-AC5C-07583BB605AD}">
            <xm:f>$A32=Übersicht!$H$1</xm:f>
            <x14:dxf>
              <fill>
                <patternFill>
                  <bgColor theme="3" tint="0.79998168889431442"/>
                </patternFill>
              </fill>
            </x14:dxf>
          </x14:cfRule>
          <x14:cfRule type="expression" priority="56" id="{BB0FB618-5169-4B3E-9B08-D03428695885}">
            <xm:f>$A32=Übersicht!$J$1</xm:f>
            <x14:dxf>
              <fill>
                <patternFill>
                  <bgColor theme="2" tint="0.39994506668294322"/>
                </patternFill>
              </fill>
            </x14:dxf>
          </x14:cfRule>
          <xm:sqref>A32:B67 D32:L67</xm:sqref>
        </x14:conditionalFormatting>
        <x14:conditionalFormatting xmlns:xm="http://schemas.microsoft.com/office/excel/2006/main">
          <x14:cfRule type="expression" priority="3" id="{47766E51-F9DF-40B6-B8BD-B2B9A8C26605}">
            <xm:f>$A32=Übersicht!$H$1</xm:f>
            <x14:dxf>
              <fill>
                <patternFill>
                  <bgColor theme="3" tint="0.79998168889431442"/>
                </patternFill>
              </fill>
            </x14:dxf>
          </x14:cfRule>
          <x14:cfRule type="expression" priority="4" id="{DA8C3520-B06D-4B82-8CBD-892FC3E05CAD}">
            <xm:f>$A32=Übersicht!$J$1</xm:f>
            <x14:dxf>
              <fill>
                <patternFill>
                  <bgColor theme="2" tint="0.39994506668294322"/>
                </patternFill>
              </fill>
            </x14:dxf>
          </x14:cfRule>
          <xm:sqref>C32:C67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9FFB94F8-53EB-4ED6-B2E0-9EB8560F4471}">
          <x14:formula1>
            <xm:f>Definitionen!$E$2:$E$11</xm:f>
          </x14:formula1>
          <xm:sqref>B5</xm:sqref>
        </x14:dataValidation>
        <x14:dataValidation type="list" allowBlank="1" showInputMessage="1" showErrorMessage="1" xr:uid="{C1912095-A882-4D13-8EFB-6125794973FE}">
          <x14:formula1>
            <xm:f>Definitionen!$I$2:$I$7</xm:f>
          </x14:formula1>
          <xm:sqref>G24:I24</xm:sqref>
        </x14:dataValidation>
        <x14:dataValidation type="list" allowBlank="1" showInputMessage="1" showErrorMessage="1" xr:uid="{4AEFD61B-ADD4-4BF5-BDB6-DA2F38352C55}">
          <x14:formula1>
            <xm:f>Definitionen!$A$2:$A$6</xm:f>
          </x14:formula1>
          <xm:sqref>B7 D7</xm:sqref>
        </x14:dataValidation>
        <x14:dataValidation type="list" allowBlank="1" showInputMessage="1" showErrorMessage="1" xr:uid="{DBEAEECE-64BD-4A82-B7E6-9C1FC942E767}">
          <x14:formula1>
            <xm:f>Definitionen!I2:I15</xm:f>
          </x14:formula1>
          <xm:sqref>B24:D24</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8202A-9701-4166-8B6C-C8A8F203AB91}">
  <sheetPr codeName="Tabelle19">
    <tabColor theme="2"/>
    <pageSetUpPr fitToPage="1"/>
  </sheetPr>
  <dimension ref="A1:Q127"/>
  <sheetViews>
    <sheetView showGridLines="0" zoomScaleNormal="100" workbookViewId="0">
      <pane xSplit="1" ySplit="1" topLeftCell="B2" activePane="bottomRight" state="frozen"/>
      <selection pane="bottomRight" activeCell="A2" sqref="A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33.75" customHeight="1">
      <c r="A1" s="191" t="str">
        <f>+ParameterlisteZH!C14</f>
        <v>Verbrauchsmengen nach Grossregion - Fleisch</v>
      </c>
      <c r="B1" s="192"/>
      <c r="C1" s="192"/>
      <c r="D1" s="192"/>
      <c r="E1" s="93" t="e">
        <f>Basisjahr&amp;"-"&amp;Betrachtungsjahr&amp;": "&amp;ROUND(_xlfn.XLOOKUP(Betrachtungsjahr,Daten_M5[Jahr],Daten_M5[Veränderung ZH])*100,1)&amp;" %"</f>
        <v>#N/A</v>
      </c>
      <c r="F1" s="193" t="s">
        <v>122</v>
      </c>
      <c r="G1" s="193"/>
      <c r="H1" s="193"/>
      <c r="J1" s="94" t="e">
        <f>Basisjahr&amp;"-"&amp;Betrachtungsjahr&amp;": "&amp;ROUND(_xlfn.XLOOKUP(Betrachtungsjahr,Daten_M5[Jahr],Daten_M5[Veränderung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2005</v>
      </c>
      <c r="E4" s="19"/>
      <c r="F4" s="89"/>
      <c r="G4" s="89"/>
      <c r="H4" s="90" t="str">
        <f t="shared" ref="H4:I6" si="0">C4</f>
        <v>Verfügbar ab</v>
      </c>
      <c r="I4" s="92">
        <f t="shared" si="0"/>
        <v>2005</v>
      </c>
    </row>
    <row r="5" spans="1:17" s="56" customFormat="1" ht="18" customHeight="1">
      <c r="A5" s="79" t="s">
        <v>59</v>
      </c>
      <c r="B5" s="80" t="s">
        <v>166</v>
      </c>
      <c r="C5" s="79" t="s">
        <v>127</v>
      </c>
      <c r="D5" s="82" t="s">
        <v>275</v>
      </c>
      <c r="E5" s="19"/>
      <c r="F5" s="90" t="str">
        <f>A5</f>
        <v>Zuständig</v>
      </c>
      <c r="G5" s="91" t="str">
        <f>B5</f>
        <v>AWEL</v>
      </c>
      <c r="H5" s="90" t="str">
        <f t="shared" si="0"/>
        <v>Kontaktperson</v>
      </c>
      <c r="I5" s="100" t="str">
        <f t="shared" si="0"/>
        <v>Cuno Bieler</v>
      </c>
    </row>
    <row r="6" spans="1:17" s="56" customFormat="1" ht="18" customHeight="1">
      <c r="A6" s="79" t="s">
        <v>58</v>
      </c>
      <c r="B6" s="80" t="s">
        <v>276</v>
      </c>
      <c r="C6" s="79" t="s">
        <v>128</v>
      </c>
      <c r="D6" s="80" t="s">
        <v>184</v>
      </c>
      <c r="E6" s="19"/>
      <c r="F6" s="90" t="str">
        <f t="shared" ref="F6:F9" si="1">A6</f>
        <v>Einheit</v>
      </c>
      <c r="G6" s="91" t="str">
        <f>B6</f>
        <v>Anz.</v>
      </c>
      <c r="H6" s="90" t="str">
        <f t="shared" si="0"/>
        <v xml:space="preserve">Berechnung </v>
      </c>
      <c r="I6" s="91" t="str">
        <f t="shared" si="0"/>
        <v>Ja</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4" t="s">
        <v>300</v>
      </c>
      <c r="C8" s="194"/>
      <c r="D8" s="194"/>
      <c r="E8" s="19"/>
      <c r="F8" s="90" t="str">
        <f t="shared" si="1"/>
        <v>Kurzbeschreibung</v>
      </c>
      <c r="G8" s="238" t="str">
        <f>B8</f>
        <v xml:space="preserve">Misst die Anzahl an fossilfreien Neuzulassungen der Lieferwagen im Kanton Zürich </v>
      </c>
      <c r="H8" s="238"/>
      <c r="I8" s="238"/>
      <c r="Q8" s="58" t="e">
        <f>E38/E32-1</f>
        <v>#DIV/0!</v>
      </c>
    </row>
    <row r="9" spans="1:17" s="59" customFormat="1" ht="72" customHeight="1">
      <c r="A9" s="79" t="s">
        <v>132</v>
      </c>
      <c r="B9" s="194" t="s">
        <v>301</v>
      </c>
      <c r="C9" s="194"/>
      <c r="D9" s="194"/>
      <c r="E9" s="19"/>
      <c r="F9" s="90" t="str">
        <f t="shared" si="1"/>
        <v>Aussagekraft/Relevanz</v>
      </c>
      <c r="G9" s="238" t="str">
        <f>B9</f>
        <v xml:space="preserve">In der Mobilität verursachen Lieferwagen einen wichtigen Anteil der Treibhausgasemissionen. Der Anteil der fossilfreien Neuzulassungen zeigt an, wie schnell die Transformation zur fossilfreien Moblität stattfindet. </v>
      </c>
      <c r="H9" s="238"/>
      <c r="I9" s="238"/>
    </row>
    <row r="10" spans="1:17" s="78" customFormat="1" ht="11.85" customHeight="1">
      <c r="A10" s="86"/>
      <c r="B10" s="87"/>
      <c r="C10" s="87"/>
      <c r="D10" s="87"/>
      <c r="E10" s="77"/>
      <c r="F10" s="89"/>
      <c r="G10" s="89"/>
      <c r="H10" s="89"/>
      <c r="I10" s="89"/>
    </row>
    <row r="11" spans="1:17" s="56" customFormat="1" ht="64.349999999999994" customHeight="1">
      <c r="A11" s="79" t="s">
        <v>133</v>
      </c>
      <c r="B11" s="203" t="s">
        <v>294</v>
      </c>
      <c r="C11" s="204"/>
      <c r="D11" s="205"/>
      <c r="E11" s="19"/>
      <c r="F11" s="90" t="str">
        <f t="shared" ref="F11:I17" si="2">A11</f>
        <v>Datenquelle</v>
      </c>
      <c r="G11" s="238" t="str">
        <f t="shared" si="2"/>
        <v>Bundesamt für Statistik, Mobilität und Verkehr, Neue Inverkehrsetzungen von Strassenfahrzeugen nach Fahrzeuggruppe und Fahrzeugart</v>
      </c>
      <c r="H11" s="238"/>
      <c r="I11" s="238"/>
    </row>
    <row r="12" spans="1:17" s="56" customFormat="1" ht="42" customHeight="1">
      <c r="A12" s="79" t="s">
        <v>134</v>
      </c>
      <c r="B12" s="217" t="s">
        <v>302</v>
      </c>
      <c r="C12" s="217"/>
      <c r="D12" s="217"/>
      <c r="E12" s="19"/>
      <c r="F12" s="90" t="str">
        <f t="shared" si="2"/>
        <v>Internetadresse</v>
      </c>
      <c r="G12" s="238" t="str">
        <f t="shared" si="2"/>
        <v>https://www.pxweb.bfs.admin.ch/pxweb/de/px-x-1103020200_120/px-x-1103020200_120/px-x-1103020200_120.px/table/tableViewLayout2/</v>
      </c>
      <c r="H12" s="238"/>
      <c r="I12" s="238"/>
    </row>
    <row r="13" spans="1:17" s="56" customFormat="1" ht="42" customHeight="1" thickTop="1" thickBot="1">
      <c r="A13" s="79" t="s">
        <v>127</v>
      </c>
      <c r="B13" s="196"/>
      <c r="C13" s="196"/>
      <c r="D13" s="196"/>
      <c r="E13" s="19"/>
      <c r="F13" s="90" t="str">
        <f t="shared" si="2"/>
        <v>Kontaktperson</v>
      </c>
      <c r="G13" s="238">
        <f t="shared" si="2"/>
        <v>0</v>
      </c>
      <c r="H13" s="238"/>
      <c r="I13" s="238"/>
    </row>
    <row r="14" spans="1:17" s="56" customFormat="1">
      <c r="A14" s="79" t="s">
        <v>135</v>
      </c>
      <c r="B14" s="203" t="s">
        <v>296</v>
      </c>
      <c r="C14" s="204"/>
      <c r="D14" s="205"/>
      <c r="E14" s="19"/>
      <c r="F14" s="90" t="str">
        <f>A14</f>
        <v>Nr. der Statisitik</v>
      </c>
      <c r="G14" s="239" t="str">
        <f>B14</f>
        <v>px-x-1103020200_120</v>
      </c>
      <c r="H14" s="240"/>
      <c r="I14" s="241"/>
    </row>
    <row r="15" spans="1:17" s="56" customFormat="1" ht="18.600000000000001" customHeight="1">
      <c r="A15" s="79" t="s">
        <v>136</v>
      </c>
      <c r="B15" s="105" t="s">
        <v>173</v>
      </c>
      <c r="C15" s="79" t="s">
        <v>137</v>
      </c>
      <c r="D15" s="106" t="s">
        <v>174</v>
      </c>
      <c r="E15" s="19"/>
      <c r="F15" s="90" t="str">
        <f t="shared" si="2"/>
        <v>Lizenz</v>
      </c>
      <c r="G15" s="107" t="str">
        <f t="shared" si="2"/>
        <v>OPEN-BY-ASK</v>
      </c>
      <c r="H15" s="90" t="str">
        <f t="shared" si="2"/>
        <v>Dateiformat</v>
      </c>
      <c r="I15" s="107" t="str">
        <f t="shared" si="2"/>
        <v>PX</v>
      </c>
    </row>
    <row r="16" spans="1:17" s="59" customFormat="1" ht="18.600000000000001" customHeight="1">
      <c r="A16" s="79" t="s">
        <v>138</v>
      </c>
      <c r="B16" s="80" t="s">
        <v>297</v>
      </c>
      <c r="C16" s="79" t="s">
        <v>139</v>
      </c>
      <c r="D16" s="84" t="s">
        <v>298</v>
      </c>
      <c r="E16" s="19"/>
      <c r="F16" s="90" t="str">
        <f t="shared" si="2"/>
        <v>Erhebungsintervall</v>
      </c>
      <c r="G16" s="91" t="str">
        <f t="shared" si="2"/>
        <v>Monatlich</v>
      </c>
      <c r="H16" s="90" t="str">
        <f t="shared" si="2"/>
        <v>Aktualisierung jeweils</v>
      </c>
      <c r="I16" s="91" t="str">
        <f>D16</f>
        <v>Januar Folgejahr</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7"/>
      <c r="C21" s="198"/>
      <c r="D21" s="199"/>
      <c r="E21" s="19"/>
      <c r="F21" s="90" t="str">
        <f>A21</f>
        <v>Hinweise zu Datenauswahl und -aufbereitung</v>
      </c>
      <c r="G21" s="200">
        <f>B21</f>
        <v>0</v>
      </c>
      <c r="H21" s="201"/>
      <c r="I21" s="202"/>
    </row>
    <row r="22" spans="1:17" s="59" customFormat="1" ht="36.6" customHeight="1" thickTop="1" thickBot="1">
      <c r="A22" s="79" t="s">
        <v>146</v>
      </c>
      <c r="B22" s="197"/>
      <c r="C22" s="198"/>
      <c r="D22" s="199"/>
      <c r="E22" s="19"/>
      <c r="F22" s="90" t="str">
        <f>A22</f>
        <v>Berechnung Indikator</v>
      </c>
      <c r="G22" s="200">
        <f>B22</f>
        <v>0</v>
      </c>
      <c r="H22" s="201"/>
      <c r="I22" s="202"/>
    </row>
    <row r="23" spans="1:17" s="56" customFormat="1" ht="12.6" customHeight="1" thickTop="1" thickBot="1">
      <c r="A23" s="88"/>
      <c r="B23" s="88"/>
      <c r="C23" s="88"/>
      <c r="D23" s="88"/>
      <c r="E23" s="19"/>
      <c r="F23" s="88"/>
      <c r="G23" s="88"/>
      <c r="H23" s="88"/>
      <c r="I23" s="88"/>
    </row>
    <row r="24" spans="1:17" s="59" customFormat="1" ht="18" customHeight="1">
      <c r="A24" s="79" t="s">
        <v>147</v>
      </c>
      <c r="B24" s="194" t="s">
        <v>223</v>
      </c>
      <c r="C24" s="194"/>
      <c r="D24" s="194"/>
      <c r="E24" s="19"/>
      <c r="F24" s="89"/>
      <c r="G24" s="195"/>
      <c r="H24" s="195"/>
      <c r="I24" s="195"/>
    </row>
    <row r="25" spans="1:17" s="59" customFormat="1" ht="42.6" customHeight="1">
      <c r="A25" s="79" t="s">
        <v>148</v>
      </c>
      <c r="B25" s="194" t="s">
        <v>179</v>
      </c>
      <c r="C25" s="194"/>
      <c r="D25" s="194"/>
      <c r="E25" s="19"/>
      <c r="F25" s="90" t="str">
        <f t="shared" ref="F25:F27" si="5">A25</f>
        <v>Datenqualität</v>
      </c>
      <c r="G25" s="238" t="str">
        <f>B25</f>
        <v>gut</v>
      </c>
      <c r="H25" s="238"/>
      <c r="I25" s="238"/>
    </row>
    <row r="26" spans="1:17" s="59" customFormat="1" ht="33" customHeight="1">
      <c r="A26" s="79" t="s">
        <v>149</v>
      </c>
      <c r="B26" s="207" t="s">
        <v>283</v>
      </c>
      <c r="C26" s="207"/>
      <c r="D26" s="207"/>
      <c r="E26" s="19"/>
      <c r="F26" s="90" t="str">
        <f t="shared" si="5"/>
        <v>Plausiblisierung / Verifizierung</v>
      </c>
      <c r="G26" s="238" t="str">
        <f>B26</f>
        <v>ein kleiner werdender Anteil müsste kritisch stimmen</v>
      </c>
      <c r="H26" s="238"/>
      <c r="I26" s="238"/>
    </row>
    <row r="27" spans="1:17" s="59" customFormat="1" ht="37.35" customHeight="1">
      <c r="A27" s="79" t="s">
        <v>150</v>
      </c>
      <c r="B27" s="194" t="s">
        <v>290</v>
      </c>
      <c r="C27" s="194"/>
      <c r="D27" s="194"/>
      <c r="E27" s="19"/>
      <c r="F27" s="90" t="str">
        <f t="shared" si="5"/>
        <v>Bemerkungen</v>
      </c>
      <c r="G27" s="238" t="str">
        <f>B27</f>
        <v>Wasserstoff wird zu fossilfrei gezählt, Plug-in-Hypride jedoch nicht</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Verbrauchsmengen nach Grossregion - Fleisch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IF(ISNUMBER(Daten_M5[[#This Row],[ZH]]),Daten_M5[[#This Row],[ZH]]/_xlfn.XLOOKUP(Basisjahr,Daten_M5[Jahr],Daten_M5[ZH])-1,#N/A)</f>
        <v>#N/A</v>
      </c>
      <c r="G32" s="121"/>
      <c r="H32" s="75" t="e">
        <f>IF(ISNUMBER(Daten_M5[[#This Row],[CH]]),Daten_M5[[#This Row],[CH]]/_xlfn.XLOOKUP(Basisjahr,Daten_M5[Jahr],Daten_M5[CH])-1,#N/A)</f>
        <v>#N/A</v>
      </c>
      <c r="I32" s="121"/>
      <c r="J32" s="75" t="e">
        <f>IF(ISNUMBER(Daten_M5[[#This Row],[BS]]),Daten_M5[[#This Row],[BS]]/_xlfn.XLOOKUP(Basisjahr,Daten_M5[Jahr],Daten_M5[BS])-1,#N/A)</f>
        <v>#N/A</v>
      </c>
      <c r="K32" s="63"/>
      <c r="L32" s="67"/>
      <c r="M32" s="64"/>
      <c r="N32" s="64"/>
      <c r="O32" s="64"/>
      <c r="P32" s="64"/>
    </row>
    <row r="33" spans="1:16" ht="16.350000000000001" customHeight="1">
      <c r="A33" s="95">
        <v>2016</v>
      </c>
      <c r="B33" s="65" t="s">
        <v>164</v>
      </c>
      <c r="C33" s="124" t="s">
        <v>164</v>
      </c>
      <c r="D33" s="66" t="e">
        <v>#N/A</v>
      </c>
      <c r="E33" s="73"/>
      <c r="F33" s="75" t="e">
        <f>IF(ISNUMBER(Daten_M5[[#This Row],[ZH]]),Daten_M5[[#This Row],[ZH]]/_xlfn.XLOOKUP(Basisjahr,Daten_M5[Jahr],Daten_M5[ZH])-1,#N/A)</f>
        <v>#N/A</v>
      </c>
      <c r="G33" s="73"/>
      <c r="H33" s="75" t="e">
        <f>IF(ISNUMBER(Daten_M5[[#This Row],[CH]]),Daten_M5[[#This Row],[CH]]/_xlfn.XLOOKUP(Basisjahr,Daten_M5[Jahr],Daten_M5[CH])-1,#N/A)</f>
        <v>#N/A</v>
      </c>
      <c r="I33" s="73"/>
      <c r="J33" s="75" t="e">
        <f>IF(ISNUMBER(Daten_M5[[#This Row],[BS]]),Daten_M5[[#This Row],[BS]]/_xlfn.XLOOKUP(Basisjahr,Daten_M5[Jahr],Daten_M5[BS])-1,#N/A)</f>
        <v>#N/A</v>
      </c>
      <c r="K33" s="63"/>
      <c r="L33" s="67"/>
      <c r="M33" s="64"/>
      <c r="N33" s="62"/>
      <c r="O33" s="62"/>
      <c r="P33" s="62"/>
    </row>
    <row r="34" spans="1:16" ht="16.350000000000001" customHeight="1">
      <c r="A34" s="95">
        <v>2017</v>
      </c>
      <c r="B34" s="65" t="s">
        <v>164</v>
      </c>
      <c r="C34" s="124" t="s">
        <v>164</v>
      </c>
      <c r="D34" s="66" t="e">
        <v>#N/A</v>
      </c>
      <c r="E34" s="73"/>
      <c r="F34" s="75" t="e">
        <f>IF(ISNUMBER(Daten_M5[[#This Row],[ZH]]),Daten_M5[[#This Row],[ZH]]/_xlfn.XLOOKUP(Basisjahr,Daten_M5[Jahr],Daten_M5[ZH])-1,#N/A)</f>
        <v>#N/A</v>
      </c>
      <c r="G34" s="73"/>
      <c r="H34" s="75" t="e">
        <f>IF(ISNUMBER(Daten_M5[[#This Row],[CH]]),Daten_M5[[#This Row],[CH]]/_xlfn.XLOOKUP(Basisjahr,Daten_M5[Jahr],Daten_M5[CH])-1,#N/A)</f>
        <v>#N/A</v>
      </c>
      <c r="I34" s="73"/>
      <c r="J34" s="75" t="e">
        <f>IF(ISNUMBER(Daten_M5[[#This Row],[BS]]),Daten_M5[[#This Row],[BS]]/_xlfn.XLOOKUP(Basisjahr,Daten_M5[Jahr],Daten_M5[BS])-1,#N/A)</f>
        <v>#N/A</v>
      </c>
      <c r="K34" s="63"/>
      <c r="L34" s="67"/>
      <c r="M34" s="64"/>
      <c r="N34" s="62"/>
      <c r="O34" s="62"/>
      <c r="P34" s="62"/>
    </row>
    <row r="35" spans="1:16" ht="16.350000000000001" customHeight="1">
      <c r="A35" s="95">
        <v>2018</v>
      </c>
      <c r="B35" s="65" t="s">
        <v>164</v>
      </c>
      <c r="C35" s="124" t="s">
        <v>164</v>
      </c>
      <c r="D35" s="66" t="e">
        <v>#N/A</v>
      </c>
      <c r="E35" s="73"/>
      <c r="F35" s="75" t="e">
        <f>IF(ISNUMBER(Daten_M5[[#This Row],[ZH]]),Daten_M5[[#This Row],[ZH]]/_xlfn.XLOOKUP(Basisjahr,Daten_M5[Jahr],Daten_M5[ZH])-1,#N/A)</f>
        <v>#N/A</v>
      </c>
      <c r="G35" s="73"/>
      <c r="H35" s="75" t="e">
        <f>IF(ISNUMBER(Daten_M5[[#This Row],[CH]]),Daten_M5[[#This Row],[CH]]/_xlfn.XLOOKUP(Basisjahr,Daten_M5[Jahr],Daten_M5[CH])-1,#N/A)</f>
        <v>#N/A</v>
      </c>
      <c r="I35" s="73"/>
      <c r="J35" s="75" t="e">
        <f>IF(ISNUMBER(Daten_M5[[#This Row],[BS]]),Daten_M5[[#This Row],[BS]]/_xlfn.XLOOKUP(Basisjahr,Daten_M5[Jahr],Daten_M5[BS])-1,#N/A)</f>
        <v>#N/A</v>
      </c>
      <c r="K35" s="63"/>
      <c r="L35" s="67"/>
      <c r="M35" s="64"/>
      <c r="N35" s="62"/>
      <c r="O35" s="62"/>
      <c r="P35" s="62"/>
    </row>
    <row r="36" spans="1:16" ht="16.350000000000001" customHeight="1">
      <c r="A36" s="95">
        <v>2019</v>
      </c>
      <c r="B36" s="65" t="s">
        <v>164</v>
      </c>
      <c r="C36" s="124" t="s">
        <v>164</v>
      </c>
      <c r="D36" s="66" t="e">
        <v>#N/A</v>
      </c>
      <c r="E36" s="73"/>
      <c r="F36" s="75" t="e">
        <f>IF(ISNUMBER(Daten_M5[[#This Row],[ZH]]),Daten_M5[[#This Row],[ZH]]/_xlfn.XLOOKUP(Basisjahr,Daten_M5[Jahr],Daten_M5[ZH])-1,#N/A)</f>
        <v>#N/A</v>
      </c>
      <c r="G36" s="73"/>
      <c r="H36" s="75" t="e">
        <f>IF(ISNUMBER(Daten_M5[[#This Row],[CH]]),Daten_M5[[#This Row],[CH]]/_xlfn.XLOOKUP(Basisjahr,Daten_M5[Jahr],Daten_M5[CH])-1,#N/A)</f>
        <v>#N/A</v>
      </c>
      <c r="I36" s="73"/>
      <c r="J36" s="75" t="e">
        <f>IF(ISNUMBER(Daten_M5[[#This Row],[BS]]),Daten_M5[[#This Row],[BS]]/_xlfn.XLOOKUP(Basisjahr,Daten_M5[Jahr],Daten_M5[BS])-1,#N/A)</f>
        <v>#N/A</v>
      </c>
      <c r="K36" s="63"/>
      <c r="L36" s="67"/>
      <c r="M36" s="64"/>
      <c r="N36" s="62"/>
      <c r="O36" s="62"/>
      <c r="P36" s="62"/>
    </row>
    <row r="37" spans="1:16" ht="16.350000000000001" customHeight="1">
      <c r="A37" s="95">
        <v>2020</v>
      </c>
      <c r="B37" s="65" t="s">
        <v>164</v>
      </c>
      <c r="C37" s="124" t="s">
        <v>164</v>
      </c>
      <c r="D37" s="66" t="e">
        <v>#N/A</v>
      </c>
      <c r="E37" s="73"/>
      <c r="F37" s="75" t="e">
        <f>IF(ISNUMBER(Daten_M5[[#This Row],[ZH]]),Daten_M5[[#This Row],[ZH]]/_xlfn.XLOOKUP(Basisjahr,Daten_M5[Jahr],Daten_M5[ZH])-1,#N/A)</f>
        <v>#N/A</v>
      </c>
      <c r="G37" s="73"/>
      <c r="H37" s="75" t="e">
        <f>IF(ISNUMBER(Daten_M5[[#This Row],[CH]]),Daten_M5[[#This Row],[CH]]/_xlfn.XLOOKUP(Basisjahr,Daten_M5[Jahr],Daten_M5[CH])-1,#N/A)</f>
        <v>#N/A</v>
      </c>
      <c r="I37" s="73"/>
      <c r="J37" s="75" t="e">
        <f>IF(ISNUMBER(Daten_M5[[#This Row],[BS]]),Daten_M5[[#This Row],[BS]]/_xlfn.XLOOKUP(Basisjahr,Daten_M5[Jahr],Daten_M5[BS])-1,#N/A)</f>
        <v>#N/A</v>
      </c>
      <c r="K37" s="63"/>
      <c r="L37" s="67"/>
      <c r="M37" s="64"/>
      <c r="N37" s="62"/>
      <c r="O37" s="62"/>
      <c r="P37" s="62"/>
    </row>
    <row r="38" spans="1:16" ht="16.350000000000001" customHeight="1">
      <c r="A38" s="95">
        <v>2021</v>
      </c>
      <c r="B38" s="65" t="s">
        <v>164</v>
      </c>
      <c r="C38" s="124" t="s">
        <v>164</v>
      </c>
      <c r="D38" s="66" t="e">
        <v>#N/A</v>
      </c>
      <c r="E38" s="73"/>
      <c r="F38" s="75" t="e">
        <f>IF(ISNUMBER(Daten_M5[[#This Row],[ZH]]),Daten_M5[[#This Row],[ZH]]/_xlfn.XLOOKUP(Basisjahr,Daten_M5[Jahr],Daten_M5[ZH])-1,#N/A)</f>
        <v>#N/A</v>
      </c>
      <c r="G38" s="73"/>
      <c r="H38" s="75" t="e">
        <f>IF(ISNUMBER(Daten_M5[[#This Row],[CH]]),Daten_M5[[#This Row],[CH]]/_xlfn.XLOOKUP(Basisjahr,Daten_M5[Jahr],Daten_M5[CH])-1,#N/A)</f>
        <v>#N/A</v>
      </c>
      <c r="I38" s="73"/>
      <c r="J38" s="75" t="e">
        <f>IF(ISNUMBER(Daten_M5[[#This Row],[BS]]),Daten_M5[[#This Row],[BS]]/_xlfn.XLOOKUP(Basisjahr,Daten_M5[Jahr],Daten_M5[BS])-1,#N/A)</f>
        <v>#N/A</v>
      </c>
      <c r="K38" s="63"/>
      <c r="L38" s="67"/>
      <c r="M38" s="64"/>
      <c r="N38" s="62"/>
      <c r="O38" s="62"/>
      <c r="P38" s="62"/>
    </row>
    <row r="39" spans="1:16" ht="16.350000000000001" customHeight="1">
      <c r="A39" s="95">
        <v>2022</v>
      </c>
      <c r="B39" s="65" t="s">
        <v>164</v>
      </c>
      <c r="C39" s="124" t="s">
        <v>164</v>
      </c>
      <c r="D39" s="66" t="e">
        <v>#N/A</v>
      </c>
      <c r="E39" s="73"/>
      <c r="F39" s="75" t="e">
        <f>IF(ISNUMBER(Daten_M5[[#This Row],[ZH]]),Daten_M5[[#This Row],[ZH]]/_xlfn.XLOOKUP(Basisjahr,Daten_M5[Jahr],Daten_M5[ZH])-1,#N/A)</f>
        <v>#N/A</v>
      </c>
      <c r="G39" s="73"/>
      <c r="H39" s="75" t="e">
        <f>IF(ISNUMBER(Daten_M5[[#This Row],[CH]]),Daten_M5[[#This Row],[CH]]/_xlfn.XLOOKUP(Basisjahr,Daten_M5[Jahr],Daten_M5[CH])-1,#N/A)</f>
        <v>#N/A</v>
      </c>
      <c r="I39" s="73"/>
      <c r="J39" s="75" t="e">
        <f>IF(ISNUMBER(Daten_M5[[#This Row],[BS]]),Daten_M5[[#This Row],[BS]]/_xlfn.XLOOKUP(Basisjahr,Daten_M5[Jahr],Daten_M5[BS])-1,#N/A)</f>
        <v>#N/A</v>
      </c>
      <c r="K39" s="68"/>
      <c r="L39" s="67"/>
      <c r="M39" s="64"/>
      <c r="N39" s="62"/>
      <c r="O39" s="62"/>
      <c r="P39" s="62"/>
    </row>
    <row r="40" spans="1:16" ht="16.350000000000001" customHeight="1">
      <c r="A40" s="95">
        <v>2023</v>
      </c>
      <c r="B40" s="65" t="s">
        <v>164</v>
      </c>
      <c r="C40" s="124" t="s">
        <v>164</v>
      </c>
      <c r="D40" s="66" t="e">
        <v>#N/A</v>
      </c>
      <c r="E40" s="74"/>
      <c r="F40" s="76" t="e">
        <f>IF(ISNUMBER(Daten_M5[[#This Row],[ZH]]),Daten_M5[[#This Row],[ZH]]/_xlfn.XLOOKUP(Basisjahr,Daten_M5[Jahr],Daten_M5[ZH])-1,#N/A)</f>
        <v>#N/A</v>
      </c>
      <c r="G40" s="74"/>
      <c r="H40" s="76" t="e">
        <f>IF(ISNUMBER(Daten_M5[[#This Row],[CH]]),Daten_M5[[#This Row],[CH]]/_xlfn.XLOOKUP(Basisjahr,Daten_M5[Jahr],Daten_M5[CH])-1,#N/A)</f>
        <v>#N/A</v>
      </c>
      <c r="I40" s="74"/>
      <c r="J40" s="76" t="e">
        <f>IF(ISNUMBER(Daten_M5[[#This Row],[BS]]),Daten_M5[[#This Row],[BS]]/_xlfn.XLOOKUP(Basisjahr,Daten_M5[Jahr],Daten_M5[BS])-1,#N/A)</f>
        <v>#N/A</v>
      </c>
      <c r="K40" s="68"/>
      <c r="L40" s="67"/>
      <c r="M40" s="64"/>
      <c r="N40" s="62"/>
      <c r="O40" s="62"/>
      <c r="P40" s="62"/>
    </row>
    <row r="41" spans="1:16" ht="16.350000000000001" customHeight="1">
      <c r="A41" s="95">
        <v>2024</v>
      </c>
      <c r="B41" s="65" t="s">
        <v>164</v>
      </c>
      <c r="C41" s="124" t="s">
        <v>164</v>
      </c>
      <c r="D41" s="66" t="e">
        <v>#N/A</v>
      </c>
      <c r="E41" s="74"/>
      <c r="F41" s="76" t="e">
        <f>IF(ISNUMBER(Daten_M5[[#This Row],[ZH]]),Daten_M5[[#This Row],[ZH]]/_xlfn.XLOOKUP(Basisjahr,Daten_M5[Jahr],Daten_M5[ZH])-1,#N/A)</f>
        <v>#N/A</v>
      </c>
      <c r="G41" s="74"/>
      <c r="H41" s="76" t="e">
        <f>IF(ISNUMBER(Daten_M5[[#This Row],[CH]]),Daten_M5[[#This Row],[CH]]/_xlfn.XLOOKUP(Basisjahr,Daten_M5[Jahr],Daten_M5[CH])-1,#N/A)</f>
        <v>#N/A</v>
      </c>
      <c r="I41" s="74"/>
      <c r="J41" s="76" t="e">
        <f>IF(ISNUMBER(Daten_M5[[#This Row],[BS]]),Daten_M5[[#This Row],[BS]]/_xlfn.XLOOKUP(Basisjahr,Daten_M5[Jahr],Daten_M5[BS])-1,#N/A)</f>
        <v>#N/A</v>
      </c>
      <c r="K41" s="68"/>
      <c r="L41" s="67"/>
      <c r="M41" s="64"/>
      <c r="N41" s="62"/>
      <c r="O41" s="62"/>
      <c r="P41" s="62"/>
    </row>
    <row r="42" spans="1:16" ht="16.350000000000001" customHeight="1">
      <c r="A42" s="95">
        <v>2025</v>
      </c>
      <c r="B42" s="65" t="s">
        <v>164</v>
      </c>
      <c r="C42" s="124" t="s">
        <v>164</v>
      </c>
      <c r="D42" s="66" t="e">
        <v>#N/A</v>
      </c>
      <c r="E42" s="74"/>
      <c r="F42" s="76" t="e">
        <f>IF(ISNUMBER(Daten_M5[[#This Row],[ZH]]),Daten_M5[[#This Row],[ZH]]/_xlfn.XLOOKUP(Basisjahr,Daten_M5[Jahr],Daten_M5[ZH])-1,#N/A)</f>
        <v>#N/A</v>
      </c>
      <c r="G42" s="74"/>
      <c r="H42" s="76" t="e">
        <f>IF(ISNUMBER(Daten_M5[[#This Row],[CH]]),Daten_M5[[#This Row],[CH]]/_xlfn.XLOOKUP(Basisjahr,Daten_M5[Jahr],Daten_M5[CH])-1,#N/A)</f>
        <v>#N/A</v>
      </c>
      <c r="I42" s="74"/>
      <c r="J42" s="76" t="e">
        <f>IF(ISNUMBER(Daten_M5[[#This Row],[BS]]),Daten_M5[[#This Row],[BS]]/_xlfn.XLOOKUP(Basisjahr,Daten_M5[Jahr],Daten_M5[BS])-1,#N/A)</f>
        <v>#N/A</v>
      </c>
      <c r="K42" s="68"/>
      <c r="L42" s="67"/>
      <c r="M42" s="64"/>
      <c r="N42" s="62"/>
      <c r="O42" s="62"/>
      <c r="P42" s="62"/>
    </row>
    <row r="43" spans="1:16" ht="16.350000000000001" customHeight="1">
      <c r="A43" s="95">
        <v>2026</v>
      </c>
      <c r="B43" s="65" t="s">
        <v>164</v>
      </c>
      <c r="C43" s="124" t="s">
        <v>164</v>
      </c>
      <c r="D43" s="66" t="e">
        <v>#N/A</v>
      </c>
      <c r="E43" s="74"/>
      <c r="F43" s="76" t="e">
        <f>IF(ISNUMBER(Daten_M5[[#This Row],[ZH]]),Daten_M5[[#This Row],[ZH]]/_xlfn.XLOOKUP(Basisjahr,Daten_M5[Jahr],Daten_M5[ZH])-1,#N/A)</f>
        <v>#N/A</v>
      </c>
      <c r="G43" s="74"/>
      <c r="H43" s="76" t="e">
        <f>IF(ISNUMBER(Daten_M5[[#This Row],[CH]]),Daten_M5[[#This Row],[CH]]/_xlfn.XLOOKUP(Basisjahr,Daten_M5[Jahr],Daten_M5[CH])-1,#N/A)</f>
        <v>#N/A</v>
      </c>
      <c r="I43" s="74"/>
      <c r="J43" s="76" t="e">
        <f>IF(ISNUMBER(Daten_M5[[#This Row],[BS]]),Daten_M5[[#This Row],[BS]]/_xlfn.XLOOKUP(Basisjahr,Daten_M5[Jahr],Daten_M5[BS])-1,#N/A)</f>
        <v>#N/A</v>
      </c>
      <c r="K43" s="68"/>
      <c r="L43" s="67"/>
      <c r="M43" s="64"/>
      <c r="N43" s="62"/>
      <c r="O43" s="62"/>
      <c r="P43" s="62"/>
    </row>
    <row r="44" spans="1:16" ht="16.350000000000001" customHeight="1">
      <c r="A44" s="95">
        <v>2027</v>
      </c>
      <c r="B44" s="65" t="s">
        <v>164</v>
      </c>
      <c r="C44" s="124" t="s">
        <v>164</v>
      </c>
      <c r="D44" s="66" t="e">
        <v>#N/A</v>
      </c>
      <c r="E44" s="74"/>
      <c r="F44" s="76" t="e">
        <f>IF(ISNUMBER(Daten_M5[[#This Row],[ZH]]),Daten_M5[[#This Row],[ZH]]/_xlfn.XLOOKUP(Basisjahr,Daten_M5[Jahr],Daten_M5[ZH])-1,#N/A)</f>
        <v>#N/A</v>
      </c>
      <c r="G44" s="74"/>
      <c r="H44" s="76" t="e">
        <f>IF(ISNUMBER(Daten_M5[[#This Row],[CH]]),Daten_M5[[#This Row],[CH]]/_xlfn.XLOOKUP(Basisjahr,Daten_M5[Jahr],Daten_M5[CH])-1,#N/A)</f>
        <v>#N/A</v>
      </c>
      <c r="I44" s="74"/>
      <c r="J44" s="76" t="e">
        <f>IF(ISNUMBER(Daten_M5[[#This Row],[BS]]),Daten_M5[[#This Row],[BS]]/_xlfn.XLOOKUP(Basisjahr,Daten_M5[Jahr],Daten_M5[BS])-1,#N/A)</f>
        <v>#N/A</v>
      </c>
      <c r="K44" s="68"/>
      <c r="L44" s="67"/>
      <c r="M44" s="64"/>
      <c r="N44" s="62"/>
      <c r="O44" s="62"/>
      <c r="P44" s="62"/>
    </row>
    <row r="45" spans="1:16" ht="16.350000000000001" customHeight="1">
      <c r="A45" s="95">
        <v>2028</v>
      </c>
      <c r="B45" s="65" t="s">
        <v>164</v>
      </c>
      <c r="C45" s="124" t="s">
        <v>164</v>
      </c>
      <c r="D45" s="66" t="e">
        <v>#N/A</v>
      </c>
      <c r="E45" s="74"/>
      <c r="F45" s="76" t="e">
        <f>IF(ISNUMBER(Daten_M5[[#This Row],[ZH]]),Daten_M5[[#This Row],[ZH]]/_xlfn.XLOOKUP(Basisjahr,Daten_M5[Jahr],Daten_M5[ZH])-1,#N/A)</f>
        <v>#N/A</v>
      </c>
      <c r="G45" s="74"/>
      <c r="H45" s="76" t="e">
        <f>IF(ISNUMBER(Daten_M5[[#This Row],[CH]]),Daten_M5[[#This Row],[CH]]/_xlfn.XLOOKUP(Basisjahr,Daten_M5[Jahr],Daten_M5[CH])-1,#N/A)</f>
        <v>#N/A</v>
      </c>
      <c r="I45" s="74"/>
      <c r="J45" s="76" t="e">
        <f>IF(ISNUMBER(Daten_M5[[#This Row],[BS]]),Daten_M5[[#This Row],[BS]]/_xlfn.XLOOKUP(Basisjahr,Daten_M5[Jahr],Daten_M5[BS])-1,#N/A)</f>
        <v>#N/A</v>
      </c>
      <c r="K45" s="68"/>
      <c r="L45" s="67"/>
      <c r="M45" s="64"/>
      <c r="N45" s="62"/>
      <c r="O45" s="62"/>
      <c r="P45" s="62"/>
    </row>
    <row r="46" spans="1:16" ht="16.350000000000001" customHeight="1">
      <c r="A46" s="95">
        <v>2029</v>
      </c>
      <c r="B46" s="65" t="s">
        <v>164</v>
      </c>
      <c r="C46" s="124" t="s">
        <v>164</v>
      </c>
      <c r="D46" s="66" t="e">
        <v>#N/A</v>
      </c>
      <c r="E46" s="74"/>
      <c r="F46" s="76" t="e">
        <f>IF(ISNUMBER(Daten_M5[[#This Row],[ZH]]),Daten_M5[[#This Row],[ZH]]/_xlfn.XLOOKUP(Basisjahr,Daten_M5[Jahr],Daten_M5[ZH])-1,#N/A)</f>
        <v>#N/A</v>
      </c>
      <c r="G46" s="74"/>
      <c r="H46" s="76" t="e">
        <f>IF(ISNUMBER(Daten_M5[[#This Row],[CH]]),Daten_M5[[#This Row],[CH]]/_xlfn.XLOOKUP(Basisjahr,Daten_M5[Jahr],Daten_M5[CH])-1,#N/A)</f>
        <v>#N/A</v>
      </c>
      <c r="I46" s="74"/>
      <c r="J46" s="76" t="e">
        <f>IF(ISNUMBER(Daten_M5[[#This Row],[BS]]),Daten_M5[[#This Row],[BS]]/_xlfn.XLOOKUP(Basisjahr,Daten_M5[Jahr],Daten_M5[BS])-1,#N/A)</f>
        <v>#N/A</v>
      </c>
      <c r="K46" s="68"/>
      <c r="L46" s="67"/>
      <c r="M46" s="64"/>
      <c r="N46" s="62"/>
      <c r="O46" s="62"/>
      <c r="P46" s="62"/>
    </row>
    <row r="47" spans="1:16" ht="16.350000000000001" customHeight="1">
      <c r="A47" s="95">
        <v>2030</v>
      </c>
      <c r="B47" s="65" t="s">
        <v>164</v>
      </c>
      <c r="C47" s="124" t="s">
        <v>164</v>
      </c>
      <c r="D47" s="66" t="e">
        <v>#N/A</v>
      </c>
      <c r="E47" s="74"/>
      <c r="F47" s="76" t="e">
        <f>IF(ISNUMBER(Daten_M5[[#This Row],[ZH]]),Daten_M5[[#This Row],[ZH]]/_xlfn.XLOOKUP(Basisjahr,Daten_M5[Jahr],Daten_M5[ZH])-1,#N/A)</f>
        <v>#N/A</v>
      </c>
      <c r="G47" s="74"/>
      <c r="H47" s="76" t="e">
        <f>IF(ISNUMBER(Daten_M5[[#This Row],[CH]]),Daten_M5[[#This Row],[CH]]/_xlfn.XLOOKUP(Basisjahr,Daten_M5[Jahr],Daten_M5[CH])-1,#N/A)</f>
        <v>#N/A</v>
      </c>
      <c r="I47" s="74"/>
      <c r="J47" s="76" t="e">
        <f>IF(ISNUMBER(Daten_M5[[#This Row],[BS]]),Daten_M5[[#This Row],[BS]]/_xlfn.XLOOKUP(Basisjahr,Daten_M5[Jahr],Daten_M5[BS])-1,#N/A)</f>
        <v>#N/A</v>
      </c>
      <c r="K47" s="68"/>
      <c r="L47" s="67"/>
      <c r="M47" s="64"/>
      <c r="N47" s="62"/>
      <c r="O47" s="62"/>
      <c r="P47" s="62"/>
    </row>
    <row r="48" spans="1:16" ht="16.350000000000001" customHeight="1">
      <c r="A48" s="95">
        <v>2031</v>
      </c>
      <c r="B48" s="65" t="s">
        <v>164</v>
      </c>
      <c r="C48" s="124" t="s">
        <v>164</v>
      </c>
      <c r="D48" s="66" t="e">
        <v>#N/A</v>
      </c>
      <c r="E48" s="74"/>
      <c r="F48" s="76" t="e">
        <f>IF(ISNUMBER(Daten_M5[[#This Row],[ZH]]),Daten_M5[[#This Row],[ZH]]/_xlfn.XLOOKUP(Basisjahr,Daten_M5[Jahr],Daten_M5[ZH])-1,#N/A)</f>
        <v>#N/A</v>
      </c>
      <c r="G48" s="74"/>
      <c r="H48" s="76" t="e">
        <f>IF(ISNUMBER(Daten_M5[[#This Row],[CH]]),Daten_M5[[#This Row],[CH]]/_xlfn.XLOOKUP(Basisjahr,Daten_M5[Jahr],Daten_M5[CH])-1,#N/A)</f>
        <v>#N/A</v>
      </c>
      <c r="I48" s="74"/>
      <c r="J48" s="76" t="e">
        <f>IF(ISNUMBER(Daten_M5[[#This Row],[BS]]),Daten_M5[[#This Row],[BS]]/_xlfn.XLOOKUP(Basisjahr,Daten_M5[Jahr],Daten_M5[BS])-1,#N/A)</f>
        <v>#N/A</v>
      </c>
      <c r="K48" s="68"/>
      <c r="L48" s="67"/>
      <c r="M48" s="64"/>
      <c r="N48" s="62"/>
      <c r="O48" s="62"/>
      <c r="P48" s="62"/>
    </row>
    <row r="49" spans="1:16" ht="16.350000000000001" customHeight="1">
      <c r="A49" s="95">
        <v>2032</v>
      </c>
      <c r="B49" s="65" t="s">
        <v>164</v>
      </c>
      <c r="C49" s="124" t="s">
        <v>164</v>
      </c>
      <c r="D49" s="66" t="e">
        <v>#N/A</v>
      </c>
      <c r="E49" s="74"/>
      <c r="F49" s="76" t="e">
        <f>IF(ISNUMBER(Daten_M5[[#This Row],[ZH]]),Daten_M5[[#This Row],[ZH]]/_xlfn.XLOOKUP(Basisjahr,Daten_M5[Jahr],Daten_M5[ZH])-1,#N/A)</f>
        <v>#N/A</v>
      </c>
      <c r="G49" s="74"/>
      <c r="H49" s="76" t="e">
        <f>IF(ISNUMBER(Daten_M5[[#This Row],[CH]]),Daten_M5[[#This Row],[CH]]/_xlfn.XLOOKUP(Basisjahr,Daten_M5[Jahr],Daten_M5[CH])-1,#N/A)</f>
        <v>#N/A</v>
      </c>
      <c r="I49" s="74"/>
      <c r="J49" s="76" t="e">
        <f>IF(ISNUMBER(Daten_M5[[#This Row],[BS]]),Daten_M5[[#This Row],[BS]]/_xlfn.XLOOKUP(Basisjahr,Daten_M5[Jahr],Daten_M5[BS])-1,#N/A)</f>
        <v>#N/A</v>
      </c>
      <c r="K49" s="68"/>
      <c r="L49" s="67"/>
      <c r="M49" s="64"/>
      <c r="N49" s="62"/>
      <c r="O49" s="62"/>
      <c r="P49" s="62"/>
    </row>
    <row r="50" spans="1:16" ht="16.350000000000001" customHeight="1">
      <c r="A50" s="95">
        <v>2033</v>
      </c>
      <c r="B50" s="65" t="s">
        <v>164</v>
      </c>
      <c r="C50" s="124" t="s">
        <v>164</v>
      </c>
      <c r="D50" s="66" t="e">
        <v>#N/A</v>
      </c>
      <c r="E50" s="74"/>
      <c r="F50" s="76" t="e">
        <f>IF(ISNUMBER(Daten_M5[[#This Row],[ZH]]),Daten_M5[[#This Row],[ZH]]/_xlfn.XLOOKUP(Basisjahr,Daten_M5[Jahr],Daten_M5[ZH])-1,#N/A)</f>
        <v>#N/A</v>
      </c>
      <c r="G50" s="74"/>
      <c r="H50" s="76" t="e">
        <f>IF(ISNUMBER(Daten_M5[[#This Row],[CH]]),Daten_M5[[#This Row],[CH]]/_xlfn.XLOOKUP(Basisjahr,Daten_M5[Jahr],Daten_M5[CH])-1,#N/A)</f>
        <v>#N/A</v>
      </c>
      <c r="I50" s="74"/>
      <c r="J50" s="76" t="e">
        <f>IF(ISNUMBER(Daten_M5[[#This Row],[BS]]),Daten_M5[[#This Row],[BS]]/_xlfn.XLOOKUP(Basisjahr,Daten_M5[Jahr],Daten_M5[BS])-1,#N/A)</f>
        <v>#N/A</v>
      </c>
      <c r="K50" s="68"/>
      <c r="L50" s="67"/>
      <c r="M50" s="64"/>
      <c r="N50" s="62"/>
      <c r="O50" s="62"/>
      <c r="P50" s="62"/>
    </row>
    <row r="51" spans="1:16" ht="16.350000000000001" customHeight="1">
      <c r="A51" s="95">
        <v>2034</v>
      </c>
      <c r="B51" s="65" t="s">
        <v>164</v>
      </c>
      <c r="C51" s="124" t="s">
        <v>164</v>
      </c>
      <c r="D51" s="66" t="e">
        <v>#N/A</v>
      </c>
      <c r="E51" s="74"/>
      <c r="F51" s="76" t="e">
        <f>IF(ISNUMBER(Daten_M5[[#This Row],[ZH]]),Daten_M5[[#This Row],[ZH]]/_xlfn.XLOOKUP(Basisjahr,Daten_M5[Jahr],Daten_M5[ZH])-1,#N/A)</f>
        <v>#N/A</v>
      </c>
      <c r="G51" s="74"/>
      <c r="H51" s="76" t="e">
        <f>IF(ISNUMBER(Daten_M5[[#This Row],[CH]]),Daten_M5[[#This Row],[CH]]/_xlfn.XLOOKUP(Basisjahr,Daten_M5[Jahr],Daten_M5[CH])-1,#N/A)</f>
        <v>#N/A</v>
      </c>
      <c r="I51" s="74"/>
      <c r="J51" s="76" t="e">
        <f>IF(ISNUMBER(Daten_M5[[#This Row],[BS]]),Daten_M5[[#This Row],[BS]]/_xlfn.XLOOKUP(Basisjahr,Daten_M5[Jahr],Daten_M5[BS])-1,#N/A)</f>
        <v>#N/A</v>
      </c>
      <c r="K51" s="68"/>
      <c r="L51" s="67"/>
      <c r="M51" s="64"/>
      <c r="N51" s="62"/>
      <c r="O51" s="62"/>
      <c r="P51" s="62"/>
    </row>
    <row r="52" spans="1:16" ht="16.350000000000001" customHeight="1">
      <c r="A52" s="95">
        <v>2035</v>
      </c>
      <c r="B52" s="65" t="s">
        <v>164</v>
      </c>
      <c r="C52" s="124" t="s">
        <v>164</v>
      </c>
      <c r="D52" s="66" t="e">
        <v>#N/A</v>
      </c>
      <c r="E52" s="74"/>
      <c r="F52" s="76" t="e">
        <f>IF(ISNUMBER(Daten_M5[[#This Row],[ZH]]),Daten_M5[[#This Row],[ZH]]/_xlfn.XLOOKUP(Basisjahr,Daten_M5[Jahr],Daten_M5[ZH])-1,#N/A)</f>
        <v>#N/A</v>
      </c>
      <c r="G52" s="74"/>
      <c r="H52" s="76" t="e">
        <f>IF(ISNUMBER(Daten_M5[[#This Row],[CH]]),Daten_M5[[#This Row],[CH]]/_xlfn.XLOOKUP(Basisjahr,Daten_M5[Jahr],Daten_M5[CH])-1,#N/A)</f>
        <v>#N/A</v>
      </c>
      <c r="I52" s="74"/>
      <c r="J52" s="76" t="e">
        <f>IF(ISNUMBER(Daten_M5[[#This Row],[BS]]),Daten_M5[[#This Row],[BS]]/_xlfn.XLOOKUP(Basisjahr,Daten_M5[Jahr],Daten_M5[BS])-1,#N/A)</f>
        <v>#N/A</v>
      </c>
      <c r="K52" s="68"/>
      <c r="L52" s="67"/>
      <c r="M52" s="64"/>
      <c r="N52" s="62"/>
      <c r="O52" s="62"/>
      <c r="P52" s="62"/>
    </row>
    <row r="53" spans="1:16" ht="16.350000000000001" customHeight="1">
      <c r="A53" s="95">
        <v>2036</v>
      </c>
      <c r="B53" s="65" t="s">
        <v>164</v>
      </c>
      <c r="C53" s="124" t="s">
        <v>164</v>
      </c>
      <c r="D53" s="66" t="e">
        <v>#N/A</v>
      </c>
      <c r="E53" s="74"/>
      <c r="F53" s="76" t="e">
        <f>IF(ISNUMBER(Daten_M5[[#This Row],[ZH]]),Daten_M5[[#This Row],[ZH]]/_xlfn.XLOOKUP(Basisjahr,Daten_M5[Jahr],Daten_M5[ZH])-1,#N/A)</f>
        <v>#N/A</v>
      </c>
      <c r="G53" s="74"/>
      <c r="H53" s="76" t="e">
        <f>IF(ISNUMBER(Daten_M5[[#This Row],[CH]]),Daten_M5[[#This Row],[CH]]/_xlfn.XLOOKUP(Basisjahr,Daten_M5[Jahr],Daten_M5[CH])-1,#N/A)</f>
        <v>#N/A</v>
      </c>
      <c r="I53" s="74"/>
      <c r="J53" s="76" t="e">
        <f>IF(ISNUMBER(Daten_M5[[#This Row],[BS]]),Daten_M5[[#This Row],[BS]]/_xlfn.XLOOKUP(Basisjahr,Daten_M5[Jahr],Daten_M5[BS])-1,#N/A)</f>
        <v>#N/A</v>
      </c>
      <c r="K53" s="68"/>
      <c r="L53" s="67"/>
      <c r="M53" s="64"/>
      <c r="N53" s="62"/>
      <c r="O53" s="62"/>
      <c r="P53" s="62"/>
    </row>
    <row r="54" spans="1:16" ht="16.350000000000001" customHeight="1">
      <c r="A54" s="95">
        <v>2037</v>
      </c>
      <c r="B54" s="65" t="s">
        <v>164</v>
      </c>
      <c r="C54" s="124" t="s">
        <v>164</v>
      </c>
      <c r="D54" s="66" t="e">
        <v>#N/A</v>
      </c>
      <c r="E54" s="74"/>
      <c r="F54" s="76" t="e">
        <f>IF(ISNUMBER(Daten_M5[[#This Row],[ZH]]),Daten_M5[[#This Row],[ZH]]/_xlfn.XLOOKUP(Basisjahr,Daten_M5[Jahr],Daten_M5[ZH])-1,#N/A)</f>
        <v>#N/A</v>
      </c>
      <c r="G54" s="74"/>
      <c r="H54" s="76" t="e">
        <f>IF(ISNUMBER(Daten_M5[[#This Row],[CH]]),Daten_M5[[#This Row],[CH]]/_xlfn.XLOOKUP(Basisjahr,Daten_M5[Jahr],Daten_M5[CH])-1,#N/A)</f>
        <v>#N/A</v>
      </c>
      <c r="I54" s="74"/>
      <c r="J54" s="76" t="e">
        <f>IF(ISNUMBER(Daten_M5[[#This Row],[BS]]),Daten_M5[[#This Row],[BS]]/_xlfn.XLOOKUP(Basisjahr,Daten_M5[Jahr],Daten_M5[BS])-1,#N/A)</f>
        <v>#N/A</v>
      </c>
      <c r="K54" s="68"/>
      <c r="L54" s="67"/>
      <c r="M54" s="64"/>
      <c r="N54" s="62"/>
      <c r="O54" s="62"/>
      <c r="P54" s="62"/>
    </row>
    <row r="55" spans="1:16" ht="16.350000000000001" customHeight="1">
      <c r="A55" s="95">
        <v>2038</v>
      </c>
      <c r="B55" s="65" t="s">
        <v>164</v>
      </c>
      <c r="C55" s="124" t="s">
        <v>164</v>
      </c>
      <c r="D55" s="66" t="e">
        <v>#N/A</v>
      </c>
      <c r="E55" s="74"/>
      <c r="F55" s="76" t="e">
        <f>IF(ISNUMBER(Daten_M5[[#This Row],[ZH]]),Daten_M5[[#This Row],[ZH]]/_xlfn.XLOOKUP(Basisjahr,Daten_M5[Jahr],Daten_M5[ZH])-1,#N/A)</f>
        <v>#N/A</v>
      </c>
      <c r="G55" s="74"/>
      <c r="H55" s="76" t="e">
        <f>IF(ISNUMBER(Daten_M5[[#This Row],[CH]]),Daten_M5[[#This Row],[CH]]/_xlfn.XLOOKUP(Basisjahr,Daten_M5[Jahr],Daten_M5[CH])-1,#N/A)</f>
        <v>#N/A</v>
      </c>
      <c r="I55" s="74"/>
      <c r="J55" s="76" t="e">
        <f>IF(ISNUMBER(Daten_M5[[#This Row],[BS]]),Daten_M5[[#This Row],[BS]]/_xlfn.XLOOKUP(Basisjahr,Daten_M5[Jahr],Daten_M5[BS])-1,#N/A)</f>
        <v>#N/A</v>
      </c>
      <c r="K55" s="68"/>
      <c r="L55" s="67"/>
      <c r="M55" s="64"/>
      <c r="N55" s="62"/>
      <c r="O55" s="62"/>
      <c r="P55" s="62"/>
    </row>
    <row r="56" spans="1:16" ht="16.350000000000001" customHeight="1">
      <c r="A56" s="95">
        <v>2039</v>
      </c>
      <c r="B56" s="65" t="s">
        <v>164</v>
      </c>
      <c r="C56" s="124" t="s">
        <v>164</v>
      </c>
      <c r="D56" s="66" t="e">
        <v>#N/A</v>
      </c>
      <c r="E56" s="74"/>
      <c r="F56" s="76" t="e">
        <f>IF(ISNUMBER(Daten_M5[[#This Row],[ZH]]),Daten_M5[[#This Row],[ZH]]/_xlfn.XLOOKUP(Basisjahr,Daten_M5[Jahr],Daten_M5[ZH])-1,#N/A)</f>
        <v>#N/A</v>
      </c>
      <c r="G56" s="74"/>
      <c r="H56" s="76" t="e">
        <f>IF(ISNUMBER(Daten_M5[[#This Row],[CH]]),Daten_M5[[#This Row],[CH]]/_xlfn.XLOOKUP(Basisjahr,Daten_M5[Jahr],Daten_M5[CH])-1,#N/A)</f>
        <v>#N/A</v>
      </c>
      <c r="I56" s="74"/>
      <c r="J56" s="76" t="e">
        <f>IF(ISNUMBER(Daten_M5[[#This Row],[BS]]),Daten_M5[[#This Row],[BS]]/_xlfn.XLOOKUP(Basisjahr,Daten_M5[Jahr],Daten_M5[BS])-1,#N/A)</f>
        <v>#N/A</v>
      </c>
      <c r="K56" s="68"/>
      <c r="L56" s="67"/>
      <c r="M56" s="64"/>
      <c r="N56" s="62"/>
      <c r="O56" s="62"/>
      <c r="P56" s="62"/>
    </row>
    <row r="57" spans="1:16" ht="16.350000000000001" customHeight="1">
      <c r="A57" s="95">
        <v>2040</v>
      </c>
      <c r="B57" s="65" t="s">
        <v>164</v>
      </c>
      <c r="C57" s="124" t="s">
        <v>164</v>
      </c>
      <c r="D57" s="66" t="e">
        <v>#N/A</v>
      </c>
      <c r="E57" s="74"/>
      <c r="F57" s="76" t="e">
        <f>IF(ISNUMBER(Daten_M5[[#This Row],[ZH]]),Daten_M5[[#This Row],[ZH]]/_xlfn.XLOOKUP(Basisjahr,Daten_M5[Jahr],Daten_M5[ZH])-1,#N/A)</f>
        <v>#N/A</v>
      </c>
      <c r="G57" s="74"/>
      <c r="H57" s="76" t="e">
        <f>IF(ISNUMBER(Daten_M5[[#This Row],[CH]]),Daten_M5[[#This Row],[CH]]/_xlfn.XLOOKUP(Basisjahr,Daten_M5[Jahr],Daten_M5[CH])-1,#N/A)</f>
        <v>#N/A</v>
      </c>
      <c r="I57" s="74"/>
      <c r="J57" s="76" t="e">
        <f>IF(ISNUMBER(Daten_M5[[#This Row],[BS]]),Daten_M5[[#This Row],[BS]]/_xlfn.XLOOKUP(Basisjahr,Daten_M5[Jahr],Daten_M5[BS])-1,#N/A)</f>
        <v>#N/A</v>
      </c>
      <c r="K57" s="68"/>
      <c r="L57" s="67"/>
      <c r="M57" s="64"/>
      <c r="N57" s="62"/>
      <c r="O57" s="62"/>
      <c r="P57" s="62"/>
    </row>
    <row r="58" spans="1:16" ht="16.350000000000001" customHeight="1">
      <c r="A58" s="95">
        <v>2041</v>
      </c>
      <c r="B58" s="65" t="s">
        <v>164</v>
      </c>
      <c r="C58" s="124" t="s">
        <v>164</v>
      </c>
      <c r="D58" s="66" t="e">
        <v>#N/A</v>
      </c>
      <c r="E58" s="74"/>
      <c r="F58" s="76" t="e">
        <f>IF(ISNUMBER(Daten_M5[[#This Row],[ZH]]),Daten_M5[[#This Row],[ZH]]/_xlfn.XLOOKUP(Basisjahr,Daten_M5[Jahr],Daten_M5[ZH])-1,#N/A)</f>
        <v>#N/A</v>
      </c>
      <c r="G58" s="74"/>
      <c r="H58" s="76" t="e">
        <f>IF(ISNUMBER(Daten_M5[[#This Row],[CH]]),Daten_M5[[#This Row],[CH]]/_xlfn.XLOOKUP(Basisjahr,Daten_M5[Jahr],Daten_M5[CH])-1,#N/A)</f>
        <v>#N/A</v>
      </c>
      <c r="I58" s="74"/>
      <c r="J58" s="76" t="e">
        <f>IF(ISNUMBER(Daten_M5[[#This Row],[BS]]),Daten_M5[[#This Row],[BS]]/_xlfn.XLOOKUP(Basisjahr,Daten_M5[Jahr],Daten_M5[BS])-1,#N/A)</f>
        <v>#N/A</v>
      </c>
      <c r="K58" s="68"/>
      <c r="L58" s="67"/>
      <c r="M58" s="64"/>
      <c r="N58" s="62"/>
      <c r="O58" s="62"/>
      <c r="P58" s="62"/>
    </row>
    <row r="59" spans="1:16" ht="16.350000000000001" customHeight="1">
      <c r="A59" s="95">
        <v>2042</v>
      </c>
      <c r="B59" s="65" t="s">
        <v>164</v>
      </c>
      <c r="C59" s="124" t="s">
        <v>164</v>
      </c>
      <c r="D59" s="66" t="e">
        <v>#N/A</v>
      </c>
      <c r="E59" s="74"/>
      <c r="F59" s="76" t="e">
        <f>IF(ISNUMBER(Daten_M5[[#This Row],[ZH]]),Daten_M5[[#This Row],[ZH]]/_xlfn.XLOOKUP(Basisjahr,Daten_M5[Jahr],Daten_M5[ZH])-1,#N/A)</f>
        <v>#N/A</v>
      </c>
      <c r="G59" s="74"/>
      <c r="H59" s="76" t="e">
        <f>IF(ISNUMBER(Daten_M5[[#This Row],[CH]]),Daten_M5[[#This Row],[CH]]/_xlfn.XLOOKUP(Basisjahr,Daten_M5[Jahr],Daten_M5[CH])-1,#N/A)</f>
        <v>#N/A</v>
      </c>
      <c r="I59" s="74"/>
      <c r="J59" s="76" t="e">
        <f>IF(ISNUMBER(Daten_M5[[#This Row],[BS]]),Daten_M5[[#This Row],[BS]]/_xlfn.XLOOKUP(Basisjahr,Daten_M5[Jahr],Daten_M5[BS])-1,#N/A)</f>
        <v>#N/A</v>
      </c>
      <c r="K59" s="68"/>
      <c r="L59" s="67"/>
      <c r="M59" s="64"/>
      <c r="N59" s="62"/>
      <c r="O59" s="62"/>
      <c r="P59" s="62"/>
    </row>
    <row r="60" spans="1:16" ht="16.350000000000001" customHeight="1">
      <c r="A60" s="95">
        <v>2043</v>
      </c>
      <c r="B60" s="65" t="s">
        <v>164</v>
      </c>
      <c r="C60" s="124" t="s">
        <v>164</v>
      </c>
      <c r="D60" s="66" t="e">
        <v>#N/A</v>
      </c>
      <c r="E60" s="74"/>
      <c r="F60" s="76" t="e">
        <f>IF(ISNUMBER(Daten_M5[[#This Row],[ZH]]),Daten_M5[[#This Row],[ZH]]/_xlfn.XLOOKUP(Basisjahr,Daten_M5[Jahr],Daten_M5[ZH])-1,#N/A)</f>
        <v>#N/A</v>
      </c>
      <c r="G60" s="74"/>
      <c r="H60" s="76" t="e">
        <f>IF(ISNUMBER(Daten_M5[[#This Row],[CH]]),Daten_M5[[#This Row],[CH]]/_xlfn.XLOOKUP(Basisjahr,Daten_M5[Jahr],Daten_M5[CH])-1,#N/A)</f>
        <v>#N/A</v>
      </c>
      <c r="I60" s="74"/>
      <c r="J60" s="76" t="e">
        <f>IF(ISNUMBER(Daten_M5[[#This Row],[BS]]),Daten_M5[[#This Row],[BS]]/_xlfn.XLOOKUP(Basisjahr,Daten_M5[Jahr],Daten_M5[BS])-1,#N/A)</f>
        <v>#N/A</v>
      </c>
      <c r="K60" s="68"/>
      <c r="L60" s="67"/>
      <c r="M60" s="64"/>
      <c r="N60" s="62"/>
      <c r="O60" s="62"/>
      <c r="P60" s="62"/>
    </row>
    <row r="61" spans="1:16" ht="16.350000000000001" customHeight="1">
      <c r="A61" s="95">
        <v>2044</v>
      </c>
      <c r="B61" s="65" t="s">
        <v>164</v>
      </c>
      <c r="C61" s="124" t="s">
        <v>164</v>
      </c>
      <c r="D61" s="66" t="e">
        <v>#N/A</v>
      </c>
      <c r="E61" s="74"/>
      <c r="F61" s="76" t="e">
        <f>IF(ISNUMBER(Daten_M5[[#This Row],[ZH]]),Daten_M5[[#This Row],[ZH]]/_xlfn.XLOOKUP(Basisjahr,Daten_M5[Jahr],Daten_M5[ZH])-1,#N/A)</f>
        <v>#N/A</v>
      </c>
      <c r="G61" s="74"/>
      <c r="H61" s="76" t="e">
        <f>IF(ISNUMBER(Daten_M5[[#This Row],[CH]]),Daten_M5[[#This Row],[CH]]/_xlfn.XLOOKUP(Basisjahr,Daten_M5[Jahr],Daten_M5[CH])-1,#N/A)</f>
        <v>#N/A</v>
      </c>
      <c r="I61" s="74"/>
      <c r="J61" s="76" t="e">
        <f>IF(ISNUMBER(Daten_M5[[#This Row],[BS]]),Daten_M5[[#This Row],[BS]]/_xlfn.XLOOKUP(Basisjahr,Daten_M5[Jahr],Daten_M5[BS])-1,#N/A)</f>
        <v>#N/A</v>
      </c>
      <c r="K61" s="68"/>
      <c r="L61" s="67"/>
      <c r="M61" s="64"/>
      <c r="N61" s="62"/>
      <c r="O61" s="62"/>
      <c r="P61" s="62"/>
    </row>
    <row r="62" spans="1:16" ht="16.350000000000001" customHeight="1">
      <c r="A62" s="95">
        <v>2045</v>
      </c>
      <c r="B62" s="65" t="s">
        <v>164</v>
      </c>
      <c r="C62" s="124" t="s">
        <v>164</v>
      </c>
      <c r="D62" s="66" t="e">
        <v>#N/A</v>
      </c>
      <c r="E62" s="74"/>
      <c r="F62" s="76" t="e">
        <f>IF(ISNUMBER(Daten_M5[[#This Row],[ZH]]),Daten_M5[[#This Row],[ZH]]/_xlfn.XLOOKUP(Basisjahr,Daten_M5[Jahr],Daten_M5[ZH])-1,#N/A)</f>
        <v>#N/A</v>
      </c>
      <c r="G62" s="74"/>
      <c r="H62" s="76" t="e">
        <f>IF(ISNUMBER(Daten_M5[[#This Row],[CH]]),Daten_M5[[#This Row],[CH]]/_xlfn.XLOOKUP(Basisjahr,Daten_M5[Jahr],Daten_M5[CH])-1,#N/A)</f>
        <v>#N/A</v>
      </c>
      <c r="I62" s="74"/>
      <c r="J62" s="76" t="e">
        <f>IF(ISNUMBER(Daten_M5[[#This Row],[BS]]),Daten_M5[[#This Row],[BS]]/_xlfn.XLOOKUP(Basisjahr,Daten_M5[Jahr],Daten_M5[BS])-1,#N/A)</f>
        <v>#N/A</v>
      </c>
      <c r="K62" s="68"/>
      <c r="L62" s="67"/>
      <c r="M62" s="64"/>
      <c r="N62" s="62"/>
      <c r="O62" s="62"/>
      <c r="P62" s="62"/>
    </row>
    <row r="63" spans="1:16" ht="16.350000000000001" customHeight="1">
      <c r="A63" s="95">
        <v>2046</v>
      </c>
      <c r="B63" s="65" t="s">
        <v>164</v>
      </c>
      <c r="C63" s="124" t="s">
        <v>164</v>
      </c>
      <c r="D63" s="66" t="e">
        <v>#N/A</v>
      </c>
      <c r="E63" s="74"/>
      <c r="F63" s="76" t="e">
        <f>IF(ISNUMBER(Daten_M5[[#This Row],[ZH]]),Daten_M5[[#This Row],[ZH]]/_xlfn.XLOOKUP(Basisjahr,Daten_M5[Jahr],Daten_M5[ZH])-1,#N/A)</f>
        <v>#N/A</v>
      </c>
      <c r="G63" s="74"/>
      <c r="H63" s="76" t="e">
        <f>IF(ISNUMBER(Daten_M5[[#This Row],[CH]]),Daten_M5[[#This Row],[CH]]/_xlfn.XLOOKUP(Basisjahr,Daten_M5[Jahr],Daten_M5[CH])-1,#N/A)</f>
        <v>#N/A</v>
      </c>
      <c r="I63" s="74"/>
      <c r="J63" s="76" t="e">
        <f>IF(ISNUMBER(Daten_M5[[#This Row],[BS]]),Daten_M5[[#This Row],[BS]]/_xlfn.XLOOKUP(Basisjahr,Daten_M5[Jahr],Daten_M5[BS])-1,#N/A)</f>
        <v>#N/A</v>
      </c>
      <c r="K63" s="68"/>
      <c r="L63" s="67"/>
      <c r="M63" s="64"/>
      <c r="N63" s="62"/>
      <c r="O63" s="62"/>
      <c r="P63" s="62"/>
    </row>
    <row r="64" spans="1:16" ht="16.350000000000001" customHeight="1">
      <c r="A64" s="95">
        <v>2047</v>
      </c>
      <c r="B64" s="65" t="s">
        <v>164</v>
      </c>
      <c r="C64" s="124" t="s">
        <v>164</v>
      </c>
      <c r="D64" s="66" t="e">
        <v>#N/A</v>
      </c>
      <c r="E64" s="74"/>
      <c r="F64" s="76" t="e">
        <f>IF(ISNUMBER(Daten_M5[[#This Row],[ZH]]),Daten_M5[[#This Row],[ZH]]/_xlfn.XLOOKUP(Basisjahr,Daten_M5[Jahr],Daten_M5[ZH])-1,#N/A)</f>
        <v>#N/A</v>
      </c>
      <c r="G64" s="74"/>
      <c r="H64" s="76" t="e">
        <f>IF(ISNUMBER(Daten_M5[[#This Row],[CH]]),Daten_M5[[#This Row],[CH]]/_xlfn.XLOOKUP(Basisjahr,Daten_M5[Jahr],Daten_M5[CH])-1,#N/A)</f>
        <v>#N/A</v>
      </c>
      <c r="I64" s="74"/>
      <c r="J64" s="76" t="e">
        <f>IF(ISNUMBER(Daten_M5[[#This Row],[BS]]),Daten_M5[[#This Row],[BS]]/_xlfn.XLOOKUP(Basisjahr,Daten_M5[Jahr],Daten_M5[BS])-1,#N/A)</f>
        <v>#N/A</v>
      </c>
      <c r="K64" s="68"/>
      <c r="L64" s="67"/>
      <c r="M64" s="64"/>
      <c r="N64" s="62"/>
      <c r="O64" s="62"/>
      <c r="P64" s="62"/>
    </row>
    <row r="65" spans="1:16" ht="16.350000000000001" customHeight="1">
      <c r="A65" s="95">
        <v>2048</v>
      </c>
      <c r="B65" s="65" t="s">
        <v>164</v>
      </c>
      <c r="C65" s="124" t="s">
        <v>164</v>
      </c>
      <c r="D65" s="66" t="e">
        <v>#N/A</v>
      </c>
      <c r="E65" s="74"/>
      <c r="F65" s="76" t="e">
        <f>IF(ISNUMBER(Daten_M5[[#This Row],[ZH]]),Daten_M5[[#This Row],[ZH]]/_xlfn.XLOOKUP(Basisjahr,Daten_M5[Jahr],Daten_M5[ZH])-1,#N/A)</f>
        <v>#N/A</v>
      </c>
      <c r="G65" s="74"/>
      <c r="H65" s="76" t="e">
        <f>IF(ISNUMBER(Daten_M5[[#This Row],[CH]]),Daten_M5[[#This Row],[CH]]/_xlfn.XLOOKUP(Basisjahr,Daten_M5[Jahr],Daten_M5[CH])-1,#N/A)</f>
        <v>#N/A</v>
      </c>
      <c r="I65" s="74"/>
      <c r="J65" s="76" t="e">
        <f>IF(ISNUMBER(Daten_M5[[#This Row],[BS]]),Daten_M5[[#This Row],[BS]]/_xlfn.XLOOKUP(Basisjahr,Daten_M5[Jahr],Daten_M5[BS])-1,#N/A)</f>
        <v>#N/A</v>
      </c>
      <c r="K65" s="68"/>
      <c r="L65" s="67"/>
      <c r="M65" s="64"/>
      <c r="N65" s="62"/>
      <c r="O65" s="62"/>
      <c r="P65" s="62"/>
    </row>
    <row r="66" spans="1:16" ht="16.350000000000001" customHeight="1">
      <c r="A66" s="95">
        <v>2049</v>
      </c>
      <c r="B66" s="65" t="s">
        <v>164</v>
      </c>
      <c r="C66" s="124" t="s">
        <v>164</v>
      </c>
      <c r="D66" s="66" t="e">
        <v>#N/A</v>
      </c>
      <c r="E66" s="74"/>
      <c r="F66" s="76" t="e">
        <f>IF(ISNUMBER(Daten_M5[[#This Row],[ZH]]),Daten_M5[[#This Row],[ZH]]/_xlfn.XLOOKUP(Basisjahr,Daten_M5[Jahr],Daten_M5[ZH])-1,#N/A)</f>
        <v>#N/A</v>
      </c>
      <c r="G66" s="74"/>
      <c r="H66" s="76" t="e">
        <f>IF(ISNUMBER(Daten_M5[[#This Row],[CH]]),Daten_M5[[#This Row],[CH]]/_xlfn.XLOOKUP(Basisjahr,Daten_M5[Jahr],Daten_M5[CH])-1,#N/A)</f>
        <v>#N/A</v>
      </c>
      <c r="I66" s="74"/>
      <c r="J66" s="76" t="e">
        <f>IF(ISNUMBER(Daten_M5[[#This Row],[BS]]),Daten_M5[[#This Row],[BS]]/_xlfn.XLOOKUP(Basisjahr,Daten_M5[Jahr],Daten_M5[BS])-1,#N/A)</f>
        <v>#N/A</v>
      </c>
      <c r="K66" s="68"/>
      <c r="L66" s="67"/>
      <c r="M66" s="64"/>
      <c r="N66" s="62"/>
      <c r="O66" s="62"/>
      <c r="P66" s="62"/>
    </row>
    <row r="67" spans="1:16" ht="15" customHeight="1">
      <c r="A67" s="95">
        <v>2050</v>
      </c>
      <c r="B67" s="95" t="s">
        <v>164</v>
      </c>
      <c r="C67" s="124" t="s">
        <v>164</v>
      </c>
      <c r="D67" t="e">
        <v>#N/A</v>
      </c>
      <c r="E67"/>
      <c r="F67" t="e">
        <f>IF(ISNUMBER(Daten_M5[[#This Row],[ZH]]),Daten_M5[[#This Row],[ZH]]/_xlfn.XLOOKUP(Basisjahr,Daten_M5[Jahr],Daten_M5[ZH])-1,#N/A)</f>
        <v>#N/A</v>
      </c>
      <c r="G67"/>
      <c r="H67" t="e">
        <f>IF(ISNUMBER(Daten_M5[[#This Row],[CH]]),Daten_M5[[#This Row],[CH]]/_xlfn.XLOOKUP(Basisjahr,Daten_M5[Jahr],Daten_M5[CH])-1,#N/A)</f>
        <v>#N/A</v>
      </c>
      <c r="I67"/>
      <c r="J67" t="e">
        <f>IF(ISNUMBER(Daten_M5[[#This Row],[BS]]),Daten_M5[[#This Row],[BS]]/_xlfn.XLOOKUP(Basisjahr,Daten_M5[Jahr],Daten_M5[BS])-1,#N/A)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14:B14 E14:G14 J14:L14 A15:L20 A21:B22 E21:G22 J21:L22 A23:L25 A26:J27 N28:O29 A28:L30 A31:M67 A68:L72 A73:J74 A75:L104">
    <cfRule type="containsErrors" dxfId="747" priority="6">
      <formula>ISERROR(A14)</formula>
    </cfRule>
  </conditionalFormatting>
  <conditionalFormatting sqref="A14:B14 E14:G14 J14:Z14 A15:Z20 A21:B22 E21:G22 J21:Z22 A23:Z25 A26:J27 N26:Z27 A28:Z30 A31:AA67 A68:Z72 A73:J74 N73:Z74 A75:Z1048576">
    <cfRule type="cellIs" dxfId="746" priority="3" operator="equal">
      <formula>0</formula>
    </cfRule>
  </conditionalFormatting>
  <conditionalFormatting sqref="A2:L13">
    <cfRule type="containsErrors" dxfId="745" priority="2">
      <formula>ISERROR(A2)</formula>
    </cfRule>
  </conditionalFormatting>
  <conditionalFormatting sqref="A1:Z13">
    <cfRule type="cellIs" dxfId="742" priority="1" operator="equal">
      <formula>0</formula>
    </cfRule>
  </conditionalFormatting>
  <dataValidations count="1">
    <dataValidation operator="lessThan" allowBlank="1" showInputMessage="1" showErrorMessage="1" sqref="B8:D10 G8:I9" xr:uid="{E3BAF057-A5EA-4506-BD8B-86A6A0EAAAF6}"/>
  </dataValidations>
  <hyperlinks>
    <hyperlink ref="F1" location="Übersicht!A1" display="⬅️ Zurück zur Übersicht" xr:uid="{9B6D65F9-7194-4E0F-834A-694331405C55}"/>
    <hyperlink ref="G12" r:id="rId1" display="https://opendata.swiss/de/dataset/gebaude-nach-kanton-gebaudekategorie-heizungsart-warmwasserversorgung-energietrager-und-bauperi" xr:uid="{110A2C54-2EB2-4CE9-8B9C-136E2D5D34DD}"/>
    <hyperlink ref="B12:D12" r:id="rId2" display="https://www.pxweb.bfs.admin.ch/pxweb/de/px-x-1103020200_120/px-x-1103020200_120/px-x-1103020200_120.px/table/tableViewLayout2/" xr:uid="{5F714F26-6FAB-458D-ABC6-ED15A98AA080}"/>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4" id="{CA12C422-6255-487B-B14A-FBAE4944A90F}">
            <xm:f>$A32=Übersicht!$H$1</xm:f>
            <x14:dxf>
              <fill>
                <patternFill>
                  <bgColor theme="3" tint="0.79998168889431442"/>
                </patternFill>
              </fill>
            </x14:dxf>
          </x14:cfRule>
          <x14:cfRule type="expression" priority="5" id="{CBDB436E-FC7C-4ABA-B854-8AEBD125DCF4}">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57B0B1DD-7371-4416-87C2-1AC35C82D0FF}">
          <x14:formula1>
            <xm:f>Definitionen!$E$2:$E$11</xm:f>
          </x14:formula1>
          <xm:sqref>B5</xm:sqref>
        </x14:dataValidation>
        <x14:dataValidation type="list" allowBlank="1" showInputMessage="1" showErrorMessage="1" xr:uid="{061BD7C3-3D70-4D32-868E-3B7AB323967B}">
          <x14:formula1>
            <xm:f>Definitionen!$I$2:$I$7</xm:f>
          </x14:formula1>
          <xm:sqref>G24:I24</xm:sqref>
        </x14:dataValidation>
        <x14:dataValidation type="list" allowBlank="1" showInputMessage="1" showErrorMessage="1" xr:uid="{0DC2639A-101F-44A7-B13D-7377BD8177E0}">
          <x14:formula1>
            <xm:f>Definitionen!$A$2:$A$6</xm:f>
          </x14:formula1>
          <xm:sqref>B7 D6:D7</xm:sqref>
        </x14:dataValidation>
        <x14:dataValidation type="list" allowBlank="1" showInputMessage="1" showErrorMessage="1" xr:uid="{F54B1318-C580-42B1-814A-CE55E75E43D5}">
          <x14:formula1>
            <xm:f>Definitionen!I2:I15</xm:f>
          </x14:formula1>
          <xm:sqref>B24:D24</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5CBE35-00A7-4EF2-911A-CB6877B5994A}">
  <sheetPr codeName="Tabelle18">
    <tabColor theme="2"/>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1" t="s">
        <v>303</v>
      </c>
      <c r="B1" s="192"/>
      <c r="C1" s="192"/>
      <c r="D1" s="192"/>
      <c r="E1" s="93" t="e">
        <f>Basisjahr&amp;"-"&amp;Betrachtungsjahr&amp;": "&amp;ROUND(_xlfn.XLOOKUP(Betrachtungsjahr,Daten_M4[Jahr],Daten_M4[Veränderung ZH])*100,1)&amp;" %"</f>
        <v>#N/A</v>
      </c>
      <c r="F1" s="193" t="s">
        <v>122</v>
      </c>
      <c r="G1" s="193"/>
      <c r="H1" s="193"/>
      <c r="J1" s="94" t="e">
        <f>Basisjahr&amp;"-"&amp;Betrachtungsjahr&amp;": "&amp;ROUND(_xlfn.XLOOKUP(Betrachtungsjahr,Daten_M4[Jahr],Daten_M4[Veränderung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2014</v>
      </c>
      <c r="E4" s="19"/>
      <c r="F4" s="89"/>
      <c r="G4" s="89"/>
      <c r="H4" s="90" t="str">
        <f t="shared" ref="H4:I6" si="0">C4</f>
        <v>Verfügbar ab</v>
      </c>
      <c r="I4" s="92">
        <f t="shared" si="0"/>
        <v>2014</v>
      </c>
    </row>
    <row r="5" spans="1:17" s="56" customFormat="1" ht="18" customHeight="1">
      <c r="A5" s="79" t="s">
        <v>59</v>
      </c>
      <c r="B5" s="80" t="s">
        <v>166</v>
      </c>
      <c r="C5" s="79" t="s">
        <v>127</v>
      </c>
      <c r="D5" s="82" t="s">
        <v>275</v>
      </c>
      <c r="E5" s="19"/>
      <c r="F5" s="90" t="str">
        <f>A5</f>
        <v>Zuständig</v>
      </c>
      <c r="G5" s="91" t="str">
        <f>B5</f>
        <v>AWEL</v>
      </c>
      <c r="H5" s="90" t="str">
        <f t="shared" si="0"/>
        <v>Kontaktperson</v>
      </c>
      <c r="I5" s="100" t="str">
        <f t="shared" si="0"/>
        <v>Cuno Bieler</v>
      </c>
    </row>
    <row r="6" spans="1:17" s="56" customFormat="1" ht="18" customHeight="1">
      <c r="A6" s="79" t="s">
        <v>58</v>
      </c>
      <c r="B6" s="80" t="s">
        <v>304</v>
      </c>
      <c r="C6" s="79" t="s">
        <v>128</v>
      </c>
      <c r="D6" s="83" t="s">
        <v>184</v>
      </c>
      <c r="E6" s="19"/>
      <c r="F6" s="90" t="str">
        <f t="shared" ref="F6:F9" si="1">A6</f>
        <v>Einheit</v>
      </c>
      <c r="G6" s="91" t="str">
        <f>B6</f>
        <v>g CO2/km</v>
      </c>
      <c r="H6" s="90" t="str">
        <f t="shared" si="0"/>
        <v xml:space="preserve">Berechnung </v>
      </c>
      <c r="I6" s="91" t="str">
        <f t="shared" si="0"/>
        <v>Ja</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4" t="s">
        <v>305</v>
      </c>
      <c r="C8" s="194"/>
      <c r="D8" s="194"/>
      <c r="E8" s="19"/>
      <c r="F8" s="90" t="str">
        <f t="shared" si="1"/>
        <v>Kurzbeschreibung</v>
      </c>
      <c r="G8" s="238" t="str">
        <f>B8</f>
        <v>Misst die durchschnittlichen CO2-Emissionen der Personenwagen Neuwagenflotte pro Km</v>
      </c>
      <c r="H8" s="238"/>
      <c r="I8" s="238"/>
      <c r="Q8" s="58" t="e">
        <f>E38/E32-1</f>
        <v>#DIV/0!</v>
      </c>
    </row>
    <row r="9" spans="1:17" s="59" customFormat="1" ht="72" customHeight="1">
      <c r="A9" s="79" t="s">
        <v>132</v>
      </c>
      <c r="B9" s="194" t="s">
        <v>306</v>
      </c>
      <c r="C9" s="194"/>
      <c r="D9" s="194"/>
      <c r="E9" s="19"/>
      <c r="F9" s="90" t="str">
        <f t="shared" si="1"/>
        <v>Aussagekraft/Relevanz</v>
      </c>
      <c r="G9" s="238" t="str">
        <f>B9</f>
        <v>In der Mobilität verursachen Personenwagen einen wichtigen Anteil der Treibhausgasemissionen. Die durchschnittlichen CO2-Emissionen pro Km zeigen den Absenkpfad der Dekarbonisierung.</v>
      </c>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6" t="s">
        <v>307</v>
      </c>
      <c r="C11" s="196"/>
      <c r="D11" s="196"/>
      <c r="E11" s="19"/>
      <c r="F11" s="90" t="str">
        <f t="shared" ref="F11:I17" si="2">A11</f>
        <v>Datenquelle</v>
      </c>
      <c r="G11" s="238" t="str">
        <f t="shared" si="2"/>
        <v>Durchschnittliche CO2-Emissionen der PKW Neuwagenflotte</v>
      </c>
      <c r="H11" s="238"/>
      <c r="I11" s="238"/>
    </row>
    <row r="12" spans="1:17" s="56" customFormat="1" ht="42" customHeight="1">
      <c r="A12" s="79" t="s">
        <v>134</v>
      </c>
      <c r="B12" s="217" t="s">
        <v>308</v>
      </c>
      <c r="C12" s="217"/>
      <c r="D12" s="217"/>
      <c r="E12" s="19"/>
      <c r="F12" s="90" t="str">
        <f t="shared" si="2"/>
        <v>Internetadresse</v>
      </c>
      <c r="G12" s="238" t="str">
        <f t="shared" si="2"/>
        <v>https://opendata.swiss/en/dataset/kennzahlen-neuwagenflotte/resource/12d6c0a1-01c1-41f2-b910-be57e774d414</v>
      </c>
      <c r="H12" s="238"/>
      <c r="I12" s="238"/>
    </row>
    <row r="13" spans="1:17" s="56" customFormat="1" ht="42" customHeight="1" thickTop="1" thickBot="1">
      <c r="A13" s="79" t="s">
        <v>127</v>
      </c>
      <c r="B13" s="196"/>
      <c r="C13" s="196"/>
      <c r="D13" s="196"/>
      <c r="E13" s="19"/>
      <c r="F13" s="90" t="str">
        <f t="shared" si="2"/>
        <v>Kontaktperson</v>
      </c>
      <c r="G13" s="238">
        <f t="shared" si="2"/>
        <v>0</v>
      </c>
      <c r="H13" s="238"/>
      <c r="I13" s="238"/>
    </row>
    <row r="14" spans="1:17" s="56" customFormat="1">
      <c r="A14" s="79" t="s">
        <v>135</v>
      </c>
      <c r="B14" s="203"/>
      <c r="C14" s="204"/>
      <c r="D14" s="205"/>
      <c r="E14" s="19"/>
      <c r="F14" s="90" t="str">
        <f>A14</f>
        <v>Nr. der Statisitik</v>
      </c>
      <c r="G14" s="239">
        <f>B14</f>
        <v>0</v>
      </c>
      <c r="H14" s="240"/>
      <c r="I14" s="241"/>
    </row>
    <row r="15" spans="1:17" s="56" customFormat="1" ht="18.600000000000001" customHeight="1">
      <c r="A15" s="79" t="s">
        <v>136</v>
      </c>
      <c r="B15" s="133" t="s">
        <v>309</v>
      </c>
      <c r="C15" s="79" t="s">
        <v>137</v>
      </c>
      <c r="D15" s="106" t="s">
        <v>310</v>
      </c>
      <c r="E15" s="19"/>
      <c r="F15" s="90" t="str">
        <f t="shared" si="2"/>
        <v>Lizenz</v>
      </c>
      <c r="G15" s="107" t="str">
        <f t="shared" si="2"/>
        <v>OPEN-BY</v>
      </c>
      <c r="H15" s="90" t="str">
        <f t="shared" si="2"/>
        <v>Dateiformat</v>
      </c>
      <c r="I15" s="107" t="str">
        <f t="shared" si="2"/>
        <v>CSV</v>
      </c>
    </row>
    <row r="16" spans="1:17" s="59" customFormat="1" ht="18.600000000000001" customHeight="1">
      <c r="A16" s="79" t="s">
        <v>138</v>
      </c>
      <c r="B16" s="80" t="s">
        <v>175</v>
      </c>
      <c r="C16" s="79" t="s">
        <v>139</v>
      </c>
      <c r="D16" s="84" t="s">
        <v>298</v>
      </c>
      <c r="E16" s="19"/>
      <c r="F16" s="90" t="str">
        <f t="shared" si="2"/>
        <v>Erhebungsintervall</v>
      </c>
      <c r="G16" s="91" t="str">
        <f t="shared" si="2"/>
        <v>jährlich</v>
      </c>
      <c r="H16" s="90" t="str">
        <f t="shared" si="2"/>
        <v>Aktualisierung jeweils</v>
      </c>
      <c r="I16" s="91" t="str">
        <f>D16</f>
        <v>Januar Folgejahr</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7"/>
      <c r="C21" s="198"/>
      <c r="D21" s="199"/>
      <c r="E21" s="19"/>
      <c r="F21" s="90" t="str">
        <f>A21</f>
        <v>Hinweise zu Datenauswahl und -aufbereitung</v>
      </c>
      <c r="G21" s="200">
        <f>B21</f>
        <v>0</v>
      </c>
      <c r="H21" s="201"/>
      <c r="I21" s="202"/>
    </row>
    <row r="22" spans="1:17" s="59" customFormat="1" ht="60" customHeight="1">
      <c r="A22" s="79" t="s">
        <v>146</v>
      </c>
      <c r="B22" s="197" t="s">
        <v>311</v>
      </c>
      <c r="C22" s="198"/>
      <c r="D22" s="199"/>
      <c r="E22" s="19"/>
      <c r="F22" s="90" t="str">
        <f>A22</f>
        <v>Berechnung Indikator</v>
      </c>
      <c r="G22" s="200" t="str">
        <f>B22</f>
        <v>für die Berechnung der durchschnittlichen jährlichen CO2 Emissionen auf Stufe CH, muss noch das Datenfile mit der Anzahl neuzugelassenen Personenwagen pro Kanton mitberücksichtigt werden.
-&gt; Summe (CO2-Emi*Anzahl PW pro Kanton und Jahr) / Anzahl PW total -&gt; durchschnittliche CO2-Emissionen CH pro Jahr</v>
      </c>
      <c r="H22" s="201"/>
      <c r="I22" s="202"/>
    </row>
    <row r="23" spans="1:17" s="56" customFormat="1" ht="12.6" customHeight="1" thickTop="1" thickBot="1">
      <c r="A23" s="88"/>
      <c r="B23" s="88"/>
      <c r="C23" s="88"/>
      <c r="D23" s="88"/>
      <c r="E23" s="19"/>
      <c r="F23" s="88"/>
      <c r="G23" s="88"/>
      <c r="H23" s="88"/>
      <c r="I23" s="88"/>
    </row>
    <row r="24" spans="1:17" s="59" customFormat="1" ht="18" customHeight="1">
      <c r="A24" s="79" t="s">
        <v>147</v>
      </c>
      <c r="B24" s="194" t="s">
        <v>223</v>
      </c>
      <c r="C24" s="194"/>
      <c r="D24" s="194"/>
      <c r="E24" s="19"/>
      <c r="F24" s="89"/>
      <c r="G24" s="195"/>
      <c r="H24" s="195"/>
      <c r="I24" s="195"/>
    </row>
    <row r="25" spans="1:17" s="59" customFormat="1" ht="42.6" customHeight="1">
      <c r="A25" s="79" t="s">
        <v>148</v>
      </c>
      <c r="B25" s="194" t="s">
        <v>179</v>
      </c>
      <c r="C25" s="194"/>
      <c r="D25" s="194"/>
      <c r="E25" s="19"/>
      <c r="F25" s="90" t="str">
        <f t="shared" ref="F25:F27" si="5">A25</f>
        <v>Datenqualität</v>
      </c>
      <c r="G25" s="238" t="str">
        <f>B25</f>
        <v>gut</v>
      </c>
      <c r="H25" s="238"/>
      <c r="I25" s="238"/>
    </row>
    <row r="26" spans="1:17" s="59" customFormat="1" ht="33" customHeight="1">
      <c r="A26" s="79" t="s">
        <v>149</v>
      </c>
      <c r="B26" s="207" t="s">
        <v>312</v>
      </c>
      <c r="C26" s="207"/>
      <c r="D26" s="207"/>
      <c r="E26" s="19"/>
      <c r="F26" s="90" t="str">
        <f t="shared" si="5"/>
        <v>Plausiblisierung / Verifizierung</v>
      </c>
      <c r="G26" s="238" t="str">
        <f>B26</f>
        <v>Steigende CO2-Emisisonen der Neuwagenflotte müsste kritisch stimmen</v>
      </c>
      <c r="H26" s="238"/>
      <c r="I26" s="238"/>
    </row>
    <row r="27" spans="1:17" s="59" customFormat="1" ht="37.35" customHeight="1">
      <c r="A27" s="79" t="s">
        <v>150</v>
      </c>
      <c r="B27" s="194"/>
      <c r="C27" s="194"/>
      <c r="D27" s="194"/>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Durchschnittliche CO₂ Emissionen der Personenwagen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IF(ISNUMBER(Daten_M4[[#This Row],[ZH]]),Daten_M4[[#This Row],[ZH]]/_xlfn.XLOOKUP(Basisjahr,Daten_M4[Jahr],Daten_M4[ZH])-1,#N/A)</f>
        <v>#N/A</v>
      </c>
      <c r="G32" s="121"/>
      <c r="H32" s="75" t="e">
        <f>IF(ISNUMBER(Daten_M4[[#This Row],[CH]]),Daten_M4[[#This Row],[CH]]/_xlfn.XLOOKUP(Basisjahr,Daten_M4[Jahr],Daten_M4[CH])-1,#N/A)</f>
        <v>#N/A</v>
      </c>
      <c r="I32" s="121"/>
      <c r="J32" s="75" t="e">
        <f>IF(ISNUMBER(Daten_M4[[#This Row],[BS]]),Daten_M4[[#This Row],[BS]]/_xlfn.XLOOKUP(Basisjahr,Daten_M4[Jahr],Daten_M4[BS])-1,#N/A)</f>
        <v>#N/A</v>
      </c>
      <c r="K32" s="63"/>
      <c r="L32" s="67"/>
      <c r="M32" s="64"/>
      <c r="N32" s="64"/>
      <c r="O32" s="64"/>
      <c r="P32" s="64"/>
    </row>
    <row r="33" spans="1:16" ht="16.350000000000001" customHeight="1">
      <c r="A33" s="95">
        <v>2016</v>
      </c>
      <c r="B33" s="65" t="s">
        <v>164</v>
      </c>
      <c r="C33" s="124" t="s">
        <v>164</v>
      </c>
      <c r="D33" s="66" t="e">
        <v>#N/A</v>
      </c>
      <c r="E33" s="73"/>
      <c r="F33" s="75" t="e">
        <f>IF(ISNUMBER(Daten_M4[[#This Row],[ZH]]),Daten_M4[[#This Row],[ZH]]/_xlfn.XLOOKUP(Basisjahr,Daten_M4[Jahr],Daten_M4[ZH])-1,#N/A)</f>
        <v>#N/A</v>
      </c>
      <c r="G33" s="73"/>
      <c r="H33" s="75" t="e">
        <f>IF(ISNUMBER(Daten_M4[[#This Row],[CH]]),Daten_M4[[#This Row],[CH]]/_xlfn.XLOOKUP(Basisjahr,Daten_M4[Jahr],Daten_M4[CH])-1,#N/A)</f>
        <v>#N/A</v>
      </c>
      <c r="I33" s="73"/>
      <c r="J33" s="75" t="e">
        <f>IF(ISNUMBER(Daten_M4[[#This Row],[BS]]),Daten_M4[[#This Row],[BS]]/_xlfn.XLOOKUP(Basisjahr,Daten_M4[Jahr],Daten_M4[BS])-1,#N/A)</f>
        <v>#N/A</v>
      </c>
      <c r="K33" s="63"/>
      <c r="L33" s="67"/>
      <c r="M33" s="64"/>
      <c r="N33" s="62"/>
      <c r="O33" s="62"/>
      <c r="P33" s="62"/>
    </row>
    <row r="34" spans="1:16" ht="16.350000000000001" customHeight="1">
      <c r="A34" s="95">
        <v>2017</v>
      </c>
      <c r="B34" s="65" t="s">
        <v>164</v>
      </c>
      <c r="C34" s="124" t="s">
        <v>164</v>
      </c>
      <c r="D34" s="66" t="e">
        <v>#N/A</v>
      </c>
      <c r="E34" s="73"/>
      <c r="F34" s="75" t="e">
        <f>IF(ISNUMBER(Daten_M4[[#This Row],[ZH]]),Daten_M4[[#This Row],[ZH]]/_xlfn.XLOOKUP(Basisjahr,Daten_M4[Jahr],Daten_M4[ZH])-1,#N/A)</f>
        <v>#N/A</v>
      </c>
      <c r="G34" s="73"/>
      <c r="H34" s="75" t="e">
        <f>IF(ISNUMBER(Daten_M4[[#This Row],[CH]]),Daten_M4[[#This Row],[CH]]/_xlfn.XLOOKUP(Basisjahr,Daten_M4[Jahr],Daten_M4[CH])-1,#N/A)</f>
        <v>#N/A</v>
      </c>
      <c r="I34" s="73"/>
      <c r="J34" s="75" t="e">
        <f>IF(ISNUMBER(Daten_M4[[#This Row],[BS]]),Daten_M4[[#This Row],[BS]]/_xlfn.XLOOKUP(Basisjahr,Daten_M4[Jahr],Daten_M4[BS])-1,#N/A)</f>
        <v>#N/A</v>
      </c>
      <c r="K34" s="63"/>
      <c r="L34" s="67"/>
      <c r="M34" s="64"/>
      <c r="N34" s="62"/>
      <c r="O34" s="62"/>
      <c r="P34" s="62"/>
    </row>
    <row r="35" spans="1:16" ht="16.350000000000001" customHeight="1">
      <c r="A35" s="95">
        <v>2018</v>
      </c>
      <c r="B35" s="65" t="s">
        <v>164</v>
      </c>
      <c r="C35" s="124" t="s">
        <v>164</v>
      </c>
      <c r="D35" s="66" t="e">
        <v>#N/A</v>
      </c>
      <c r="E35" s="73"/>
      <c r="F35" s="75" t="e">
        <f>IF(ISNUMBER(Daten_M4[[#This Row],[ZH]]),Daten_M4[[#This Row],[ZH]]/_xlfn.XLOOKUP(Basisjahr,Daten_M4[Jahr],Daten_M4[ZH])-1,#N/A)</f>
        <v>#N/A</v>
      </c>
      <c r="G35" s="73"/>
      <c r="H35" s="75" t="e">
        <f>IF(ISNUMBER(Daten_M4[[#This Row],[CH]]),Daten_M4[[#This Row],[CH]]/_xlfn.XLOOKUP(Basisjahr,Daten_M4[Jahr],Daten_M4[CH])-1,#N/A)</f>
        <v>#N/A</v>
      </c>
      <c r="I35" s="73"/>
      <c r="J35" s="75" t="e">
        <f>IF(ISNUMBER(Daten_M4[[#This Row],[BS]]),Daten_M4[[#This Row],[BS]]/_xlfn.XLOOKUP(Basisjahr,Daten_M4[Jahr],Daten_M4[BS])-1,#N/A)</f>
        <v>#N/A</v>
      </c>
      <c r="K35" s="63"/>
      <c r="L35" s="67"/>
      <c r="M35" s="64"/>
      <c r="N35" s="62"/>
      <c r="O35" s="62"/>
      <c r="P35" s="62"/>
    </row>
    <row r="36" spans="1:16" ht="16.350000000000001" customHeight="1">
      <c r="A36" s="95">
        <v>2019</v>
      </c>
      <c r="B36" s="65" t="s">
        <v>164</v>
      </c>
      <c r="C36" s="124" t="s">
        <v>164</v>
      </c>
      <c r="D36" s="66" t="e">
        <v>#N/A</v>
      </c>
      <c r="E36" s="73"/>
      <c r="F36" s="75" t="e">
        <f>IF(ISNUMBER(Daten_M4[[#This Row],[ZH]]),Daten_M4[[#This Row],[ZH]]/_xlfn.XLOOKUP(Basisjahr,Daten_M4[Jahr],Daten_M4[ZH])-1,#N/A)</f>
        <v>#N/A</v>
      </c>
      <c r="G36" s="73"/>
      <c r="H36" s="75" t="e">
        <f>IF(ISNUMBER(Daten_M4[[#This Row],[CH]]),Daten_M4[[#This Row],[CH]]/_xlfn.XLOOKUP(Basisjahr,Daten_M4[Jahr],Daten_M4[CH])-1,#N/A)</f>
        <v>#N/A</v>
      </c>
      <c r="I36" s="73"/>
      <c r="J36" s="75" t="e">
        <f>IF(ISNUMBER(Daten_M4[[#This Row],[BS]]),Daten_M4[[#This Row],[BS]]/_xlfn.XLOOKUP(Basisjahr,Daten_M4[Jahr],Daten_M4[BS])-1,#N/A)</f>
        <v>#N/A</v>
      </c>
      <c r="K36" s="63"/>
      <c r="L36" s="67"/>
      <c r="M36" s="64"/>
      <c r="N36" s="62"/>
      <c r="O36" s="62"/>
      <c r="P36" s="62"/>
    </row>
    <row r="37" spans="1:16" ht="16.350000000000001" customHeight="1">
      <c r="A37" s="95">
        <v>2020</v>
      </c>
      <c r="B37" s="65" t="s">
        <v>164</v>
      </c>
      <c r="C37" s="124" t="s">
        <v>164</v>
      </c>
      <c r="D37" s="66" t="e">
        <v>#N/A</v>
      </c>
      <c r="E37" s="73"/>
      <c r="F37" s="75" t="e">
        <f>IF(ISNUMBER(Daten_M4[[#This Row],[ZH]]),Daten_M4[[#This Row],[ZH]]/_xlfn.XLOOKUP(Basisjahr,Daten_M4[Jahr],Daten_M4[ZH])-1,#N/A)</f>
        <v>#N/A</v>
      </c>
      <c r="G37" s="73"/>
      <c r="H37" s="75" t="e">
        <f>IF(ISNUMBER(Daten_M4[[#This Row],[CH]]),Daten_M4[[#This Row],[CH]]/_xlfn.XLOOKUP(Basisjahr,Daten_M4[Jahr],Daten_M4[CH])-1,#N/A)</f>
        <v>#N/A</v>
      </c>
      <c r="I37" s="73"/>
      <c r="J37" s="75" t="e">
        <f>IF(ISNUMBER(Daten_M4[[#This Row],[BS]]),Daten_M4[[#This Row],[BS]]/_xlfn.XLOOKUP(Basisjahr,Daten_M4[Jahr],Daten_M4[BS])-1,#N/A)</f>
        <v>#N/A</v>
      </c>
      <c r="K37" s="63"/>
      <c r="L37" s="67"/>
      <c r="M37" s="64"/>
      <c r="N37" s="62"/>
      <c r="O37" s="62"/>
      <c r="P37" s="62"/>
    </row>
    <row r="38" spans="1:16" ht="16.350000000000001" customHeight="1">
      <c r="A38" s="95">
        <v>2021</v>
      </c>
      <c r="B38" s="65" t="s">
        <v>164</v>
      </c>
      <c r="C38" s="124" t="s">
        <v>164</v>
      </c>
      <c r="D38" s="66" t="e">
        <v>#N/A</v>
      </c>
      <c r="E38" s="73"/>
      <c r="F38" s="75" t="e">
        <f>IF(ISNUMBER(Daten_M4[[#This Row],[ZH]]),Daten_M4[[#This Row],[ZH]]/_xlfn.XLOOKUP(Basisjahr,Daten_M4[Jahr],Daten_M4[ZH])-1,#N/A)</f>
        <v>#N/A</v>
      </c>
      <c r="G38" s="73"/>
      <c r="H38" s="75" t="e">
        <f>IF(ISNUMBER(Daten_M4[[#This Row],[CH]]),Daten_M4[[#This Row],[CH]]/_xlfn.XLOOKUP(Basisjahr,Daten_M4[Jahr],Daten_M4[CH])-1,#N/A)</f>
        <v>#N/A</v>
      </c>
      <c r="I38" s="73"/>
      <c r="J38" s="75" t="e">
        <f>IF(ISNUMBER(Daten_M4[[#This Row],[BS]]),Daten_M4[[#This Row],[BS]]/_xlfn.XLOOKUP(Basisjahr,Daten_M4[Jahr],Daten_M4[BS])-1,#N/A)</f>
        <v>#N/A</v>
      </c>
      <c r="K38" s="63"/>
      <c r="L38" s="67"/>
      <c r="M38" s="64"/>
      <c r="N38" s="62"/>
      <c r="O38" s="62"/>
      <c r="P38" s="62"/>
    </row>
    <row r="39" spans="1:16" ht="16.350000000000001" customHeight="1">
      <c r="A39" s="95">
        <v>2022</v>
      </c>
      <c r="B39" s="65" t="s">
        <v>164</v>
      </c>
      <c r="C39" s="124" t="s">
        <v>164</v>
      </c>
      <c r="D39" s="66" t="e">
        <v>#N/A</v>
      </c>
      <c r="E39" s="73"/>
      <c r="F39" s="75" t="e">
        <f>IF(ISNUMBER(Daten_M4[[#This Row],[ZH]]),Daten_M4[[#This Row],[ZH]]/_xlfn.XLOOKUP(Basisjahr,Daten_M4[Jahr],Daten_M4[ZH])-1,#N/A)</f>
        <v>#N/A</v>
      </c>
      <c r="G39" s="73"/>
      <c r="H39" s="75" t="e">
        <f>IF(ISNUMBER(Daten_M4[[#This Row],[CH]]),Daten_M4[[#This Row],[CH]]/_xlfn.XLOOKUP(Basisjahr,Daten_M4[Jahr],Daten_M4[CH])-1,#N/A)</f>
        <v>#N/A</v>
      </c>
      <c r="I39" s="73"/>
      <c r="J39" s="75" t="e">
        <f>IF(ISNUMBER(Daten_M4[[#This Row],[BS]]),Daten_M4[[#This Row],[BS]]/_xlfn.XLOOKUP(Basisjahr,Daten_M4[Jahr],Daten_M4[BS])-1,#N/A)</f>
        <v>#N/A</v>
      </c>
      <c r="K39" s="68"/>
      <c r="L39" s="67"/>
      <c r="M39" s="64"/>
      <c r="N39" s="62"/>
      <c r="O39" s="62"/>
      <c r="P39" s="62"/>
    </row>
    <row r="40" spans="1:16" ht="16.350000000000001" customHeight="1">
      <c r="A40" s="95">
        <v>2023</v>
      </c>
      <c r="B40" s="65" t="s">
        <v>164</v>
      </c>
      <c r="C40" s="124" t="s">
        <v>164</v>
      </c>
      <c r="D40" s="66" t="e">
        <v>#N/A</v>
      </c>
      <c r="E40" s="74"/>
      <c r="F40" s="76" t="e">
        <f>IF(ISNUMBER(Daten_M4[[#This Row],[ZH]]),Daten_M4[[#This Row],[ZH]]/_xlfn.XLOOKUP(Basisjahr,Daten_M4[Jahr],Daten_M4[ZH])-1,#N/A)</f>
        <v>#N/A</v>
      </c>
      <c r="G40" s="74"/>
      <c r="H40" s="76" t="e">
        <f>IF(ISNUMBER(Daten_M4[[#This Row],[CH]]),Daten_M4[[#This Row],[CH]]/_xlfn.XLOOKUP(Basisjahr,Daten_M4[Jahr],Daten_M4[CH])-1,#N/A)</f>
        <v>#N/A</v>
      </c>
      <c r="I40" s="74"/>
      <c r="J40" s="76" t="e">
        <f>IF(ISNUMBER(Daten_M4[[#This Row],[BS]]),Daten_M4[[#This Row],[BS]]/_xlfn.XLOOKUP(Basisjahr,Daten_M4[Jahr],Daten_M4[BS])-1,#N/A)</f>
        <v>#N/A</v>
      </c>
      <c r="K40" s="68"/>
      <c r="L40" s="67"/>
      <c r="M40" s="64"/>
      <c r="N40" s="62"/>
      <c r="O40" s="62"/>
      <c r="P40" s="62"/>
    </row>
    <row r="41" spans="1:16" ht="16.350000000000001" customHeight="1">
      <c r="A41" s="95">
        <v>2024</v>
      </c>
      <c r="B41" s="65" t="s">
        <v>164</v>
      </c>
      <c r="C41" s="124" t="s">
        <v>164</v>
      </c>
      <c r="D41" s="66" t="e">
        <v>#N/A</v>
      </c>
      <c r="E41" s="74"/>
      <c r="F41" s="76" t="e">
        <f>IF(ISNUMBER(Daten_M4[[#This Row],[ZH]]),Daten_M4[[#This Row],[ZH]]/_xlfn.XLOOKUP(Basisjahr,Daten_M4[Jahr],Daten_M4[ZH])-1,#N/A)</f>
        <v>#N/A</v>
      </c>
      <c r="G41" s="74"/>
      <c r="H41" s="76" t="e">
        <f>IF(ISNUMBER(Daten_M4[[#This Row],[CH]]),Daten_M4[[#This Row],[CH]]/_xlfn.XLOOKUP(Basisjahr,Daten_M4[Jahr],Daten_M4[CH])-1,#N/A)</f>
        <v>#N/A</v>
      </c>
      <c r="I41" s="74"/>
      <c r="J41" s="76" t="e">
        <f>IF(ISNUMBER(Daten_M4[[#This Row],[BS]]),Daten_M4[[#This Row],[BS]]/_xlfn.XLOOKUP(Basisjahr,Daten_M4[Jahr],Daten_M4[BS])-1,#N/A)</f>
        <v>#N/A</v>
      </c>
      <c r="K41" s="68"/>
      <c r="L41" s="67"/>
      <c r="M41" s="64"/>
      <c r="N41" s="62"/>
      <c r="O41" s="62"/>
      <c r="P41" s="62"/>
    </row>
    <row r="42" spans="1:16" ht="16.350000000000001" customHeight="1">
      <c r="A42" s="95">
        <v>2025</v>
      </c>
      <c r="B42" s="65" t="s">
        <v>164</v>
      </c>
      <c r="C42" s="124" t="s">
        <v>164</v>
      </c>
      <c r="D42" s="66" t="e">
        <v>#N/A</v>
      </c>
      <c r="E42" s="74"/>
      <c r="F42" s="76" t="e">
        <f>IF(ISNUMBER(Daten_M4[[#This Row],[ZH]]),Daten_M4[[#This Row],[ZH]]/_xlfn.XLOOKUP(Basisjahr,Daten_M4[Jahr],Daten_M4[ZH])-1,#N/A)</f>
        <v>#N/A</v>
      </c>
      <c r="G42" s="74"/>
      <c r="H42" s="76" t="e">
        <f>IF(ISNUMBER(Daten_M4[[#This Row],[CH]]),Daten_M4[[#This Row],[CH]]/_xlfn.XLOOKUP(Basisjahr,Daten_M4[Jahr],Daten_M4[CH])-1,#N/A)</f>
        <v>#N/A</v>
      </c>
      <c r="I42" s="74"/>
      <c r="J42" s="76" t="e">
        <f>IF(ISNUMBER(Daten_M4[[#This Row],[BS]]),Daten_M4[[#This Row],[BS]]/_xlfn.XLOOKUP(Basisjahr,Daten_M4[Jahr],Daten_M4[BS])-1,#N/A)</f>
        <v>#N/A</v>
      </c>
      <c r="K42" s="68"/>
      <c r="L42" s="67"/>
      <c r="M42" s="64"/>
      <c r="N42" s="62"/>
      <c r="O42" s="62"/>
      <c r="P42" s="62"/>
    </row>
    <row r="43" spans="1:16" ht="16.350000000000001" customHeight="1">
      <c r="A43" s="95">
        <v>2026</v>
      </c>
      <c r="B43" s="65" t="s">
        <v>164</v>
      </c>
      <c r="C43" s="124" t="s">
        <v>164</v>
      </c>
      <c r="D43" s="66" t="e">
        <v>#N/A</v>
      </c>
      <c r="E43" s="74"/>
      <c r="F43" s="76" t="e">
        <f>IF(ISNUMBER(Daten_M4[[#This Row],[ZH]]),Daten_M4[[#This Row],[ZH]]/_xlfn.XLOOKUP(Basisjahr,Daten_M4[Jahr],Daten_M4[ZH])-1,#N/A)</f>
        <v>#N/A</v>
      </c>
      <c r="G43" s="74"/>
      <c r="H43" s="76" t="e">
        <f>IF(ISNUMBER(Daten_M4[[#This Row],[CH]]),Daten_M4[[#This Row],[CH]]/_xlfn.XLOOKUP(Basisjahr,Daten_M4[Jahr],Daten_M4[CH])-1,#N/A)</f>
        <v>#N/A</v>
      </c>
      <c r="I43" s="74"/>
      <c r="J43" s="76" t="e">
        <f>IF(ISNUMBER(Daten_M4[[#This Row],[BS]]),Daten_M4[[#This Row],[BS]]/_xlfn.XLOOKUP(Basisjahr,Daten_M4[Jahr],Daten_M4[BS])-1,#N/A)</f>
        <v>#N/A</v>
      </c>
      <c r="K43" s="68"/>
      <c r="L43" s="67"/>
      <c r="M43" s="64"/>
      <c r="N43" s="62"/>
      <c r="O43" s="62"/>
      <c r="P43" s="62"/>
    </row>
    <row r="44" spans="1:16" ht="16.350000000000001" customHeight="1">
      <c r="A44" s="95">
        <v>2027</v>
      </c>
      <c r="B44" s="65" t="s">
        <v>164</v>
      </c>
      <c r="C44" s="124" t="s">
        <v>164</v>
      </c>
      <c r="D44" s="66" t="e">
        <v>#N/A</v>
      </c>
      <c r="E44" s="74"/>
      <c r="F44" s="76" t="e">
        <f>IF(ISNUMBER(Daten_M4[[#This Row],[ZH]]),Daten_M4[[#This Row],[ZH]]/_xlfn.XLOOKUP(Basisjahr,Daten_M4[Jahr],Daten_M4[ZH])-1,#N/A)</f>
        <v>#N/A</v>
      </c>
      <c r="G44" s="74"/>
      <c r="H44" s="76" t="e">
        <f>IF(ISNUMBER(Daten_M4[[#This Row],[CH]]),Daten_M4[[#This Row],[CH]]/_xlfn.XLOOKUP(Basisjahr,Daten_M4[Jahr],Daten_M4[CH])-1,#N/A)</f>
        <v>#N/A</v>
      </c>
      <c r="I44" s="74"/>
      <c r="J44" s="76" t="e">
        <f>IF(ISNUMBER(Daten_M4[[#This Row],[BS]]),Daten_M4[[#This Row],[BS]]/_xlfn.XLOOKUP(Basisjahr,Daten_M4[Jahr],Daten_M4[BS])-1,#N/A)</f>
        <v>#N/A</v>
      </c>
      <c r="K44" s="68"/>
      <c r="L44" s="67"/>
      <c r="M44" s="64"/>
      <c r="N44" s="62"/>
      <c r="O44" s="62"/>
      <c r="P44" s="62"/>
    </row>
    <row r="45" spans="1:16" ht="16.350000000000001" customHeight="1">
      <c r="A45" s="95">
        <v>2028</v>
      </c>
      <c r="B45" s="65" t="s">
        <v>164</v>
      </c>
      <c r="C45" s="124" t="s">
        <v>164</v>
      </c>
      <c r="D45" s="66" t="e">
        <v>#N/A</v>
      </c>
      <c r="E45" s="74"/>
      <c r="F45" s="76" t="e">
        <f>IF(ISNUMBER(Daten_M4[[#This Row],[ZH]]),Daten_M4[[#This Row],[ZH]]/_xlfn.XLOOKUP(Basisjahr,Daten_M4[Jahr],Daten_M4[ZH])-1,#N/A)</f>
        <v>#N/A</v>
      </c>
      <c r="G45" s="74"/>
      <c r="H45" s="76" t="e">
        <f>IF(ISNUMBER(Daten_M4[[#This Row],[CH]]),Daten_M4[[#This Row],[CH]]/_xlfn.XLOOKUP(Basisjahr,Daten_M4[Jahr],Daten_M4[CH])-1,#N/A)</f>
        <v>#N/A</v>
      </c>
      <c r="I45" s="74"/>
      <c r="J45" s="76" t="e">
        <f>IF(ISNUMBER(Daten_M4[[#This Row],[BS]]),Daten_M4[[#This Row],[BS]]/_xlfn.XLOOKUP(Basisjahr,Daten_M4[Jahr],Daten_M4[BS])-1,#N/A)</f>
        <v>#N/A</v>
      </c>
      <c r="K45" s="68"/>
      <c r="L45" s="67"/>
      <c r="M45" s="64"/>
      <c r="N45" s="62"/>
      <c r="O45" s="62"/>
      <c r="P45" s="62"/>
    </row>
    <row r="46" spans="1:16" ht="16.350000000000001" customHeight="1">
      <c r="A46" s="95">
        <v>2029</v>
      </c>
      <c r="B46" s="65" t="s">
        <v>164</v>
      </c>
      <c r="C46" s="124" t="s">
        <v>164</v>
      </c>
      <c r="D46" s="66" t="e">
        <v>#N/A</v>
      </c>
      <c r="E46" s="74"/>
      <c r="F46" s="76" t="e">
        <f>IF(ISNUMBER(Daten_M4[[#This Row],[ZH]]),Daten_M4[[#This Row],[ZH]]/_xlfn.XLOOKUP(Basisjahr,Daten_M4[Jahr],Daten_M4[ZH])-1,#N/A)</f>
        <v>#N/A</v>
      </c>
      <c r="G46" s="74"/>
      <c r="H46" s="76" t="e">
        <f>IF(ISNUMBER(Daten_M4[[#This Row],[CH]]),Daten_M4[[#This Row],[CH]]/_xlfn.XLOOKUP(Basisjahr,Daten_M4[Jahr],Daten_M4[CH])-1,#N/A)</f>
        <v>#N/A</v>
      </c>
      <c r="I46" s="74"/>
      <c r="J46" s="76" t="e">
        <f>IF(ISNUMBER(Daten_M4[[#This Row],[BS]]),Daten_M4[[#This Row],[BS]]/_xlfn.XLOOKUP(Basisjahr,Daten_M4[Jahr],Daten_M4[BS])-1,#N/A)</f>
        <v>#N/A</v>
      </c>
      <c r="K46" s="68"/>
      <c r="L46" s="67"/>
      <c r="M46" s="64"/>
      <c r="N46" s="62"/>
      <c r="O46" s="62"/>
      <c r="P46" s="62"/>
    </row>
    <row r="47" spans="1:16" ht="16.350000000000001" customHeight="1">
      <c r="A47" s="95">
        <v>2030</v>
      </c>
      <c r="B47" s="65" t="s">
        <v>164</v>
      </c>
      <c r="C47" s="124" t="s">
        <v>164</v>
      </c>
      <c r="D47" s="66" t="e">
        <v>#N/A</v>
      </c>
      <c r="E47" s="74"/>
      <c r="F47" s="76" t="e">
        <f>IF(ISNUMBER(Daten_M4[[#This Row],[ZH]]),Daten_M4[[#This Row],[ZH]]/_xlfn.XLOOKUP(Basisjahr,Daten_M4[Jahr],Daten_M4[ZH])-1,#N/A)</f>
        <v>#N/A</v>
      </c>
      <c r="G47" s="74"/>
      <c r="H47" s="76" t="e">
        <f>IF(ISNUMBER(Daten_M4[[#This Row],[CH]]),Daten_M4[[#This Row],[CH]]/_xlfn.XLOOKUP(Basisjahr,Daten_M4[Jahr],Daten_M4[CH])-1,#N/A)</f>
        <v>#N/A</v>
      </c>
      <c r="I47" s="74"/>
      <c r="J47" s="76" t="e">
        <f>IF(ISNUMBER(Daten_M4[[#This Row],[BS]]),Daten_M4[[#This Row],[BS]]/_xlfn.XLOOKUP(Basisjahr,Daten_M4[Jahr],Daten_M4[BS])-1,#N/A)</f>
        <v>#N/A</v>
      </c>
      <c r="K47" s="68"/>
      <c r="L47" s="67"/>
      <c r="M47" s="64"/>
      <c r="N47" s="62"/>
      <c r="O47" s="62"/>
      <c r="P47" s="62"/>
    </row>
    <row r="48" spans="1:16" ht="16.350000000000001" customHeight="1">
      <c r="A48" s="95">
        <v>2031</v>
      </c>
      <c r="B48" s="65" t="s">
        <v>164</v>
      </c>
      <c r="C48" s="124" t="s">
        <v>164</v>
      </c>
      <c r="D48" s="66" t="e">
        <v>#N/A</v>
      </c>
      <c r="E48" s="74"/>
      <c r="F48" s="76" t="e">
        <f>IF(ISNUMBER(Daten_M4[[#This Row],[ZH]]),Daten_M4[[#This Row],[ZH]]/_xlfn.XLOOKUP(Basisjahr,Daten_M4[Jahr],Daten_M4[ZH])-1,#N/A)</f>
        <v>#N/A</v>
      </c>
      <c r="G48" s="74"/>
      <c r="H48" s="76" t="e">
        <f>IF(ISNUMBER(Daten_M4[[#This Row],[CH]]),Daten_M4[[#This Row],[CH]]/_xlfn.XLOOKUP(Basisjahr,Daten_M4[Jahr],Daten_M4[CH])-1,#N/A)</f>
        <v>#N/A</v>
      </c>
      <c r="I48" s="74"/>
      <c r="J48" s="76" t="e">
        <f>IF(ISNUMBER(Daten_M4[[#This Row],[BS]]),Daten_M4[[#This Row],[BS]]/_xlfn.XLOOKUP(Basisjahr,Daten_M4[Jahr],Daten_M4[BS])-1,#N/A)</f>
        <v>#N/A</v>
      </c>
      <c r="K48" s="68"/>
      <c r="L48" s="67"/>
      <c r="M48" s="64"/>
      <c r="N48" s="62"/>
      <c r="O48" s="62"/>
      <c r="P48" s="62"/>
    </row>
    <row r="49" spans="1:16" ht="16.350000000000001" customHeight="1">
      <c r="A49" s="95">
        <v>2032</v>
      </c>
      <c r="B49" s="65" t="s">
        <v>164</v>
      </c>
      <c r="C49" s="124" t="s">
        <v>164</v>
      </c>
      <c r="D49" s="66" t="e">
        <v>#N/A</v>
      </c>
      <c r="E49" s="74"/>
      <c r="F49" s="76" t="e">
        <f>IF(ISNUMBER(Daten_M4[[#This Row],[ZH]]),Daten_M4[[#This Row],[ZH]]/_xlfn.XLOOKUP(Basisjahr,Daten_M4[Jahr],Daten_M4[ZH])-1,#N/A)</f>
        <v>#N/A</v>
      </c>
      <c r="G49" s="74"/>
      <c r="H49" s="76" t="e">
        <f>IF(ISNUMBER(Daten_M4[[#This Row],[CH]]),Daten_M4[[#This Row],[CH]]/_xlfn.XLOOKUP(Basisjahr,Daten_M4[Jahr],Daten_M4[CH])-1,#N/A)</f>
        <v>#N/A</v>
      </c>
      <c r="I49" s="74"/>
      <c r="J49" s="76" t="e">
        <f>IF(ISNUMBER(Daten_M4[[#This Row],[BS]]),Daten_M4[[#This Row],[BS]]/_xlfn.XLOOKUP(Basisjahr,Daten_M4[Jahr],Daten_M4[BS])-1,#N/A)</f>
        <v>#N/A</v>
      </c>
      <c r="K49" s="68"/>
      <c r="L49" s="67"/>
      <c r="M49" s="64"/>
      <c r="N49" s="62"/>
      <c r="O49" s="62"/>
      <c r="P49" s="62"/>
    </row>
    <row r="50" spans="1:16" ht="16.350000000000001" customHeight="1">
      <c r="A50" s="95">
        <v>2033</v>
      </c>
      <c r="B50" s="65" t="s">
        <v>164</v>
      </c>
      <c r="C50" s="124" t="s">
        <v>164</v>
      </c>
      <c r="D50" s="66" t="e">
        <v>#N/A</v>
      </c>
      <c r="E50" s="74"/>
      <c r="F50" s="76" t="e">
        <f>IF(ISNUMBER(Daten_M4[[#This Row],[ZH]]),Daten_M4[[#This Row],[ZH]]/_xlfn.XLOOKUP(Basisjahr,Daten_M4[Jahr],Daten_M4[ZH])-1,#N/A)</f>
        <v>#N/A</v>
      </c>
      <c r="G50" s="74"/>
      <c r="H50" s="76" t="e">
        <f>IF(ISNUMBER(Daten_M4[[#This Row],[CH]]),Daten_M4[[#This Row],[CH]]/_xlfn.XLOOKUP(Basisjahr,Daten_M4[Jahr],Daten_M4[CH])-1,#N/A)</f>
        <v>#N/A</v>
      </c>
      <c r="I50" s="74"/>
      <c r="J50" s="76" t="e">
        <f>IF(ISNUMBER(Daten_M4[[#This Row],[BS]]),Daten_M4[[#This Row],[BS]]/_xlfn.XLOOKUP(Basisjahr,Daten_M4[Jahr],Daten_M4[BS])-1,#N/A)</f>
        <v>#N/A</v>
      </c>
      <c r="K50" s="68"/>
      <c r="L50" s="67"/>
      <c r="M50" s="64"/>
      <c r="N50" s="62"/>
      <c r="O50" s="62"/>
      <c r="P50" s="62"/>
    </row>
    <row r="51" spans="1:16" ht="16.350000000000001" customHeight="1">
      <c r="A51" s="95">
        <v>2034</v>
      </c>
      <c r="B51" s="65" t="s">
        <v>164</v>
      </c>
      <c r="C51" s="124" t="s">
        <v>164</v>
      </c>
      <c r="D51" s="66" t="e">
        <v>#N/A</v>
      </c>
      <c r="E51" s="74"/>
      <c r="F51" s="76" t="e">
        <f>IF(ISNUMBER(Daten_M4[[#This Row],[ZH]]),Daten_M4[[#This Row],[ZH]]/_xlfn.XLOOKUP(Basisjahr,Daten_M4[Jahr],Daten_M4[ZH])-1,#N/A)</f>
        <v>#N/A</v>
      </c>
      <c r="G51" s="74"/>
      <c r="H51" s="76" t="e">
        <f>IF(ISNUMBER(Daten_M4[[#This Row],[CH]]),Daten_M4[[#This Row],[CH]]/_xlfn.XLOOKUP(Basisjahr,Daten_M4[Jahr],Daten_M4[CH])-1,#N/A)</f>
        <v>#N/A</v>
      </c>
      <c r="I51" s="74"/>
      <c r="J51" s="76" t="e">
        <f>IF(ISNUMBER(Daten_M4[[#This Row],[BS]]),Daten_M4[[#This Row],[BS]]/_xlfn.XLOOKUP(Basisjahr,Daten_M4[Jahr],Daten_M4[BS])-1,#N/A)</f>
        <v>#N/A</v>
      </c>
      <c r="K51" s="68"/>
      <c r="L51" s="67"/>
      <c r="M51" s="64"/>
      <c r="N51" s="62"/>
      <c r="O51" s="62"/>
      <c r="P51" s="62"/>
    </row>
    <row r="52" spans="1:16" ht="16.350000000000001" customHeight="1">
      <c r="A52" s="95">
        <v>2035</v>
      </c>
      <c r="B52" s="65" t="s">
        <v>164</v>
      </c>
      <c r="C52" s="124" t="s">
        <v>164</v>
      </c>
      <c r="D52" s="66" t="e">
        <v>#N/A</v>
      </c>
      <c r="E52" s="74"/>
      <c r="F52" s="76" t="e">
        <f>IF(ISNUMBER(Daten_M4[[#This Row],[ZH]]),Daten_M4[[#This Row],[ZH]]/_xlfn.XLOOKUP(Basisjahr,Daten_M4[Jahr],Daten_M4[ZH])-1,#N/A)</f>
        <v>#N/A</v>
      </c>
      <c r="G52" s="74"/>
      <c r="H52" s="76" t="e">
        <f>IF(ISNUMBER(Daten_M4[[#This Row],[CH]]),Daten_M4[[#This Row],[CH]]/_xlfn.XLOOKUP(Basisjahr,Daten_M4[Jahr],Daten_M4[CH])-1,#N/A)</f>
        <v>#N/A</v>
      </c>
      <c r="I52" s="74"/>
      <c r="J52" s="76" t="e">
        <f>IF(ISNUMBER(Daten_M4[[#This Row],[BS]]),Daten_M4[[#This Row],[BS]]/_xlfn.XLOOKUP(Basisjahr,Daten_M4[Jahr],Daten_M4[BS])-1,#N/A)</f>
        <v>#N/A</v>
      </c>
      <c r="K52" s="68"/>
      <c r="L52" s="67"/>
      <c r="M52" s="64"/>
      <c r="N52" s="62"/>
      <c r="O52" s="62"/>
      <c r="P52" s="62"/>
    </row>
    <row r="53" spans="1:16" ht="16.350000000000001" customHeight="1">
      <c r="A53" s="95">
        <v>2036</v>
      </c>
      <c r="B53" s="65" t="s">
        <v>164</v>
      </c>
      <c r="C53" s="124" t="s">
        <v>164</v>
      </c>
      <c r="D53" s="66" t="e">
        <v>#N/A</v>
      </c>
      <c r="E53" s="74"/>
      <c r="F53" s="76" t="e">
        <f>IF(ISNUMBER(Daten_M4[[#This Row],[ZH]]),Daten_M4[[#This Row],[ZH]]/_xlfn.XLOOKUP(Basisjahr,Daten_M4[Jahr],Daten_M4[ZH])-1,#N/A)</f>
        <v>#N/A</v>
      </c>
      <c r="G53" s="74"/>
      <c r="H53" s="76" t="e">
        <f>IF(ISNUMBER(Daten_M4[[#This Row],[CH]]),Daten_M4[[#This Row],[CH]]/_xlfn.XLOOKUP(Basisjahr,Daten_M4[Jahr],Daten_M4[CH])-1,#N/A)</f>
        <v>#N/A</v>
      </c>
      <c r="I53" s="74"/>
      <c r="J53" s="76" t="e">
        <f>IF(ISNUMBER(Daten_M4[[#This Row],[BS]]),Daten_M4[[#This Row],[BS]]/_xlfn.XLOOKUP(Basisjahr,Daten_M4[Jahr],Daten_M4[BS])-1,#N/A)</f>
        <v>#N/A</v>
      </c>
      <c r="K53" s="68"/>
      <c r="L53" s="67"/>
      <c r="M53" s="64"/>
      <c r="N53" s="62"/>
      <c r="O53" s="62"/>
      <c r="P53" s="62"/>
    </row>
    <row r="54" spans="1:16" ht="16.350000000000001" customHeight="1">
      <c r="A54" s="95">
        <v>2037</v>
      </c>
      <c r="B54" s="65" t="s">
        <v>164</v>
      </c>
      <c r="C54" s="124" t="s">
        <v>164</v>
      </c>
      <c r="D54" s="66" t="e">
        <v>#N/A</v>
      </c>
      <c r="E54" s="74"/>
      <c r="F54" s="76" t="e">
        <f>IF(ISNUMBER(Daten_M4[[#This Row],[ZH]]),Daten_M4[[#This Row],[ZH]]/_xlfn.XLOOKUP(Basisjahr,Daten_M4[Jahr],Daten_M4[ZH])-1,#N/A)</f>
        <v>#N/A</v>
      </c>
      <c r="G54" s="74"/>
      <c r="H54" s="76" t="e">
        <f>IF(ISNUMBER(Daten_M4[[#This Row],[CH]]),Daten_M4[[#This Row],[CH]]/_xlfn.XLOOKUP(Basisjahr,Daten_M4[Jahr],Daten_M4[CH])-1,#N/A)</f>
        <v>#N/A</v>
      </c>
      <c r="I54" s="74"/>
      <c r="J54" s="76" t="e">
        <f>IF(ISNUMBER(Daten_M4[[#This Row],[BS]]),Daten_M4[[#This Row],[BS]]/_xlfn.XLOOKUP(Basisjahr,Daten_M4[Jahr],Daten_M4[BS])-1,#N/A)</f>
        <v>#N/A</v>
      </c>
      <c r="K54" s="68"/>
      <c r="L54" s="67"/>
      <c r="M54" s="64"/>
      <c r="N54" s="62"/>
      <c r="O54" s="62"/>
      <c r="P54" s="62"/>
    </row>
    <row r="55" spans="1:16" ht="16.350000000000001" customHeight="1">
      <c r="A55" s="95">
        <v>2038</v>
      </c>
      <c r="B55" s="65" t="s">
        <v>164</v>
      </c>
      <c r="C55" s="124" t="s">
        <v>164</v>
      </c>
      <c r="D55" s="66" t="e">
        <v>#N/A</v>
      </c>
      <c r="E55" s="74"/>
      <c r="F55" s="76" t="e">
        <f>IF(ISNUMBER(Daten_M4[[#This Row],[ZH]]),Daten_M4[[#This Row],[ZH]]/_xlfn.XLOOKUP(Basisjahr,Daten_M4[Jahr],Daten_M4[ZH])-1,#N/A)</f>
        <v>#N/A</v>
      </c>
      <c r="G55" s="74"/>
      <c r="H55" s="76" t="e">
        <f>IF(ISNUMBER(Daten_M4[[#This Row],[CH]]),Daten_M4[[#This Row],[CH]]/_xlfn.XLOOKUP(Basisjahr,Daten_M4[Jahr],Daten_M4[CH])-1,#N/A)</f>
        <v>#N/A</v>
      </c>
      <c r="I55" s="74"/>
      <c r="J55" s="76" t="e">
        <f>IF(ISNUMBER(Daten_M4[[#This Row],[BS]]),Daten_M4[[#This Row],[BS]]/_xlfn.XLOOKUP(Basisjahr,Daten_M4[Jahr],Daten_M4[BS])-1,#N/A)</f>
        <v>#N/A</v>
      </c>
      <c r="K55" s="68"/>
      <c r="L55" s="67"/>
      <c r="M55" s="64"/>
      <c r="N55" s="62"/>
      <c r="O55" s="62"/>
      <c r="P55" s="62"/>
    </row>
    <row r="56" spans="1:16" ht="16.350000000000001" customHeight="1">
      <c r="A56" s="95">
        <v>2039</v>
      </c>
      <c r="B56" s="65" t="s">
        <v>164</v>
      </c>
      <c r="C56" s="124" t="s">
        <v>164</v>
      </c>
      <c r="D56" s="66" t="e">
        <v>#N/A</v>
      </c>
      <c r="E56" s="74"/>
      <c r="F56" s="76" t="e">
        <f>IF(ISNUMBER(Daten_M4[[#This Row],[ZH]]),Daten_M4[[#This Row],[ZH]]/_xlfn.XLOOKUP(Basisjahr,Daten_M4[Jahr],Daten_M4[ZH])-1,#N/A)</f>
        <v>#N/A</v>
      </c>
      <c r="G56" s="74"/>
      <c r="H56" s="76" t="e">
        <f>IF(ISNUMBER(Daten_M4[[#This Row],[CH]]),Daten_M4[[#This Row],[CH]]/_xlfn.XLOOKUP(Basisjahr,Daten_M4[Jahr],Daten_M4[CH])-1,#N/A)</f>
        <v>#N/A</v>
      </c>
      <c r="I56" s="74"/>
      <c r="J56" s="76" t="e">
        <f>IF(ISNUMBER(Daten_M4[[#This Row],[BS]]),Daten_M4[[#This Row],[BS]]/_xlfn.XLOOKUP(Basisjahr,Daten_M4[Jahr],Daten_M4[BS])-1,#N/A)</f>
        <v>#N/A</v>
      </c>
      <c r="K56" s="68"/>
      <c r="L56" s="67"/>
      <c r="M56" s="64"/>
      <c r="N56" s="62"/>
      <c r="O56" s="62"/>
      <c r="P56" s="62"/>
    </row>
    <row r="57" spans="1:16" ht="16.350000000000001" customHeight="1">
      <c r="A57" s="95">
        <v>2040</v>
      </c>
      <c r="B57" s="65" t="s">
        <v>164</v>
      </c>
      <c r="C57" s="124" t="s">
        <v>164</v>
      </c>
      <c r="D57" s="66" t="e">
        <v>#N/A</v>
      </c>
      <c r="E57" s="74"/>
      <c r="F57" s="76" t="e">
        <f>IF(ISNUMBER(Daten_M4[[#This Row],[ZH]]),Daten_M4[[#This Row],[ZH]]/_xlfn.XLOOKUP(Basisjahr,Daten_M4[Jahr],Daten_M4[ZH])-1,#N/A)</f>
        <v>#N/A</v>
      </c>
      <c r="G57" s="74"/>
      <c r="H57" s="76" t="e">
        <f>IF(ISNUMBER(Daten_M4[[#This Row],[CH]]),Daten_M4[[#This Row],[CH]]/_xlfn.XLOOKUP(Basisjahr,Daten_M4[Jahr],Daten_M4[CH])-1,#N/A)</f>
        <v>#N/A</v>
      </c>
      <c r="I57" s="74"/>
      <c r="J57" s="76" t="e">
        <f>IF(ISNUMBER(Daten_M4[[#This Row],[BS]]),Daten_M4[[#This Row],[BS]]/_xlfn.XLOOKUP(Basisjahr,Daten_M4[Jahr],Daten_M4[BS])-1,#N/A)</f>
        <v>#N/A</v>
      </c>
      <c r="K57" s="68"/>
      <c r="L57" s="67"/>
      <c r="M57" s="64"/>
      <c r="N57" s="62"/>
      <c r="O57" s="62"/>
      <c r="P57" s="62"/>
    </row>
    <row r="58" spans="1:16" ht="16.350000000000001" customHeight="1">
      <c r="A58" s="95">
        <v>2041</v>
      </c>
      <c r="B58" s="65" t="s">
        <v>164</v>
      </c>
      <c r="C58" s="124" t="s">
        <v>164</v>
      </c>
      <c r="D58" s="66" t="e">
        <v>#N/A</v>
      </c>
      <c r="E58" s="74"/>
      <c r="F58" s="76" t="e">
        <f>IF(ISNUMBER(Daten_M4[[#This Row],[ZH]]),Daten_M4[[#This Row],[ZH]]/_xlfn.XLOOKUP(Basisjahr,Daten_M4[Jahr],Daten_M4[ZH])-1,#N/A)</f>
        <v>#N/A</v>
      </c>
      <c r="G58" s="74"/>
      <c r="H58" s="76" t="e">
        <f>IF(ISNUMBER(Daten_M4[[#This Row],[CH]]),Daten_M4[[#This Row],[CH]]/_xlfn.XLOOKUP(Basisjahr,Daten_M4[Jahr],Daten_M4[CH])-1,#N/A)</f>
        <v>#N/A</v>
      </c>
      <c r="I58" s="74"/>
      <c r="J58" s="76" t="e">
        <f>IF(ISNUMBER(Daten_M4[[#This Row],[BS]]),Daten_M4[[#This Row],[BS]]/_xlfn.XLOOKUP(Basisjahr,Daten_M4[Jahr],Daten_M4[BS])-1,#N/A)</f>
        <v>#N/A</v>
      </c>
      <c r="K58" s="68"/>
      <c r="L58" s="67"/>
      <c r="M58" s="64"/>
      <c r="N58" s="62"/>
      <c r="O58" s="62"/>
      <c r="P58" s="62"/>
    </row>
    <row r="59" spans="1:16" ht="16.350000000000001" customHeight="1">
      <c r="A59" s="95">
        <v>2042</v>
      </c>
      <c r="B59" s="65" t="s">
        <v>164</v>
      </c>
      <c r="C59" s="124" t="s">
        <v>164</v>
      </c>
      <c r="D59" s="66" t="e">
        <v>#N/A</v>
      </c>
      <c r="E59" s="74"/>
      <c r="F59" s="76" t="e">
        <f>IF(ISNUMBER(Daten_M4[[#This Row],[ZH]]),Daten_M4[[#This Row],[ZH]]/_xlfn.XLOOKUP(Basisjahr,Daten_M4[Jahr],Daten_M4[ZH])-1,#N/A)</f>
        <v>#N/A</v>
      </c>
      <c r="G59" s="74"/>
      <c r="H59" s="76" t="e">
        <f>IF(ISNUMBER(Daten_M4[[#This Row],[CH]]),Daten_M4[[#This Row],[CH]]/_xlfn.XLOOKUP(Basisjahr,Daten_M4[Jahr],Daten_M4[CH])-1,#N/A)</f>
        <v>#N/A</v>
      </c>
      <c r="I59" s="74"/>
      <c r="J59" s="76" t="e">
        <f>IF(ISNUMBER(Daten_M4[[#This Row],[BS]]),Daten_M4[[#This Row],[BS]]/_xlfn.XLOOKUP(Basisjahr,Daten_M4[Jahr],Daten_M4[BS])-1,#N/A)</f>
        <v>#N/A</v>
      </c>
      <c r="K59" s="68"/>
      <c r="L59" s="67"/>
      <c r="M59" s="64"/>
      <c r="N59" s="62"/>
      <c r="O59" s="62"/>
      <c r="P59" s="62"/>
    </row>
    <row r="60" spans="1:16" ht="16.350000000000001" customHeight="1">
      <c r="A60" s="95">
        <v>2043</v>
      </c>
      <c r="B60" s="65" t="s">
        <v>164</v>
      </c>
      <c r="C60" s="124" t="s">
        <v>164</v>
      </c>
      <c r="D60" s="66" t="e">
        <v>#N/A</v>
      </c>
      <c r="E60" s="74"/>
      <c r="F60" s="76" t="e">
        <f>IF(ISNUMBER(Daten_M4[[#This Row],[ZH]]),Daten_M4[[#This Row],[ZH]]/_xlfn.XLOOKUP(Basisjahr,Daten_M4[Jahr],Daten_M4[ZH])-1,#N/A)</f>
        <v>#N/A</v>
      </c>
      <c r="G60" s="74"/>
      <c r="H60" s="76" t="e">
        <f>IF(ISNUMBER(Daten_M4[[#This Row],[CH]]),Daten_M4[[#This Row],[CH]]/_xlfn.XLOOKUP(Basisjahr,Daten_M4[Jahr],Daten_M4[CH])-1,#N/A)</f>
        <v>#N/A</v>
      </c>
      <c r="I60" s="74"/>
      <c r="J60" s="76" t="e">
        <f>IF(ISNUMBER(Daten_M4[[#This Row],[BS]]),Daten_M4[[#This Row],[BS]]/_xlfn.XLOOKUP(Basisjahr,Daten_M4[Jahr],Daten_M4[BS])-1,#N/A)</f>
        <v>#N/A</v>
      </c>
      <c r="K60" s="68"/>
      <c r="L60" s="67"/>
      <c r="M60" s="64"/>
      <c r="N60" s="62"/>
      <c r="O60" s="62"/>
      <c r="P60" s="62"/>
    </row>
    <row r="61" spans="1:16" ht="16.350000000000001" customHeight="1">
      <c r="A61" s="95">
        <v>2044</v>
      </c>
      <c r="B61" s="65" t="s">
        <v>164</v>
      </c>
      <c r="C61" s="124" t="s">
        <v>164</v>
      </c>
      <c r="D61" s="66" t="e">
        <v>#N/A</v>
      </c>
      <c r="E61" s="74"/>
      <c r="F61" s="76" t="e">
        <f>IF(ISNUMBER(Daten_M4[[#This Row],[ZH]]),Daten_M4[[#This Row],[ZH]]/_xlfn.XLOOKUP(Basisjahr,Daten_M4[Jahr],Daten_M4[ZH])-1,#N/A)</f>
        <v>#N/A</v>
      </c>
      <c r="G61" s="74"/>
      <c r="H61" s="76" t="e">
        <f>IF(ISNUMBER(Daten_M4[[#This Row],[CH]]),Daten_M4[[#This Row],[CH]]/_xlfn.XLOOKUP(Basisjahr,Daten_M4[Jahr],Daten_M4[CH])-1,#N/A)</f>
        <v>#N/A</v>
      </c>
      <c r="I61" s="74"/>
      <c r="J61" s="76" t="e">
        <f>IF(ISNUMBER(Daten_M4[[#This Row],[BS]]),Daten_M4[[#This Row],[BS]]/_xlfn.XLOOKUP(Basisjahr,Daten_M4[Jahr],Daten_M4[BS])-1,#N/A)</f>
        <v>#N/A</v>
      </c>
      <c r="K61" s="68"/>
      <c r="L61" s="67"/>
      <c r="M61" s="64"/>
      <c r="N61" s="62"/>
      <c r="O61" s="62"/>
      <c r="P61" s="62"/>
    </row>
    <row r="62" spans="1:16" ht="16.350000000000001" customHeight="1">
      <c r="A62" s="95">
        <v>2045</v>
      </c>
      <c r="B62" s="65" t="s">
        <v>164</v>
      </c>
      <c r="C62" s="124" t="s">
        <v>164</v>
      </c>
      <c r="D62" s="66" t="e">
        <v>#N/A</v>
      </c>
      <c r="E62" s="74"/>
      <c r="F62" s="76" t="e">
        <f>IF(ISNUMBER(Daten_M4[[#This Row],[ZH]]),Daten_M4[[#This Row],[ZH]]/_xlfn.XLOOKUP(Basisjahr,Daten_M4[Jahr],Daten_M4[ZH])-1,#N/A)</f>
        <v>#N/A</v>
      </c>
      <c r="G62" s="74"/>
      <c r="H62" s="76" t="e">
        <f>IF(ISNUMBER(Daten_M4[[#This Row],[CH]]),Daten_M4[[#This Row],[CH]]/_xlfn.XLOOKUP(Basisjahr,Daten_M4[Jahr],Daten_M4[CH])-1,#N/A)</f>
        <v>#N/A</v>
      </c>
      <c r="I62" s="74"/>
      <c r="J62" s="76" t="e">
        <f>IF(ISNUMBER(Daten_M4[[#This Row],[BS]]),Daten_M4[[#This Row],[BS]]/_xlfn.XLOOKUP(Basisjahr,Daten_M4[Jahr],Daten_M4[BS])-1,#N/A)</f>
        <v>#N/A</v>
      </c>
      <c r="K62" s="68"/>
      <c r="L62" s="67"/>
      <c r="M62" s="64"/>
      <c r="N62" s="62"/>
      <c r="O62" s="62"/>
      <c r="P62" s="62"/>
    </row>
    <row r="63" spans="1:16" ht="16.350000000000001" customHeight="1">
      <c r="A63" s="95">
        <v>2046</v>
      </c>
      <c r="B63" s="65" t="s">
        <v>164</v>
      </c>
      <c r="C63" s="124" t="s">
        <v>164</v>
      </c>
      <c r="D63" s="66" t="e">
        <v>#N/A</v>
      </c>
      <c r="E63" s="74"/>
      <c r="F63" s="76" t="e">
        <f>IF(ISNUMBER(Daten_M4[[#This Row],[ZH]]),Daten_M4[[#This Row],[ZH]]/_xlfn.XLOOKUP(Basisjahr,Daten_M4[Jahr],Daten_M4[ZH])-1,#N/A)</f>
        <v>#N/A</v>
      </c>
      <c r="G63" s="74"/>
      <c r="H63" s="76" t="e">
        <f>IF(ISNUMBER(Daten_M4[[#This Row],[CH]]),Daten_M4[[#This Row],[CH]]/_xlfn.XLOOKUP(Basisjahr,Daten_M4[Jahr],Daten_M4[CH])-1,#N/A)</f>
        <v>#N/A</v>
      </c>
      <c r="I63" s="74"/>
      <c r="J63" s="76" t="e">
        <f>IF(ISNUMBER(Daten_M4[[#This Row],[BS]]),Daten_M4[[#This Row],[BS]]/_xlfn.XLOOKUP(Basisjahr,Daten_M4[Jahr],Daten_M4[BS])-1,#N/A)</f>
        <v>#N/A</v>
      </c>
      <c r="K63" s="68"/>
      <c r="L63" s="67"/>
      <c r="M63" s="64"/>
      <c r="N63" s="62"/>
      <c r="O63" s="62"/>
      <c r="P63" s="62"/>
    </row>
    <row r="64" spans="1:16" ht="16.350000000000001" customHeight="1">
      <c r="A64" s="95">
        <v>2047</v>
      </c>
      <c r="B64" s="65" t="s">
        <v>164</v>
      </c>
      <c r="C64" s="124" t="s">
        <v>164</v>
      </c>
      <c r="D64" s="66" t="e">
        <v>#N/A</v>
      </c>
      <c r="E64" s="74"/>
      <c r="F64" s="76" t="e">
        <f>IF(ISNUMBER(Daten_M4[[#This Row],[ZH]]),Daten_M4[[#This Row],[ZH]]/_xlfn.XLOOKUP(Basisjahr,Daten_M4[Jahr],Daten_M4[ZH])-1,#N/A)</f>
        <v>#N/A</v>
      </c>
      <c r="G64" s="74"/>
      <c r="H64" s="76" t="e">
        <f>IF(ISNUMBER(Daten_M4[[#This Row],[CH]]),Daten_M4[[#This Row],[CH]]/_xlfn.XLOOKUP(Basisjahr,Daten_M4[Jahr],Daten_M4[CH])-1,#N/A)</f>
        <v>#N/A</v>
      </c>
      <c r="I64" s="74"/>
      <c r="J64" s="76" t="e">
        <f>IF(ISNUMBER(Daten_M4[[#This Row],[BS]]),Daten_M4[[#This Row],[BS]]/_xlfn.XLOOKUP(Basisjahr,Daten_M4[Jahr],Daten_M4[BS])-1,#N/A)</f>
        <v>#N/A</v>
      </c>
      <c r="K64" s="68"/>
      <c r="L64" s="67"/>
      <c r="M64" s="64"/>
      <c r="N64" s="62"/>
      <c r="O64" s="62"/>
      <c r="P64" s="62"/>
    </row>
    <row r="65" spans="1:16" ht="16.350000000000001" customHeight="1">
      <c r="A65" s="95">
        <v>2048</v>
      </c>
      <c r="B65" s="65" t="s">
        <v>164</v>
      </c>
      <c r="C65" s="124" t="s">
        <v>164</v>
      </c>
      <c r="D65" s="66" t="e">
        <v>#N/A</v>
      </c>
      <c r="E65" s="74"/>
      <c r="F65" s="76" t="e">
        <f>IF(ISNUMBER(Daten_M4[[#This Row],[ZH]]),Daten_M4[[#This Row],[ZH]]/_xlfn.XLOOKUP(Basisjahr,Daten_M4[Jahr],Daten_M4[ZH])-1,#N/A)</f>
        <v>#N/A</v>
      </c>
      <c r="G65" s="74"/>
      <c r="H65" s="76" t="e">
        <f>IF(ISNUMBER(Daten_M4[[#This Row],[CH]]),Daten_M4[[#This Row],[CH]]/_xlfn.XLOOKUP(Basisjahr,Daten_M4[Jahr],Daten_M4[CH])-1,#N/A)</f>
        <v>#N/A</v>
      </c>
      <c r="I65" s="74"/>
      <c r="J65" s="76" t="e">
        <f>IF(ISNUMBER(Daten_M4[[#This Row],[BS]]),Daten_M4[[#This Row],[BS]]/_xlfn.XLOOKUP(Basisjahr,Daten_M4[Jahr],Daten_M4[BS])-1,#N/A)</f>
        <v>#N/A</v>
      </c>
      <c r="K65" s="68"/>
      <c r="L65" s="67"/>
      <c r="M65" s="64"/>
      <c r="N65" s="62"/>
      <c r="O65" s="62"/>
      <c r="P65" s="62"/>
    </row>
    <row r="66" spans="1:16" ht="16.350000000000001" customHeight="1">
      <c r="A66" s="95">
        <v>2049</v>
      </c>
      <c r="B66" s="65" t="s">
        <v>164</v>
      </c>
      <c r="C66" s="124" t="s">
        <v>164</v>
      </c>
      <c r="D66" s="66" t="e">
        <v>#N/A</v>
      </c>
      <c r="E66" s="74"/>
      <c r="F66" s="76" t="e">
        <f>IF(ISNUMBER(Daten_M4[[#This Row],[ZH]]),Daten_M4[[#This Row],[ZH]]/_xlfn.XLOOKUP(Basisjahr,Daten_M4[Jahr],Daten_M4[ZH])-1,#N/A)</f>
        <v>#N/A</v>
      </c>
      <c r="G66" s="74"/>
      <c r="H66" s="76" t="e">
        <f>IF(ISNUMBER(Daten_M4[[#This Row],[CH]]),Daten_M4[[#This Row],[CH]]/_xlfn.XLOOKUP(Basisjahr,Daten_M4[Jahr],Daten_M4[CH])-1,#N/A)</f>
        <v>#N/A</v>
      </c>
      <c r="I66" s="74"/>
      <c r="J66" s="76" t="e">
        <f>IF(ISNUMBER(Daten_M4[[#This Row],[BS]]),Daten_M4[[#This Row],[BS]]/_xlfn.XLOOKUP(Basisjahr,Daten_M4[Jahr],Daten_M4[BS])-1,#N/A)</f>
        <v>#N/A</v>
      </c>
      <c r="K66" s="68"/>
      <c r="L66" s="67"/>
      <c r="M66" s="64"/>
      <c r="N66" s="62"/>
      <c r="O66" s="62"/>
      <c r="P66" s="62"/>
    </row>
    <row r="67" spans="1:16" ht="15" customHeight="1">
      <c r="A67" s="95">
        <v>2050</v>
      </c>
      <c r="B67" s="95" t="s">
        <v>164</v>
      </c>
      <c r="C67" s="124" t="s">
        <v>164</v>
      </c>
      <c r="D67" t="e">
        <v>#N/A</v>
      </c>
      <c r="E67"/>
      <c r="F67" t="e">
        <f>IF(ISNUMBER(Daten_M4[[#This Row],[ZH]]),Daten_M4[[#This Row],[ZH]]/_xlfn.XLOOKUP(Basisjahr,Daten_M4[Jahr],Daten_M4[ZH])-1,#N/A)</f>
        <v>#N/A</v>
      </c>
      <c r="G67"/>
      <c r="H67" t="e">
        <f>IF(ISNUMBER(Daten_M4[[#This Row],[CH]]),Daten_M4[[#This Row],[CH]]/_xlfn.XLOOKUP(Basisjahr,Daten_M4[Jahr],Daten_M4[CH])-1,#N/A)</f>
        <v>#N/A</v>
      </c>
      <c r="I67"/>
      <c r="J67" t="e">
        <f>IF(ISNUMBER(Daten_M4[[#This Row],[BS]]),Daten_M4[[#This Row],[BS]]/_xlfn.XLOOKUP(Basisjahr,Daten_M4[Jahr],Daten_M4[BS])-1,#N/A)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21:B22 E21:G22 J21:L22 A23:L25 A26:J27 N28:O29 A28:L30 A31:M67 A68:L72 A73:J74 A75:L104">
    <cfRule type="containsErrors" dxfId="726" priority="6">
      <formula>ISERROR(A2)</formula>
    </cfRule>
  </conditionalFormatting>
  <conditionalFormatting sqref="A15:L20">
    <cfRule type="containsErrors" dxfId="725" priority="2">
      <formula>ISERROR(A15)</formula>
    </cfRule>
  </conditionalFormatting>
  <conditionalFormatting sqref="A1:Z13 A14:B14 E14:G14 J14:Z14 A21:B22 E21:G22 J21:Z22 A23:Z25 A26:J27 N26:Z27 A28:Z30 A31:AA67 A68:Z72 A73:J74 N73:Z74 A75:Z1048576">
    <cfRule type="cellIs" dxfId="722" priority="3" operator="equal">
      <formula>0</formula>
    </cfRule>
  </conditionalFormatting>
  <conditionalFormatting sqref="A15:Z20">
    <cfRule type="cellIs" dxfId="721" priority="1" operator="equal">
      <formula>0</formula>
    </cfRule>
  </conditionalFormatting>
  <dataValidations count="1">
    <dataValidation operator="lessThan" allowBlank="1" showInputMessage="1" showErrorMessage="1" sqref="B8:D10 G8:I9" xr:uid="{2A4E68DE-748C-4B0F-8D16-CA3CB717991E}"/>
  </dataValidations>
  <hyperlinks>
    <hyperlink ref="F1" location="Übersicht!A1" display="⬅️ Zurück zur Übersicht" xr:uid="{E86BB645-1F58-4B98-A949-5234185AC1B3}"/>
    <hyperlink ref="G12" r:id="rId1" display="https://opendata.swiss/de/dataset/gebaude-nach-kanton-gebaudekategorie-heizungsart-warmwasserversorgung-energietrager-und-bauperi" xr:uid="{6E5FDBCB-C4D3-48EE-9209-308E85A36137}"/>
    <hyperlink ref="B12:D12" r:id="rId2" display="https://opendata.swiss/en/dataset/kennzahlen-neuwagenflotte/resource/12d6c0a1-01c1-41f2-b910-be57e774d414" xr:uid="{88055776-ADA6-429A-8100-24190E1885FA}"/>
  </hyperlinks>
  <pageMargins left="0.25" right="0.25" top="0.75" bottom="0.75" header="0.3" footer="0.3"/>
  <pageSetup paperSize="9" scale="83" orientation="portrait" r:id="rId3"/>
  <headerFooter>
    <oddHeader>&amp;L&amp;"Arial Nova,Standard"Energiestadt Opfikon</oddHeader>
  </headerFooter>
  <ignoredErrors>
    <ignoredError sqref="E1" evalError="1"/>
  </ignoredErrors>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4" id="{F96D7A5D-96FC-42E8-9BF1-977955712057}">
            <xm:f>$A32=Übersicht!$H$1</xm:f>
            <x14:dxf>
              <fill>
                <patternFill>
                  <bgColor theme="3" tint="0.79998168889431442"/>
                </patternFill>
              </fill>
            </x14:dxf>
          </x14:cfRule>
          <x14:cfRule type="expression" priority="5" id="{E18FF22F-BF4C-4F3A-815A-217E9DABE842}">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E5BC9E77-4E5A-45D5-83B7-B208D7BBFB6A}">
          <x14:formula1>
            <xm:f>Definitionen!$E$2:$E$11</xm:f>
          </x14:formula1>
          <xm:sqref>B5</xm:sqref>
        </x14:dataValidation>
        <x14:dataValidation type="list" allowBlank="1" showInputMessage="1" showErrorMessage="1" xr:uid="{D1533975-8EB2-4253-89C3-282F7441908F}">
          <x14:formula1>
            <xm:f>Definitionen!$I$2:$I$7</xm:f>
          </x14:formula1>
          <xm:sqref>G24:I24</xm:sqref>
        </x14:dataValidation>
        <x14:dataValidation type="list" allowBlank="1" showInputMessage="1" showErrorMessage="1" xr:uid="{78EE6092-7329-445D-93D9-591A3160FD0A}">
          <x14:formula1>
            <xm:f>Definitionen!$A$2:$A$6</xm:f>
          </x14:formula1>
          <xm:sqref>B7 D7</xm:sqref>
        </x14:dataValidation>
        <x14:dataValidation type="list" allowBlank="1" showInputMessage="1" showErrorMessage="1" xr:uid="{73FDE095-7F16-4043-9CB6-70CD541134FD}">
          <x14:formula1>
            <xm:f>Definitionen!I2:I15</xm:f>
          </x14:formula1>
          <xm:sqref>B24:D24</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4CF699-E542-47E6-8738-B0DEBEAC228C}">
  <sheetPr codeName="Tabelle20">
    <tabColor theme="2"/>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1" t="s">
        <v>313</v>
      </c>
      <c r="B1" s="192"/>
      <c r="C1" s="192"/>
      <c r="D1" s="192"/>
      <c r="E1" s="93" t="e">
        <f>Basisjahr&amp;"-"&amp;Betrachtungsjahr&amp;": "&amp;ROUND(_xlfn.XLOOKUP(Betrachtungsjahr,Daten_M6[Jahr],Daten_M6[Veränderung ZH])*100,1)&amp;" %"</f>
        <v>#N/A</v>
      </c>
      <c r="F1" s="193" t="s">
        <v>122</v>
      </c>
      <c r="G1" s="193"/>
      <c r="H1" s="193"/>
      <c r="J1" s="94" t="e">
        <f>Basisjahr&amp;"-"&amp;Betrachtungsjahr&amp;": "&amp;ROUND(_xlfn.XLOOKUP(Betrachtungsjahr,Daten_M6[Jahr],Daten_M6[Veränderung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2013</v>
      </c>
      <c r="E4" s="19"/>
      <c r="F4" s="89"/>
      <c r="G4" s="89"/>
      <c r="H4" s="90" t="str">
        <f t="shared" ref="H4:I6" si="0">C4</f>
        <v>Verfügbar ab</v>
      </c>
      <c r="I4" s="92">
        <f t="shared" si="0"/>
        <v>2013</v>
      </c>
    </row>
    <row r="5" spans="1:17" s="56" customFormat="1" ht="18" customHeight="1">
      <c r="A5" s="79" t="s">
        <v>59</v>
      </c>
      <c r="B5" s="80" t="s">
        <v>166</v>
      </c>
      <c r="C5" s="79" t="s">
        <v>127</v>
      </c>
      <c r="D5" s="82" t="s">
        <v>275</v>
      </c>
      <c r="E5" s="19"/>
      <c r="F5" s="90" t="str">
        <f>A5</f>
        <v>Zuständig</v>
      </c>
      <c r="G5" s="91" t="str">
        <f>B5</f>
        <v>AWEL</v>
      </c>
      <c r="H5" s="90" t="str">
        <f t="shared" si="0"/>
        <v>Kontaktperson</v>
      </c>
      <c r="I5" s="100" t="str">
        <f t="shared" si="0"/>
        <v>Cuno Bieler</v>
      </c>
    </row>
    <row r="6" spans="1:17" s="56" customFormat="1" ht="18" customHeight="1">
      <c r="A6" s="79" t="s">
        <v>58</v>
      </c>
      <c r="B6" s="80" t="s">
        <v>200</v>
      </c>
      <c r="C6" s="79" t="s">
        <v>128</v>
      </c>
      <c r="D6" s="83" t="s">
        <v>168</v>
      </c>
      <c r="E6" s="19"/>
      <c r="F6" s="90" t="str">
        <f t="shared" ref="F6:F9" si="1">A6</f>
        <v>Einheit</v>
      </c>
      <c r="G6" s="91" t="str">
        <f>B6</f>
        <v>%</v>
      </c>
      <c r="H6" s="90" t="str">
        <f t="shared" si="0"/>
        <v xml:space="preserve">Berechnung </v>
      </c>
      <c r="I6" s="91" t="str">
        <f t="shared" si="0"/>
        <v>Nein</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4" t="s">
        <v>314</v>
      </c>
      <c r="C8" s="194"/>
      <c r="D8" s="194"/>
      <c r="E8" s="19"/>
      <c r="F8" s="90" t="str">
        <f t="shared" si="1"/>
        <v>Kurzbeschreibung</v>
      </c>
      <c r="G8" s="238" t="str">
        <f>B8</f>
        <v>Der Bi-Modal Split beschreibt die Verteilung der zurückgelegten Wege auf die beiden Verkehrsträger ÖV und MIV. Modal Split wird häufig auch als Verkehrsmittelwahl bezeichnet.</v>
      </c>
      <c r="H8" s="238"/>
      <c r="I8" s="238"/>
      <c r="Q8" s="58" t="e">
        <f>E38/E32-1</f>
        <v>#DIV/0!</v>
      </c>
    </row>
    <row r="9" spans="1:17" s="59" customFormat="1" ht="72" customHeight="1">
      <c r="A9" s="79" t="s">
        <v>132</v>
      </c>
      <c r="B9" s="194" t="s">
        <v>315</v>
      </c>
      <c r="C9" s="194"/>
      <c r="D9" s="194"/>
      <c r="E9" s="19"/>
      <c r="F9" s="90" t="str">
        <f t="shared" si="1"/>
        <v>Aussagekraft/Relevanz</v>
      </c>
      <c r="G9" s="238" t="str">
        <f>B9</f>
        <v>Der Bi-Modal Split sagt vor allem viel über das Mobilitötsverhalten im Kanton aus. Dabei zeigt sich, dass bei besserer Anbindung an den öffentlichen Verkehr  die Verkehrsmittelwahl häufiger auf den ÖV fällt. Da der ÖV im Kanton Zürich pro Kopf viel tiefere CO2-Emissionen emittiert, kommt das einer Dekarboniesierung gleich.</v>
      </c>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6" t="s">
        <v>316</v>
      </c>
      <c r="C11" s="196"/>
      <c r="D11" s="196"/>
      <c r="E11" s="19"/>
      <c r="F11" s="90" t="str">
        <f t="shared" ref="F11:I17" si="2">A11</f>
        <v>Datenquelle</v>
      </c>
      <c r="G11" s="238" t="str">
        <f t="shared" si="2"/>
        <v>Statistisches Amt des Kantons Zürich</v>
      </c>
      <c r="H11" s="238"/>
      <c r="I11" s="238"/>
    </row>
    <row r="12" spans="1:17" s="56" customFormat="1" ht="42" customHeight="1">
      <c r="A12" s="79" t="s">
        <v>134</v>
      </c>
      <c r="B12" s="217" t="s">
        <v>317</v>
      </c>
      <c r="C12" s="217"/>
      <c r="D12" s="217"/>
      <c r="E12" s="19"/>
      <c r="F12" s="90" t="str">
        <f t="shared" si="2"/>
        <v>Internetadresse</v>
      </c>
      <c r="G12" s="238" t="str">
        <f t="shared" si="2"/>
        <v>https://www.zh.ch/de/politik-staat/statistik-daten/datenkatalog.html#/datasets/363@statistisches-amt-kanton-zuerich</v>
      </c>
      <c r="H12" s="238"/>
      <c r="I12" s="238"/>
    </row>
    <row r="13" spans="1:17" s="56" customFormat="1" ht="42" customHeight="1" thickTop="1" thickBot="1">
      <c r="A13" s="79" t="s">
        <v>127</v>
      </c>
      <c r="B13" s="196"/>
      <c r="C13" s="196"/>
      <c r="D13" s="196"/>
      <c r="E13" s="19"/>
      <c r="F13" s="90" t="str">
        <f t="shared" si="2"/>
        <v>Kontaktperson</v>
      </c>
      <c r="G13" s="238">
        <f t="shared" si="2"/>
        <v>0</v>
      </c>
      <c r="H13" s="238"/>
      <c r="I13" s="238"/>
    </row>
    <row r="14" spans="1:17" s="56" customFormat="1">
      <c r="A14" s="79" t="s">
        <v>135</v>
      </c>
      <c r="B14" s="203" t="s">
        <v>318</v>
      </c>
      <c r="C14" s="204"/>
      <c r="D14" s="205"/>
      <c r="E14" s="19"/>
      <c r="F14" s="90" t="str">
        <f>A14</f>
        <v>Nr. der Statisitik</v>
      </c>
      <c r="G14" s="239" t="str">
        <f>B14</f>
        <v>KANTON_ZUERICH_480.csv</v>
      </c>
      <c r="H14" s="240"/>
      <c r="I14" s="241"/>
    </row>
    <row r="15" spans="1:17" s="56" customFormat="1" ht="18.600000000000001" customHeight="1">
      <c r="A15" s="79" t="s">
        <v>136</v>
      </c>
      <c r="B15" s="105" t="s">
        <v>319</v>
      </c>
      <c r="C15" s="79" t="s">
        <v>137</v>
      </c>
      <c r="D15" s="106" t="s">
        <v>310</v>
      </c>
      <c r="E15" s="19"/>
      <c r="F15" s="90" t="str">
        <f t="shared" si="2"/>
        <v>Lizenz</v>
      </c>
      <c r="G15" s="107" t="str">
        <f t="shared" si="2"/>
        <v>CC-BY</v>
      </c>
      <c r="H15" s="90" t="str">
        <f t="shared" si="2"/>
        <v>Dateiformat</v>
      </c>
      <c r="I15" s="107" t="str">
        <f t="shared" si="2"/>
        <v>CSV</v>
      </c>
    </row>
    <row r="16" spans="1:17" s="59" customFormat="1" ht="18.600000000000001" customHeight="1">
      <c r="A16" s="79" t="s">
        <v>138</v>
      </c>
      <c r="B16" s="80" t="s">
        <v>320</v>
      </c>
      <c r="C16" s="79" t="s">
        <v>139</v>
      </c>
      <c r="D16" s="84" t="s">
        <v>321</v>
      </c>
      <c r="E16" s="19"/>
      <c r="F16" s="90" t="str">
        <f t="shared" si="2"/>
        <v>Erhebungsintervall</v>
      </c>
      <c r="G16" s="91" t="str">
        <f t="shared" si="2"/>
        <v>2-3 Jahre</v>
      </c>
      <c r="H16" s="90" t="str">
        <f t="shared" si="2"/>
        <v>Aktualisierung jeweils</v>
      </c>
      <c r="I16" s="91" t="str">
        <f>D16</f>
        <v>nach der Erhebung</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197" t="s">
        <v>322</v>
      </c>
      <c r="C21" s="198"/>
      <c r="D21" s="199"/>
      <c r="E21" s="19"/>
      <c r="F21" s="90" t="str">
        <f>A21</f>
        <v>Hinweise zu Datenauswahl und -aufbereitung</v>
      </c>
      <c r="G21" s="200" t="str">
        <f>B21</f>
        <v xml:space="preserve">Grundlage für die Berechnung des ÖV-Anteils sind die ÖV-Wege des Quell-, Ziel- und Binnenverkehrs des jeweiligen Gebiets an einem durchschnittlichen Werktag (DWV). </v>
      </c>
      <c r="H21" s="201"/>
      <c r="I21" s="202"/>
    </row>
    <row r="22" spans="1:17" s="59" customFormat="1" ht="36.6" customHeight="1" thickTop="1" thickBot="1">
      <c r="A22" s="79" t="s">
        <v>146</v>
      </c>
      <c r="B22" s="197"/>
      <c r="C22" s="198"/>
      <c r="D22" s="199"/>
      <c r="E22" s="19"/>
      <c r="F22" s="90" t="str">
        <f>A22</f>
        <v>Berechnung Indikator</v>
      </c>
      <c r="G22" s="200">
        <f>B22</f>
        <v>0</v>
      </c>
      <c r="H22" s="201"/>
      <c r="I22" s="202"/>
    </row>
    <row r="23" spans="1:17" s="56" customFormat="1" ht="12.6" customHeight="1" thickTop="1" thickBot="1">
      <c r="A23" s="88"/>
      <c r="B23" s="88"/>
      <c r="C23" s="88"/>
      <c r="D23" s="88"/>
      <c r="E23" s="19"/>
      <c r="F23" s="88"/>
      <c r="G23" s="88"/>
      <c r="H23" s="88"/>
      <c r="I23" s="88"/>
    </row>
    <row r="24" spans="1:17" s="59" customFormat="1" ht="18" customHeight="1">
      <c r="A24" s="79" t="s">
        <v>147</v>
      </c>
      <c r="B24" s="194" t="s">
        <v>323</v>
      </c>
      <c r="C24" s="194"/>
      <c r="D24" s="194"/>
      <c r="E24" s="19"/>
      <c r="F24" s="89"/>
      <c r="G24" s="195"/>
      <c r="H24" s="195"/>
      <c r="I24" s="195"/>
    </row>
    <row r="25" spans="1:17" s="59" customFormat="1" ht="42.6" customHeight="1">
      <c r="A25" s="79" t="s">
        <v>148</v>
      </c>
      <c r="B25" s="194" t="s">
        <v>179</v>
      </c>
      <c r="C25" s="194"/>
      <c r="D25" s="194"/>
      <c r="E25" s="19"/>
      <c r="F25" s="90" t="str">
        <f t="shared" ref="F25:F27" si="5">A25</f>
        <v>Datenqualität</v>
      </c>
      <c r="G25" s="238" t="str">
        <f>B25</f>
        <v>gut</v>
      </c>
      <c r="H25" s="238"/>
      <c r="I25" s="238"/>
    </row>
    <row r="26" spans="1:17" s="59" customFormat="1" ht="33" customHeight="1">
      <c r="A26" s="79" t="s">
        <v>149</v>
      </c>
      <c r="B26" s="207" t="s">
        <v>324</v>
      </c>
      <c r="C26" s="207"/>
      <c r="D26" s="207"/>
      <c r="E26" s="19"/>
      <c r="F26" s="90" t="str">
        <f t="shared" si="5"/>
        <v>Plausiblisierung / Verifizierung</v>
      </c>
      <c r="G26" s="238" t="str">
        <f>B26</f>
        <v>Ein sinkender ÖV-Anteil müsste kritisch stimmen.</v>
      </c>
      <c r="H26" s="238"/>
      <c r="I26" s="238"/>
    </row>
    <row r="27" spans="1:17" s="59" customFormat="1" ht="37.35" customHeight="1" thickTop="1" thickBot="1">
      <c r="A27" s="79" t="s">
        <v>150</v>
      </c>
      <c r="B27" s="194"/>
      <c r="C27" s="194"/>
      <c r="D27" s="194"/>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Bi-Modal Split (ÖV/MIV)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IF(ISNUMBER(Daten_M6[[#This Row],[ZH]]),Daten_M6[[#This Row],[ZH]]/_xlfn.XLOOKUP(Basisjahr,Daten_M6[Jahr],Daten_M6[ZH])-1,#N/A)</f>
        <v>#N/A</v>
      </c>
      <c r="G32" s="121"/>
      <c r="H32" s="75" t="e">
        <f>IF(ISNUMBER(Daten_M6[[#This Row],[CH]]),Daten_M6[[#This Row],[CH]]/_xlfn.XLOOKUP(Basisjahr,Daten_M6[Jahr],Daten_M6[CH])-1,#N/A)</f>
        <v>#N/A</v>
      </c>
      <c r="I32" s="121"/>
      <c r="J32" s="75" t="e">
        <f>IF(ISNUMBER(Daten_M6[[#This Row],[BS]]),Daten_M6[[#This Row],[BS]]/_xlfn.XLOOKUP(Basisjahr,Daten_M6[Jahr],Daten_M6[BS])-1,#N/A)</f>
        <v>#N/A</v>
      </c>
      <c r="K32" s="63"/>
      <c r="L32" s="67"/>
      <c r="M32" s="64"/>
      <c r="N32" s="64"/>
      <c r="O32" s="64"/>
      <c r="P32" s="64"/>
    </row>
    <row r="33" spans="1:16" ht="16.350000000000001" customHeight="1">
      <c r="A33" s="95">
        <v>2016</v>
      </c>
      <c r="B33" s="65" t="s">
        <v>164</v>
      </c>
      <c r="C33" s="124" t="s">
        <v>164</v>
      </c>
      <c r="D33" s="66" t="e">
        <v>#N/A</v>
      </c>
      <c r="E33" s="73"/>
      <c r="F33" s="75" t="e">
        <f>IF(ISNUMBER(Daten_M6[[#This Row],[ZH]]),Daten_M6[[#This Row],[ZH]]/_xlfn.XLOOKUP(Basisjahr,Daten_M6[Jahr],Daten_M6[ZH])-1,#N/A)</f>
        <v>#N/A</v>
      </c>
      <c r="G33" s="73"/>
      <c r="H33" s="75" t="e">
        <f>IF(ISNUMBER(Daten_M6[[#This Row],[CH]]),Daten_M6[[#This Row],[CH]]/_xlfn.XLOOKUP(Basisjahr,Daten_M6[Jahr],Daten_M6[CH])-1,#N/A)</f>
        <v>#N/A</v>
      </c>
      <c r="I33" s="73"/>
      <c r="J33" s="75" t="e">
        <f>IF(ISNUMBER(Daten_M6[[#This Row],[BS]]),Daten_M6[[#This Row],[BS]]/_xlfn.XLOOKUP(Basisjahr,Daten_M6[Jahr],Daten_M6[BS])-1,#N/A)</f>
        <v>#N/A</v>
      </c>
      <c r="K33" s="63"/>
      <c r="L33" s="67"/>
      <c r="M33" s="64"/>
      <c r="N33" s="62"/>
      <c r="O33" s="62"/>
      <c r="P33" s="62"/>
    </row>
    <row r="34" spans="1:16" ht="16.350000000000001" customHeight="1">
      <c r="A34" s="95">
        <v>2017</v>
      </c>
      <c r="B34" s="65" t="s">
        <v>164</v>
      </c>
      <c r="C34" s="124" t="s">
        <v>164</v>
      </c>
      <c r="D34" s="66" t="e">
        <v>#N/A</v>
      </c>
      <c r="E34" s="73"/>
      <c r="F34" s="75" t="e">
        <f>IF(ISNUMBER(Daten_M6[[#This Row],[ZH]]),Daten_M6[[#This Row],[ZH]]/_xlfn.XLOOKUP(Basisjahr,Daten_M6[Jahr],Daten_M6[ZH])-1,#N/A)</f>
        <v>#N/A</v>
      </c>
      <c r="G34" s="73"/>
      <c r="H34" s="75" t="e">
        <f>IF(ISNUMBER(Daten_M6[[#This Row],[CH]]),Daten_M6[[#This Row],[CH]]/_xlfn.XLOOKUP(Basisjahr,Daten_M6[Jahr],Daten_M6[CH])-1,#N/A)</f>
        <v>#N/A</v>
      </c>
      <c r="I34" s="73"/>
      <c r="J34" s="75" t="e">
        <f>IF(ISNUMBER(Daten_M6[[#This Row],[BS]]),Daten_M6[[#This Row],[BS]]/_xlfn.XLOOKUP(Basisjahr,Daten_M6[Jahr],Daten_M6[BS])-1,#N/A)</f>
        <v>#N/A</v>
      </c>
      <c r="K34" s="63"/>
      <c r="L34" s="67"/>
      <c r="M34" s="64"/>
      <c r="N34" s="62"/>
      <c r="O34" s="62"/>
      <c r="P34" s="62"/>
    </row>
    <row r="35" spans="1:16" ht="16.350000000000001" customHeight="1">
      <c r="A35" s="95">
        <v>2018</v>
      </c>
      <c r="B35" s="65" t="s">
        <v>164</v>
      </c>
      <c r="C35" s="124" t="s">
        <v>164</v>
      </c>
      <c r="D35" s="66" t="e">
        <v>#N/A</v>
      </c>
      <c r="E35" s="73"/>
      <c r="F35" s="75" t="e">
        <f>IF(ISNUMBER(Daten_M6[[#This Row],[ZH]]),Daten_M6[[#This Row],[ZH]]/_xlfn.XLOOKUP(Basisjahr,Daten_M6[Jahr],Daten_M6[ZH])-1,#N/A)</f>
        <v>#N/A</v>
      </c>
      <c r="G35" s="73"/>
      <c r="H35" s="75" t="e">
        <f>IF(ISNUMBER(Daten_M6[[#This Row],[CH]]),Daten_M6[[#This Row],[CH]]/_xlfn.XLOOKUP(Basisjahr,Daten_M6[Jahr],Daten_M6[CH])-1,#N/A)</f>
        <v>#N/A</v>
      </c>
      <c r="I35" s="73"/>
      <c r="J35" s="75" t="e">
        <f>IF(ISNUMBER(Daten_M6[[#This Row],[BS]]),Daten_M6[[#This Row],[BS]]/_xlfn.XLOOKUP(Basisjahr,Daten_M6[Jahr],Daten_M6[BS])-1,#N/A)</f>
        <v>#N/A</v>
      </c>
      <c r="K35" s="63"/>
      <c r="L35" s="67"/>
      <c r="M35" s="64"/>
      <c r="N35" s="62"/>
      <c r="O35" s="62"/>
      <c r="P35" s="62"/>
    </row>
    <row r="36" spans="1:16" ht="16.350000000000001" customHeight="1">
      <c r="A36" s="95">
        <v>2019</v>
      </c>
      <c r="B36" s="65" t="s">
        <v>164</v>
      </c>
      <c r="C36" s="124" t="s">
        <v>164</v>
      </c>
      <c r="D36" s="66" t="e">
        <v>#N/A</v>
      </c>
      <c r="E36" s="73"/>
      <c r="F36" s="75" t="e">
        <f>IF(ISNUMBER(Daten_M6[[#This Row],[ZH]]),Daten_M6[[#This Row],[ZH]]/_xlfn.XLOOKUP(Basisjahr,Daten_M6[Jahr],Daten_M6[ZH])-1,#N/A)</f>
        <v>#N/A</v>
      </c>
      <c r="G36" s="73"/>
      <c r="H36" s="75" t="e">
        <f>IF(ISNUMBER(Daten_M6[[#This Row],[CH]]),Daten_M6[[#This Row],[CH]]/_xlfn.XLOOKUP(Basisjahr,Daten_M6[Jahr],Daten_M6[CH])-1,#N/A)</f>
        <v>#N/A</v>
      </c>
      <c r="I36" s="73"/>
      <c r="J36" s="75" t="e">
        <f>IF(ISNUMBER(Daten_M6[[#This Row],[BS]]),Daten_M6[[#This Row],[BS]]/_xlfn.XLOOKUP(Basisjahr,Daten_M6[Jahr],Daten_M6[BS])-1,#N/A)</f>
        <v>#N/A</v>
      </c>
      <c r="K36" s="63"/>
      <c r="L36" s="67"/>
      <c r="M36" s="64"/>
      <c r="N36" s="62"/>
      <c r="O36" s="62"/>
      <c r="P36" s="62"/>
    </row>
    <row r="37" spans="1:16" ht="16.350000000000001" customHeight="1">
      <c r="A37" s="95">
        <v>2020</v>
      </c>
      <c r="B37" s="65" t="s">
        <v>164</v>
      </c>
      <c r="C37" s="124" t="s">
        <v>164</v>
      </c>
      <c r="D37" s="66" t="e">
        <v>#N/A</v>
      </c>
      <c r="E37" s="73"/>
      <c r="F37" s="75" t="e">
        <f>IF(ISNUMBER(Daten_M6[[#This Row],[ZH]]),Daten_M6[[#This Row],[ZH]]/_xlfn.XLOOKUP(Basisjahr,Daten_M6[Jahr],Daten_M6[ZH])-1,#N/A)</f>
        <v>#N/A</v>
      </c>
      <c r="G37" s="73"/>
      <c r="H37" s="75" t="e">
        <f>IF(ISNUMBER(Daten_M6[[#This Row],[CH]]),Daten_M6[[#This Row],[CH]]/_xlfn.XLOOKUP(Basisjahr,Daten_M6[Jahr],Daten_M6[CH])-1,#N/A)</f>
        <v>#N/A</v>
      </c>
      <c r="I37" s="73"/>
      <c r="J37" s="75" t="e">
        <f>IF(ISNUMBER(Daten_M6[[#This Row],[BS]]),Daten_M6[[#This Row],[BS]]/_xlfn.XLOOKUP(Basisjahr,Daten_M6[Jahr],Daten_M6[BS])-1,#N/A)</f>
        <v>#N/A</v>
      </c>
      <c r="K37" s="63"/>
      <c r="L37" s="67"/>
      <c r="M37" s="64"/>
      <c r="N37" s="62"/>
      <c r="O37" s="62"/>
      <c r="P37" s="62"/>
    </row>
    <row r="38" spans="1:16" ht="16.350000000000001" customHeight="1">
      <c r="A38" s="95">
        <v>2021</v>
      </c>
      <c r="B38" s="65" t="s">
        <v>164</v>
      </c>
      <c r="C38" s="124" t="s">
        <v>164</v>
      </c>
      <c r="D38" s="66" t="e">
        <v>#N/A</v>
      </c>
      <c r="E38" s="73"/>
      <c r="F38" s="75" t="e">
        <f>IF(ISNUMBER(Daten_M6[[#This Row],[ZH]]),Daten_M6[[#This Row],[ZH]]/_xlfn.XLOOKUP(Basisjahr,Daten_M6[Jahr],Daten_M6[ZH])-1,#N/A)</f>
        <v>#N/A</v>
      </c>
      <c r="G38" s="73"/>
      <c r="H38" s="75" t="e">
        <f>IF(ISNUMBER(Daten_M6[[#This Row],[CH]]),Daten_M6[[#This Row],[CH]]/_xlfn.XLOOKUP(Basisjahr,Daten_M6[Jahr],Daten_M6[CH])-1,#N/A)</f>
        <v>#N/A</v>
      </c>
      <c r="I38" s="73"/>
      <c r="J38" s="75" t="e">
        <f>IF(ISNUMBER(Daten_M6[[#This Row],[BS]]),Daten_M6[[#This Row],[BS]]/_xlfn.XLOOKUP(Basisjahr,Daten_M6[Jahr],Daten_M6[BS])-1,#N/A)</f>
        <v>#N/A</v>
      </c>
      <c r="K38" s="63"/>
      <c r="L38" s="67"/>
      <c r="M38" s="64"/>
      <c r="N38" s="62"/>
      <c r="O38" s="62"/>
      <c r="P38" s="62"/>
    </row>
    <row r="39" spans="1:16" ht="16.350000000000001" customHeight="1">
      <c r="A39" s="95">
        <v>2022</v>
      </c>
      <c r="B39" s="65" t="s">
        <v>164</v>
      </c>
      <c r="C39" s="124" t="s">
        <v>164</v>
      </c>
      <c r="D39" s="66" t="e">
        <v>#N/A</v>
      </c>
      <c r="E39" s="73"/>
      <c r="F39" s="75" t="e">
        <f>IF(ISNUMBER(Daten_M6[[#This Row],[ZH]]),Daten_M6[[#This Row],[ZH]]/_xlfn.XLOOKUP(Basisjahr,Daten_M6[Jahr],Daten_M6[ZH])-1,#N/A)</f>
        <v>#N/A</v>
      </c>
      <c r="G39" s="73"/>
      <c r="H39" s="75" t="e">
        <f>IF(ISNUMBER(Daten_M6[[#This Row],[CH]]),Daten_M6[[#This Row],[CH]]/_xlfn.XLOOKUP(Basisjahr,Daten_M6[Jahr],Daten_M6[CH])-1,#N/A)</f>
        <v>#N/A</v>
      </c>
      <c r="I39" s="73"/>
      <c r="J39" s="75" t="e">
        <f>IF(ISNUMBER(Daten_M6[[#This Row],[BS]]),Daten_M6[[#This Row],[BS]]/_xlfn.XLOOKUP(Basisjahr,Daten_M6[Jahr],Daten_M6[BS])-1,#N/A)</f>
        <v>#N/A</v>
      </c>
      <c r="K39" s="68"/>
      <c r="L39" s="67"/>
      <c r="M39" s="64"/>
      <c r="N39" s="62"/>
      <c r="O39" s="62"/>
      <c r="P39" s="62"/>
    </row>
    <row r="40" spans="1:16" ht="16.350000000000001" customHeight="1">
      <c r="A40" s="95">
        <v>2023</v>
      </c>
      <c r="B40" s="65" t="s">
        <v>164</v>
      </c>
      <c r="C40" s="124" t="s">
        <v>164</v>
      </c>
      <c r="D40" s="66" t="e">
        <v>#N/A</v>
      </c>
      <c r="E40" s="74"/>
      <c r="F40" s="76" t="e">
        <f>IF(ISNUMBER(Daten_M6[[#This Row],[ZH]]),Daten_M6[[#This Row],[ZH]]/_xlfn.XLOOKUP(Basisjahr,Daten_M6[Jahr],Daten_M6[ZH])-1,#N/A)</f>
        <v>#N/A</v>
      </c>
      <c r="G40" s="74"/>
      <c r="H40" s="76" t="e">
        <f>IF(ISNUMBER(Daten_M6[[#This Row],[CH]]),Daten_M6[[#This Row],[CH]]/_xlfn.XLOOKUP(Basisjahr,Daten_M6[Jahr],Daten_M6[CH])-1,#N/A)</f>
        <v>#N/A</v>
      </c>
      <c r="I40" s="74"/>
      <c r="J40" s="76" t="e">
        <f>IF(ISNUMBER(Daten_M6[[#This Row],[BS]]),Daten_M6[[#This Row],[BS]]/_xlfn.XLOOKUP(Basisjahr,Daten_M6[Jahr],Daten_M6[BS])-1,#N/A)</f>
        <v>#N/A</v>
      </c>
      <c r="K40" s="68"/>
      <c r="L40" s="67"/>
      <c r="M40" s="64"/>
      <c r="N40" s="62"/>
      <c r="O40" s="62"/>
      <c r="P40" s="62"/>
    </row>
    <row r="41" spans="1:16" ht="16.350000000000001" customHeight="1">
      <c r="A41" s="95">
        <v>2024</v>
      </c>
      <c r="B41" s="65" t="s">
        <v>164</v>
      </c>
      <c r="C41" s="124" t="s">
        <v>164</v>
      </c>
      <c r="D41" s="66" t="e">
        <v>#N/A</v>
      </c>
      <c r="E41" s="74"/>
      <c r="F41" s="76" t="e">
        <f>IF(ISNUMBER(Daten_M6[[#This Row],[ZH]]),Daten_M6[[#This Row],[ZH]]/_xlfn.XLOOKUP(Basisjahr,Daten_M6[Jahr],Daten_M6[ZH])-1,#N/A)</f>
        <v>#N/A</v>
      </c>
      <c r="G41" s="74"/>
      <c r="H41" s="76" t="e">
        <f>IF(ISNUMBER(Daten_M6[[#This Row],[CH]]),Daten_M6[[#This Row],[CH]]/_xlfn.XLOOKUP(Basisjahr,Daten_M6[Jahr],Daten_M6[CH])-1,#N/A)</f>
        <v>#N/A</v>
      </c>
      <c r="I41" s="74"/>
      <c r="J41" s="76" t="e">
        <f>IF(ISNUMBER(Daten_M6[[#This Row],[BS]]),Daten_M6[[#This Row],[BS]]/_xlfn.XLOOKUP(Basisjahr,Daten_M6[Jahr],Daten_M6[BS])-1,#N/A)</f>
        <v>#N/A</v>
      </c>
      <c r="K41" s="68"/>
      <c r="L41" s="67"/>
      <c r="M41" s="64"/>
      <c r="N41" s="62"/>
      <c r="O41" s="62"/>
      <c r="P41" s="62"/>
    </row>
    <row r="42" spans="1:16" ht="16.350000000000001" customHeight="1">
      <c r="A42" s="95">
        <v>2025</v>
      </c>
      <c r="B42" s="65" t="s">
        <v>164</v>
      </c>
      <c r="C42" s="124" t="s">
        <v>164</v>
      </c>
      <c r="D42" s="66" t="e">
        <v>#N/A</v>
      </c>
      <c r="E42" s="74"/>
      <c r="F42" s="76" t="e">
        <f>IF(ISNUMBER(Daten_M6[[#This Row],[ZH]]),Daten_M6[[#This Row],[ZH]]/_xlfn.XLOOKUP(Basisjahr,Daten_M6[Jahr],Daten_M6[ZH])-1,#N/A)</f>
        <v>#N/A</v>
      </c>
      <c r="G42" s="74"/>
      <c r="H42" s="76" t="e">
        <f>IF(ISNUMBER(Daten_M6[[#This Row],[CH]]),Daten_M6[[#This Row],[CH]]/_xlfn.XLOOKUP(Basisjahr,Daten_M6[Jahr],Daten_M6[CH])-1,#N/A)</f>
        <v>#N/A</v>
      </c>
      <c r="I42" s="74"/>
      <c r="J42" s="76" t="e">
        <f>IF(ISNUMBER(Daten_M6[[#This Row],[BS]]),Daten_M6[[#This Row],[BS]]/_xlfn.XLOOKUP(Basisjahr,Daten_M6[Jahr],Daten_M6[BS])-1,#N/A)</f>
        <v>#N/A</v>
      </c>
      <c r="K42" s="68"/>
      <c r="L42" s="67"/>
      <c r="M42" s="64"/>
      <c r="N42" s="62"/>
      <c r="O42" s="62"/>
      <c r="P42" s="62"/>
    </row>
    <row r="43" spans="1:16" ht="16.350000000000001" customHeight="1">
      <c r="A43" s="95">
        <v>2026</v>
      </c>
      <c r="B43" s="65" t="s">
        <v>164</v>
      </c>
      <c r="C43" s="124" t="s">
        <v>164</v>
      </c>
      <c r="D43" s="66" t="e">
        <v>#N/A</v>
      </c>
      <c r="E43" s="74"/>
      <c r="F43" s="76" t="e">
        <f>IF(ISNUMBER(Daten_M6[[#This Row],[ZH]]),Daten_M6[[#This Row],[ZH]]/_xlfn.XLOOKUP(Basisjahr,Daten_M6[Jahr],Daten_M6[ZH])-1,#N/A)</f>
        <v>#N/A</v>
      </c>
      <c r="G43" s="74"/>
      <c r="H43" s="76" t="e">
        <f>IF(ISNUMBER(Daten_M6[[#This Row],[CH]]),Daten_M6[[#This Row],[CH]]/_xlfn.XLOOKUP(Basisjahr,Daten_M6[Jahr],Daten_M6[CH])-1,#N/A)</f>
        <v>#N/A</v>
      </c>
      <c r="I43" s="74"/>
      <c r="J43" s="76" t="e">
        <f>IF(ISNUMBER(Daten_M6[[#This Row],[BS]]),Daten_M6[[#This Row],[BS]]/_xlfn.XLOOKUP(Basisjahr,Daten_M6[Jahr],Daten_M6[BS])-1,#N/A)</f>
        <v>#N/A</v>
      </c>
      <c r="K43" s="68"/>
      <c r="L43" s="67"/>
      <c r="M43" s="64"/>
      <c r="N43" s="62"/>
      <c r="O43" s="62"/>
      <c r="P43" s="62"/>
    </row>
    <row r="44" spans="1:16" ht="16.350000000000001" customHeight="1">
      <c r="A44" s="95">
        <v>2027</v>
      </c>
      <c r="B44" s="65" t="s">
        <v>164</v>
      </c>
      <c r="C44" s="124" t="s">
        <v>164</v>
      </c>
      <c r="D44" s="66" t="e">
        <v>#N/A</v>
      </c>
      <c r="E44" s="74"/>
      <c r="F44" s="76" t="e">
        <f>IF(ISNUMBER(Daten_M6[[#This Row],[ZH]]),Daten_M6[[#This Row],[ZH]]/_xlfn.XLOOKUP(Basisjahr,Daten_M6[Jahr],Daten_M6[ZH])-1,#N/A)</f>
        <v>#N/A</v>
      </c>
      <c r="G44" s="74"/>
      <c r="H44" s="76" t="e">
        <f>IF(ISNUMBER(Daten_M6[[#This Row],[CH]]),Daten_M6[[#This Row],[CH]]/_xlfn.XLOOKUP(Basisjahr,Daten_M6[Jahr],Daten_M6[CH])-1,#N/A)</f>
        <v>#N/A</v>
      </c>
      <c r="I44" s="74"/>
      <c r="J44" s="76" t="e">
        <f>IF(ISNUMBER(Daten_M6[[#This Row],[BS]]),Daten_M6[[#This Row],[BS]]/_xlfn.XLOOKUP(Basisjahr,Daten_M6[Jahr],Daten_M6[BS])-1,#N/A)</f>
        <v>#N/A</v>
      </c>
      <c r="K44" s="68"/>
      <c r="L44" s="67"/>
      <c r="M44" s="64"/>
      <c r="N44" s="62"/>
      <c r="O44" s="62"/>
      <c r="P44" s="62"/>
    </row>
    <row r="45" spans="1:16" ht="16.350000000000001" customHeight="1">
      <c r="A45" s="95">
        <v>2028</v>
      </c>
      <c r="B45" s="65" t="s">
        <v>164</v>
      </c>
      <c r="C45" s="124" t="s">
        <v>164</v>
      </c>
      <c r="D45" s="66" t="e">
        <v>#N/A</v>
      </c>
      <c r="E45" s="74"/>
      <c r="F45" s="76" t="e">
        <f>IF(ISNUMBER(Daten_M6[[#This Row],[ZH]]),Daten_M6[[#This Row],[ZH]]/_xlfn.XLOOKUP(Basisjahr,Daten_M6[Jahr],Daten_M6[ZH])-1,#N/A)</f>
        <v>#N/A</v>
      </c>
      <c r="G45" s="74"/>
      <c r="H45" s="76" t="e">
        <f>IF(ISNUMBER(Daten_M6[[#This Row],[CH]]),Daten_M6[[#This Row],[CH]]/_xlfn.XLOOKUP(Basisjahr,Daten_M6[Jahr],Daten_M6[CH])-1,#N/A)</f>
        <v>#N/A</v>
      </c>
      <c r="I45" s="74"/>
      <c r="J45" s="76" t="e">
        <f>IF(ISNUMBER(Daten_M6[[#This Row],[BS]]),Daten_M6[[#This Row],[BS]]/_xlfn.XLOOKUP(Basisjahr,Daten_M6[Jahr],Daten_M6[BS])-1,#N/A)</f>
        <v>#N/A</v>
      </c>
      <c r="K45" s="68"/>
      <c r="L45" s="67"/>
      <c r="M45" s="64"/>
      <c r="N45" s="62"/>
      <c r="O45" s="62"/>
      <c r="P45" s="62"/>
    </row>
    <row r="46" spans="1:16" ht="16.350000000000001" customHeight="1">
      <c r="A46" s="95">
        <v>2029</v>
      </c>
      <c r="B46" s="65" t="s">
        <v>164</v>
      </c>
      <c r="C46" s="124" t="s">
        <v>164</v>
      </c>
      <c r="D46" s="66" t="e">
        <v>#N/A</v>
      </c>
      <c r="E46" s="74"/>
      <c r="F46" s="76" t="e">
        <f>IF(ISNUMBER(Daten_M6[[#This Row],[ZH]]),Daten_M6[[#This Row],[ZH]]/_xlfn.XLOOKUP(Basisjahr,Daten_M6[Jahr],Daten_M6[ZH])-1,#N/A)</f>
        <v>#N/A</v>
      </c>
      <c r="G46" s="74"/>
      <c r="H46" s="76" t="e">
        <f>IF(ISNUMBER(Daten_M6[[#This Row],[CH]]),Daten_M6[[#This Row],[CH]]/_xlfn.XLOOKUP(Basisjahr,Daten_M6[Jahr],Daten_M6[CH])-1,#N/A)</f>
        <v>#N/A</v>
      </c>
      <c r="I46" s="74"/>
      <c r="J46" s="76" t="e">
        <f>IF(ISNUMBER(Daten_M6[[#This Row],[BS]]),Daten_M6[[#This Row],[BS]]/_xlfn.XLOOKUP(Basisjahr,Daten_M6[Jahr],Daten_M6[BS])-1,#N/A)</f>
        <v>#N/A</v>
      </c>
      <c r="K46" s="68"/>
      <c r="L46" s="67"/>
      <c r="M46" s="64"/>
      <c r="N46" s="62"/>
      <c r="O46" s="62"/>
      <c r="P46" s="62"/>
    </row>
    <row r="47" spans="1:16" ht="16.350000000000001" customHeight="1">
      <c r="A47" s="95">
        <v>2030</v>
      </c>
      <c r="B47" s="65" t="s">
        <v>164</v>
      </c>
      <c r="C47" s="124" t="s">
        <v>164</v>
      </c>
      <c r="D47" s="66" t="e">
        <v>#N/A</v>
      </c>
      <c r="E47" s="74"/>
      <c r="F47" s="76" t="e">
        <f>IF(ISNUMBER(Daten_M6[[#This Row],[ZH]]),Daten_M6[[#This Row],[ZH]]/_xlfn.XLOOKUP(Basisjahr,Daten_M6[Jahr],Daten_M6[ZH])-1,#N/A)</f>
        <v>#N/A</v>
      </c>
      <c r="G47" s="74"/>
      <c r="H47" s="76" t="e">
        <f>IF(ISNUMBER(Daten_M6[[#This Row],[CH]]),Daten_M6[[#This Row],[CH]]/_xlfn.XLOOKUP(Basisjahr,Daten_M6[Jahr],Daten_M6[CH])-1,#N/A)</f>
        <v>#N/A</v>
      </c>
      <c r="I47" s="74"/>
      <c r="J47" s="76" t="e">
        <f>IF(ISNUMBER(Daten_M6[[#This Row],[BS]]),Daten_M6[[#This Row],[BS]]/_xlfn.XLOOKUP(Basisjahr,Daten_M6[Jahr],Daten_M6[BS])-1,#N/A)</f>
        <v>#N/A</v>
      </c>
      <c r="K47" s="68"/>
      <c r="L47" s="67"/>
      <c r="M47" s="64"/>
      <c r="N47" s="62"/>
      <c r="O47" s="62"/>
      <c r="P47" s="62"/>
    </row>
    <row r="48" spans="1:16" ht="16.350000000000001" customHeight="1">
      <c r="A48" s="95">
        <v>2031</v>
      </c>
      <c r="B48" s="65" t="s">
        <v>164</v>
      </c>
      <c r="C48" s="124" t="s">
        <v>164</v>
      </c>
      <c r="D48" s="66" t="e">
        <v>#N/A</v>
      </c>
      <c r="E48" s="74"/>
      <c r="F48" s="76" t="e">
        <f>IF(ISNUMBER(Daten_M6[[#This Row],[ZH]]),Daten_M6[[#This Row],[ZH]]/_xlfn.XLOOKUP(Basisjahr,Daten_M6[Jahr],Daten_M6[ZH])-1,#N/A)</f>
        <v>#N/A</v>
      </c>
      <c r="G48" s="74"/>
      <c r="H48" s="76" t="e">
        <f>IF(ISNUMBER(Daten_M6[[#This Row],[CH]]),Daten_M6[[#This Row],[CH]]/_xlfn.XLOOKUP(Basisjahr,Daten_M6[Jahr],Daten_M6[CH])-1,#N/A)</f>
        <v>#N/A</v>
      </c>
      <c r="I48" s="74"/>
      <c r="J48" s="76" t="e">
        <f>IF(ISNUMBER(Daten_M6[[#This Row],[BS]]),Daten_M6[[#This Row],[BS]]/_xlfn.XLOOKUP(Basisjahr,Daten_M6[Jahr],Daten_M6[BS])-1,#N/A)</f>
        <v>#N/A</v>
      </c>
      <c r="K48" s="68"/>
      <c r="L48" s="67"/>
      <c r="M48" s="64"/>
      <c r="N48" s="62"/>
      <c r="O48" s="62"/>
      <c r="P48" s="62"/>
    </row>
    <row r="49" spans="1:16" ht="16.350000000000001" customHeight="1">
      <c r="A49" s="95">
        <v>2032</v>
      </c>
      <c r="B49" s="65" t="s">
        <v>164</v>
      </c>
      <c r="C49" s="124" t="s">
        <v>164</v>
      </c>
      <c r="D49" s="66" t="e">
        <v>#N/A</v>
      </c>
      <c r="E49" s="74"/>
      <c r="F49" s="76" t="e">
        <f>IF(ISNUMBER(Daten_M6[[#This Row],[ZH]]),Daten_M6[[#This Row],[ZH]]/_xlfn.XLOOKUP(Basisjahr,Daten_M6[Jahr],Daten_M6[ZH])-1,#N/A)</f>
        <v>#N/A</v>
      </c>
      <c r="G49" s="74"/>
      <c r="H49" s="76" t="e">
        <f>IF(ISNUMBER(Daten_M6[[#This Row],[CH]]),Daten_M6[[#This Row],[CH]]/_xlfn.XLOOKUP(Basisjahr,Daten_M6[Jahr],Daten_M6[CH])-1,#N/A)</f>
        <v>#N/A</v>
      </c>
      <c r="I49" s="74"/>
      <c r="J49" s="76" t="e">
        <f>IF(ISNUMBER(Daten_M6[[#This Row],[BS]]),Daten_M6[[#This Row],[BS]]/_xlfn.XLOOKUP(Basisjahr,Daten_M6[Jahr],Daten_M6[BS])-1,#N/A)</f>
        <v>#N/A</v>
      </c>
      <c r="K49" s="68"/>
      <c r="L49" s="67"/>
      <c r="M49" s="64"/>
      <c r="N49" s="62"/>
      <c r="O49" s="62"/>
      <c r="P49" s="62"/>
    </row>
    <row r="50" spans="1:16" ht="16.350000000000001" customHeight="1">
      <c r="A50" s="95">
        <v>2033</v>
      </c>
      <c r="B50" s="65" t="s">
        <v>164</v>
      </c>
      <c r="C50" s="124" t="s">
        <v>164</v>
      </c>
      <c r="D50" s="66" t="e">
        <v>#N/A</v>
      </c>
      <c r="E50" s="74"/>
      <c r="F50" s="76" t="e">
        <f>IF(ISNUMBER(Daten_M6[[#This Row],[ZH]]),Daten_M6[[#This Row],[ZH]]/_xlfn.XLOOKUP(Basisjahr,Daten_M6[Jahr],Daten_M6[ZH])-1,#N/A)</f>
        <v>#N/A</v>
      </c>
      <c r="G50" s="74"/>
      <c r="H50" s="76" t="e">
        <f>IF(ISNUMBER(Daten_M6[[#This Row],[CH]]),Daten_M6[[#This Row],[CH]]/_xlfn.XLOOKUP(Basisjahr,Daten_M6[Jahr],Daten_M6[CH])-1,#N/A)</f>
        <v>#N/A</v>
      </c>
      <c r="I50" s="74"/>
      <c r="J50" s="76" t="e">
        <f>IF(ISNUMBER(Daten_M6[[#This Row],[BS]]),Daten_M6[[#This Row],[BS]]/_xlfn.XLOOKUP(Basisjahr,Daten_M6[Jahr],Daten_M6[BS])-1,#N/A)</f>
        <v>#N/A</v>
      </c>
      <c r="K50" s="68"/>
      <c r="L50" s="67"/>
      <c r="M50" s="64"/>
      <c r="N50" s="62"/>
      <c r="O50" s="62"/>
      <c r="P50" s="62"/>
    </row>
    <row r="51" spans="1:16" ht="16.350000000000001" customHeight="1">
      <c r="A51" s="95">
        <v>2034</v>
      </c>
      <c r="B51" s="65" t="s">
        <v>164</v>
      </c>
      <c r="C51" s="124" t="s">
        <v>164</v>
      </c>
      <c r="D51" s="66" t="e">
        <v>#N/A</v>
      </c>
      <c r="E51" s="74"/>
      <c r="F51" s="76" t="e">
        <f>IF(ISNUMBER(Daten_M6[[#This Row],[ZH]]),Daten_M6[[#This Row],[ZH]]/_xlfn.XLOOKUP(Basisjahr,Daten_M6[Jahr],Daten_M6[ZH])-1,#N/A)</f>
        <v>#N/A</v>
      </c>
      <c r="G51" s="74"/>
      <c r="H51" s="76" t="e">
        <f>IF(ISNUMBER(Daten_M6[[#This Row],[CH]]),Daten_M6[[#This Row],[CH]]/_xlfn.XLOOKUP(Basisjahr,Daten_M6[Jahr],Daten_M6[CH])-1,#N/A)</f>
        <v>#N/A</v>
      </c>
      <c r="I51" s="74"/>
      <c r="J51" s="76" t="e">
        <f>IF(ISNUMBER(Daten_M6[[#This Row],[BS]]),Daten_M6[[#This Row],[BS]]/_xlfn.XLOOKUP(Basisjahr,Daten_M6[Jahr],Daten_M6[BS])-1,#N/A)</f>
        <v>#N/A</v>
      </c>
      <c r="K51" s="68"/>
      <c r="L51" s="67"/>
      <c r="M51" s="64"/>
      <c r="N51" s="62"/>
      <c r="O51" s="62"/>
      <c r="P51" s="62"/>
    </row>
    <row r="52" spans="1:16" ht="16.350000000000001" customHeight="1">
      <c r="A52" s="95">
        <v>2035</v>
      </c>
      <c r="B52" s="65" t="s">
        <v>164</v>
      </c>
      <c r="C52" s="124" t="s">
        <v>164</v>
      </c>
      <c r="D52" s="66" t="e">
        <v>#N/A</v>
      </c>
      <c r="E52" s="74"/>
      <c r="F52" s="76" t="e">
        <f>IF(ISNUMBER(Daten_M6[[#This Row],[ZH]]),Daten_M6[[#This Row],[ZH]]/_xlfn.XLOOKUP(Basisjahr,Daten_M6[Jahr],Daten_M6[ZH])-1,#N/A)</f>
        <v>#N/A</v>
      </c>
      <c r="G52" s="74"/>
      <c r="H52" s="76" t="e">
        <f>IF(ISNUMBER(Daten_M6[[#This Row],[CH]]),Daten_M6[[#This Row],[CH]]/_xlfn.XLOOKUP(Basisjahr,Daten_M6[Jahr],Daten_M6[CH])-1,#N/A)</f>
        <v>#N/A</v>
      </c>
      <c r="I52" s="74"/>
      <c r="J52" s="76" t="e">
        <f>IF(ISNUMBER(Daten_M6[[#This Row],[BS]]),Daten_M6[[#This Row],[BS]]/_xlfn.XLOOKUP(Basisjahr,Daten_M6[Jahr],Daten_M6[BS])-1,#N/A)</f>
        <v>#N/A</v>
      </c>
      <c r="K52" s="68"/>
      <c r="L52" s="67"/>
      <c r="M52" s="64"/>
      <c r="N52" s="62"/>
      <c r="O52" s="62"/>
      <c r="P52" s="62"/>
    </row>
    <row r="53" spans="1:16" ht="16.350000000000001" customHeight="1">
      <c r="A53" s="95">
        <v>2036</v>
      </c>
      <c r="B53" s="65" t="s">
        <v>164</v>
      </c>
      <c r="C53" s="124" t="s">
        <v>164</v>
      </c>
      <c r="D53" s="66" t="e">
        <v>#N/A</v>
      </c>
      <c r="E53" s="74"/>
      <c r="F53" s="76" t="e">
        <f>IF(ISNUMBER(Daten_M6[[#This Row],[ZH]]),Daten_M6[[#This Row],[ZH]]/_xlfn.XLOOKUP(Basisjahr,Daten_M6[Jahr],Daten_M6[ZH])-1,#N/A)</f>
        <v>#N/A</v>
      </c>
      <c r="G53" s="74"/>
      <c r="H53" s="76" t="e">
        <f>IF(ISNUMBER(Daten_M6[[#This Row],[CH]]),Daten_M6[[#This Row],[CH]]/_xlfn.XLOOKUP(Basisjahr,Daten_M6[Jahr],Daten_M6[CH])-1,#N/A)</f>
        <v>#N/A</v>
      </c>
      <c r="I53" s="74"/>
      <c r="J53" s="76" t="e">
        <f>IF(ISNUMBER(Daten_M6[[#This Row],[BS]]),Daten_M6[[#This Row],[BS]]/_xlfn.XLOOKUP(Basisjahr,Daten_M6[Jahr],Daten_M6[BS])-1,#N/A)</f>
        <v>#N/A</v>
      </c>
      <c r="K53" s="68"/>
      <c r="L53" s="67"/>
      <c r="M53" s="64"/>
      <c r="N53" s="62"/>
      <c r="O53" s="62"/>
      <c r="P53" s="62"/>
    </row>
    <row r="54" spans="1:16" ht="16.350000000000001" customHeight="1">
      <c r="A54" s="95">
        <v>2037</v>
      </c>
      <c r="B54" s="65" t="s">
        <v>164</v>
      </c>
      <c r="C54" s="124" t="s">
        <v>164</v>
      </c>
      <c r="D54" s="66" t="e">
        <v>#N/A</v>
      </c>
      <c r="E54" s="74"/>
      <c r="F54" s="76" t="e">
        <f>IF(ISNUMBER(Daten_M6[[#This Row],[ZH]]),Daten_M6[[#This Row],[ZH]]/_xlfn.XLOOKUP(Basisjahr,Daten_M6[Jahr],Daten_M6[ZH])-1,#N/A)</f>
        <v>#N/A</v>
      </c>
      <c r="G54" s="74"/>
      <c r="H54" s="76" t="e">
        <f>IF(ISNUMBER(Daten_M6[[#This Row],[CH]]),Daten_M6[[#This Row],[CH]]/_xlfn.XLOOKUP(Basisjahr,Daten_M6[Jahr],Daten_M6[CH])-1,#N/A)</f>
        <v>#N/A</v>
      </c>
      <c r="I54" s="74"/>
      <c r="J54" s="76" t="e">
        <f>IF(ISNUMBER(Daten_M6[[#This Row],[BS]]),Daten_M6[[#This Row],[BS]]/_xlfn.XLOOKUP(Basisjahr,Daten_M6[Jahr],Daten_M6[BS])-1,#N/A)</f>
        <v>#N/A</v>
      </c>
      <c r="K54" s="68"/>
      <c r="L54" s="67"/>
      <c r="M54" s="64"/>
      <c r="N54" s="62"/>
      <c r="O54" s="62"/>
      <c r="P54" s="62"/>
    </row>
    <row r="55" spans="1:16" ht="16.350000000000001" customHeight="1">
      <c r="A55" s="95">
        <v>2038</v>
      </c>
      <c r="B55" s="65" t="s">
        <v>164</v>
      </c>
      <c r="C55" s="124" t="s">
        <v>164</v>
      </c>
      <c r="D55" s="66" t="e">
        <v>#N/A</v>
      </c>
      <c r="E55" s="74"/>
      <c r="F55" s="76" t="e">
        <f>IF(ISNUMBER(Daten_M6[[#This Row],[ZH]]),Daten_M6[[#This Row],[ZH]]/_xlfn.XLOOKUP(Basisjahr,Daten_M6[Jahr],Daten_M6[ZH])-1,#N/A)</f>
        <v>#N/A</v>
      </c>
      <c r="G55" s="74"/>
      <c r="H55" s="76" t="e">
        <f>IF(ISNUMBER(Daten_M6[[#This Row],[CH]]),Daten_M6[[#This Row],[CH]]/_xlfn.XLOOKUP(Basisjahr,Daten_M6[Jahr],Daten_M6[CH])-1,#N/A)</f>
        <v>#N/A</v>
      </c>
      <c r="I55" s="74"/>
      <c r="J55" s="76" t="e">
        <f>IF(ISNUMBER(Daten_M6[[#This Row],[BS]]),Daten_M6[[#This Row],[BS]]/_xlfn.XLOOKUP(Basisjahr,Daten_M6[Jahr],Daten_M6[BS])-1,#N/A)</f>
        <v>#N/A</v>
      </c>
      <c r="K55" s="68"/>
      <c r="L55" s="67"/>
      <c r="M55" s="64"/>
      <c r="N55" s="62"/>
      <c r="O55" s="62"/>
      <c r="P55" s="62"/>
    </row>
    <row r="56" spans="1:16" ht="16.350000000000001" customHeight="1">
      <c r="A56" s="95">
        <v>2039</v>
      </c>
      <c r="B56" s="65" t="s">
        <v>164</v>
      </c>
      <c r="C56" s="124" t="s">
        <v>164</v>
      </c>
      <c r="D56" s="66" t="e">
        <v>#N/A</v>
      </c>
      <c r="E56" s="74"/>
      <c r="F56" s="76" t="e">
        <f>IF(ISNUMBER(Daten_M6[[#This Row],[ZH]]),Daten_M6[[#This Row],[ZH]]/_xlfn.XLOOKUP(Basisjahr,Daten_M6[Jahr],Daten_M6[ZH])-1,#N/A)</f>
        <v>#N/A</v>
      </c>
      <c r="G56" s="74"/>
      <c r="H56" s="76" t="e">
        <f>IF(ISNUMBER(Daten_M6[[#This Row],[CH]]),Daten_M6[[#This Row],[CH]]/_xlfn.XLOOKUP(Basisjahr,Daten_M6[Jahr],Daten_M6[CH])-1,#N/A)</f>
        <v>#N/A</v>
      </c>
      <c r="I56" s="74"/>
      <c r="J56" s="76" t="e">
        <f>IF(ISNUMBER(Daten_M6[[#This Row],[BS]]),Daten_M6[[#This Row],[BS]]/_xlfn.XLOOKUP(Basisjahr,Daten_M6[Jahr],Daten_M6[BS])-1,#N/A)</f>
        <v>#N/A</v>
      </c>
      <c r="K56" s="68"/>
      <c r="L56" s="67"/>
      <c r="M56" s="64"/>
      <c r="N56" s="62"/>
      <c r="O56" s="62"/>
      <c r="P56" s="62"/>
    </row>
    <row r="57" spans="1:16" ht="16.350000000000001" customHeight="1">
      <c r="A57" s="95">
        <v>2040</v>
      </c>
      <c r="B57" s="65" t="s">
        <v>164</v>
      </c>
      <c r="C57" s="124" t="s">
        <v>164</v>
      </c>
      <c r="D57" s="66" t="e">
        <v>#N/A</v>
      </c>
      <c r="E57" s="74"/>
      <c r="F57" s="76" t="e">
        <f>IF(ISNUMBER(Daten_M6[[#This Row],[ZH]]),Daten_M6[[#This Row],[ZH]]/_xlfn.XLOOKUP(Basisjahr,Daten_M6[Jahr],Daten_M6[ZH])-1,#N/A)</f>
        <v>#N/A</v>
      </c>
      <c r="G57" s="74"/>
      <c r="H57" s="76" t="e">
        <f>IF(ISNUMBER(Daten_M6[[#This Row],[CH]]),Daten_M6[[#This Row],[CH]]/_xlfn.XLOOKUP(Basisjahr,Daten_M6[Jahr],Daten_M6[CH])-1,#N/A)</f>
        <v>#N/A</v>
      </c>
      <c r="I57" s="74"/>
      <c r="J57" s="76" t="e">
        <f>IF(ISNUMBER(Daten_M6[[#This Row],[BS]]),Daten_M6[[#This Row],[BS]]/_xlfn.XLOOKUP(Basisjahr,Daten_M6[Jahr],Daten_M6[BS])-1,#N/A)</f>
        <v>#N/A</v>
      </c>
      <c r="K57" s="68"/>
      <c r="L57" s="67"/>
      <c r="M57" s="64"/>
      <c r="N57" s="62"/>
      <c r="O57" s="62"/>
      <c r="P57" s="62"/>
    </row>
    <row r="58" spans="1:16" ht="16.350000000000001" customHeight="1">
      <c r="A58" s="95">
        <v>2041</v>
      </c>
      <c r="B58" s="65" t="s">
        <v>164</v>
      </c>
      <c r="C58" s="124" t="s">
        <v>164</v>
      </c>
      <c r="D58" s="66" t="e">
        <v>#N/A</v>
      </c>
      <c r="E58" s="74"/>
      <c r="F58" s="76" t="e">
        <f>IF(ISNUMBER(Daten_M6[[#This Row],[ZH]]),Daten_M6[[#This Row],[ZH]]/_xlfn.XLOOKUP(Basisjahr,Daten_M6[Jahr],Daten_M6[ZH])-1,#N/A)</f>
        <v>#N/A</v>
      </c>
      <c r="G58" s="74"/>
      <c r="H58" s="76" t="e">
        <f>IF(ISNUMBER(Daten_M6[[#This Row],[CH]]),Daten_M6[[#This Row],[CH]]/_xlfn.XLOOKUP(Basisjahr,Daten_M6[Jahr],Daten_M6[CH])-1,#N/A)</f>
        <v>#N/A</v>
      </c>
      <c r="I58" s="74"/>
      <c r="J58" s="76" t="e">
        <f>IF(ISNUMBER(Daten_M6[[#This Row],[BS]]),Daten_M6[[#This Row],[BS]]/_xlfn.XLOOKUP(Basisjahr,Daten_M6[Jahr],Daten_M6[BS])-1,#N/A)</f>
        <v>#N/A</v>
      </c>
      <c r="K58" s="68"/>
      <c r="L58" s="67"/>
      <c r="M58" s="64"/>
      <c r="N58" s="62"/>
      <c r="O58" s="62"/>
      <c r="P58" s="62"/>
    </row>
    <row r="59" spans="1:16" ht="16.350000000000001" customHeight="1">
      <c r="A59" s="95">
        <v>2042</v>
      </c>
      <c r="B59" s="65" t="s">
        <v>164</v>
      </c>
      <c r="C59" s="124" t="s">
        <v>164</v>
      </c>
      <c r="D59" s="66" t="e">
        <v>#N/A</v>
      </c>
      <c r="E59" s="74"/>
      <c r="F59" s="76" t="e">
        <f>IF(ISNUMBER(Daten_M6[[#This Row],[ZH]]),Daten_M6[[#This Row],[ZH]]/_xlfn.XLOOKUP(Basisjahr,Daten_M6[Jahr],Daten_M6[ZH])-1,#N/A)</f>
        <v>#N/A</v>
      </c>
      <c r="G59" s="74"/>
      <c r="H59" s="76" t="e">
        <f>IF(ISNUMBER(Daten_M6[[#This Row],[CH]]),Daten_M6[[#This Row],[CH]]/_xlfn.XLOOKUP(Basisjahr,Daten_M6[Jahr],Daten_M6[CH])-1,#N/A)</f>
        <v>#N/A</v>
      </c>
      <c r="I59" s="74"/>
      <c r="J59" s="76" t="e">
        <f>IF(ISNUMBER(Daten_M6[[#This Row],[BS]]),Daten_M6[[#This Row],[BS]]/_xlfn.XLOOKUP(Basisjahr,Daten_M6[Jahr],Daten_M6[BS])-1,#N/A)</f>
        <v>#N/A</v>
      </c>
      <c r="K59" s="68"/>
      <c r="L59" s="67"/>
      <c r="M59" s="64"/>
      <c r="N59" s="62"/>
      <c r="O59" s="62"/>
      <c r="P59" s="62"/>
    </row>
    <row r="60" spans="1:16" ht="16.350000000000001" customHeight="1">
      <c r="A60" s="95">
        <v>2043</v>
      </c>
      <c r="B60" s="65" t="s">
        <v>164</v>
      </c>
      <c r="C60" s="124" t="s">
        <v>164</v>
      </c>
      <c r="D60" s="66" t="e">
        <v>#N/A</v>
      </c>
      <c r="E60" s="74"/>
      <c r="F60" s="76" t="e">
        <f>IF(ISNUMBER(Daten_M6[[#This Row],[ZH]]),Daten_M6[[#This Row],[ZH]]/_xlfn.XLOOKUP(Basisjahr,Daten_M6[Jahr],Daten_M6[ZH])-1,#N/A)</f>
        <v>#N/A</v>
      </c>
      <c r="G60" s="74"/>
      <c r="H60" s="76" t="e">
        <f>IF(ISNUMBER(Daten_M6[[#This Row],[CH]]),Daten_M6[[#This Row],[CH]]/_xlfn.XLOOKUP(Basisjahr,Daten_M6[Jahr],Daten_M6[CH])-1,#N/A)</f>
        <v>#N/A</v>
      </c>
      <c r="I60" s="74"/>
      <c r="J60" s="76" t="e">
        <f>IF(ISNUMBER(Daten_M6[[#This Row],[BS]]),Daten_M6[[#This Row],[BS]]/_xlfn.XLOOKUP(Basisjahr,Daten_M6[Jahr],Daten_M6[BS])-1,#N/A)</f>
        <v>#N/A</v>
      </c>
      <c r="K60" s="68"/>
      <c r="L60" s="67"/>
      <c r="M60" s="64"/>
      <c r="N60" s="62"/>
      <c r="O60" s="62"/>
      <c r="P60" s="62"/>
    </row>
    <row r="61" spans="1:16" ht="16.350000000000001" customHeight="1">
      <c r="A61" s="95">
        <v>2044</v>
      </c>
      <c r="B61" s="65" t="s">
        <v>164</v>
      </c>
      <c r="C61" s="124" t="s">
        <v>164</v>
      </c>
      <c r="D61" s="66" t="e">
        <v>#N/A</v>
      </c>
      <c r="E61" s="74"/>
      <c r="F61" s="76" t="e">
        <f>IF(ISNUMBER(Daten_M6[[#This Row],[ZH]]),Daten_M6[[#This Row],[ZH]]/_xlfn.XLOOKUP(Basisjahr,Daten_M6[Jahr],Daten_M6[ZH])-1,#N/A)</f>
        <v>#N/A</v>
      </c>
      <c r="G61" s="74"/>
      <c r="H61" s="76" t="e">
        <f>IF(ISNUMBER(Daten_M6[[#This Row],[CH]]),Daten_M6[[#This Row],[CH]]/_xlfn.XLOOKUP(Basisjahr,Daten_M6[Jahr],Daten_M6[CH])-1,#N/A)</f>
        <v>#N/A</v>
      </c>
      <c r="I61" s="74"/>
      <c r="J61" s="76" t="e">
        <f>IF(ISNUMBER(Daten_M6[[#This Row],[BS]]),Daten_M6[[#This Row],[BS]]/_xlfn.XLOOKUP(Basisjahr,Daten_M6[Jahr],Daten_M6[BS])-1,#N/A)</f>
        <v>#N/A</v>
      </c>
      <c r="K61" s="68"/>
      <c r="L61" s="67"/>
      <c r="M61" s="64"/>
      <c r="N61" s="62"/>
      <c r="O61" s="62"/>
      <c r="P61" s="62"/>
    </row>
    <row r="62" spans="1:16" ht="16.350000000000001" customHeight="1">
      <c r="A62" s="95">
        <v>2045</v>
      </c>
      <c r="B62" s="65" t="s">
        <v>164</v>
      </c>
      <c r="C62" s="124" t="s">
        <v>164</v>
      </c>
      <c r="D62" s="66" t="e">
        <v>#N/A</v>
      </c>
      <c r="E62" s="74"/>
      <c r="F62" s="76" t="e">
        <f>IF(ISNUMBER(Daten_M6[[#This Row],[ZH]]),Daten_M6[[#This Row],[ZH]]/_xlfn.XLOOKUP(Basisjahr,Daten_M6[Jahr],Daten_M6[ZH])-1,#N/A)</f>
        <v>#N/A</v>
      </c>
      <c r="G62" s="74"/>
      <c r="H62" s="76" t="e">
        <f>IF(ISNUMBER(Daten_M6[[#This Row],[CH]]),Daten_M6[[#This Row],[CH]]/_xlfn.XLOOKUP(Basisjahr,Daten_M6[Jahr],Daten_M6[CH])-1,#N/A)</f>
        <v>#N/A</v>
      </c>
      <c r="I62" s="74"/>
      <c r="J62" s="76" t="e">
        <f>IF(ISNUMBER(Daten_M6[[#This Row],[BS]]),Daten_M6[[#This Row],[BS]]/_xlfn.XLOOKUP(Basisjahr,Daten_M6[Jahr],Daten_M6[BS])-1,#N/A)</f>
        <v>#N/A</v>
      </c>
      <c r="K62" s="68"/>
      <c r="L62" s="67"/>
      <c r="M62" s="64"/>
      <c r="N62" s="62"/>
      <c r="O62" s="62"/>
      <c r="P62" s="62"/>
    </row>
    <row r="63" spans="1:16" ht="16.350000000000001" customHeight="1">
      <c r="A63" s="95">
        <v>2046</v>
      </c>
      <c r="B63" s="65" t="s">
        <v>164</v>
      </c>
      <c r="C63" s="124" t="s">
        <v>164</v>
      </c>
      <c r="D63" s="66" t="e">
        <v>#N/A</v>
      </c>
      <c r="E63" s="74"/>
      <c r="F63" s="76" t="e">
        <f>IF(ISNUMBER(Daten_M6[[#This Row],[ZH]]),Daten_M6[[#This Row],[ZH]]/_xlfn.XLOOKUP(Basisjahr,Daten_M6[Jahr],Daten_M6[ZH])-1,#N/A)</f>
        <v>#N/A</v>
      </c>
      <c r="G63" s="74"/>
      <c r="H63" s="76" t="e">
        <f>IF(ISNUMBER(Daten_M6[[#This Row],[CH]]),Daten_M6[[#This Row],[CH]]/_xlfn.XLOOKUP(Basisjahr,Daten_M6[Jahr],Daten_M6[CH])-1,#N/A)</f>
        <v>#N/A</v>
      </c>
      <c r="I63" s="74"/>
      <c r="J63" s="76" t="e">
        <f>IF(ISNUMBER(Daten_M6[[#This Row],[BS]]),Daten_M6[[#This Row],[BS]]/_xlfn.XLOOKUP(Basisjahr,Daten_M6[Jahr],Daten_M6[BS])-1,#N/A)</f>
        <v>#N/A</v>
      </c>
      <c r="K63" s="68"/>
      <c r="L63" s="67"/>
      <c r="M63" s="64"/>
      <c r="N63" s="62"/>
      <c r="O63" s="62"/>
      <c r="P63" s="62"/>
    </row>
    <row r="64" spans="1:16" ht="16.350000000000001" customHeight="1">
      <c r="A64" s="95">
        <v>2047</v>
      </c>
      <c r="B64" s="65" t="s">
        <v>164</v>
      </c>
      <c r="C64" s="124" t="s">
        <v>164</v>
      </c>
      <c r="D64" s="66" t="e">
        <v>#N/A</v>
      </c>
      <c r="E64" s="74"/>
      <c r="F64" s="76" t="e">
        <f>IF(ISNUMBER(Daten_M6[[#This Row],[ZH]]),Daten_M6[[#This Row],[ZH]]/_xlfn.XLOOKUP(Basisjahr,Daten_M6[Jahr],Daten_M6[ZH])-1,#N/A)</f>
        <v>#N/A</v>
      </c>
      <c r="G64" s="74"/>
      <c r="H64" s="76" t="e">
        <f>IF(ISNUMBER(Daten_M6[[#This Row],[CH]]),Daten_M6[[#This Row],[CH]]/_xlfn.XLOOKUP(Basisjahr,Daten_M6[Jahr],Daten_M6[CH])-1,#N/A)</f>
        <v>#N/A</v>
      </c>
      <c r="I64" s="74"/>
      <c r="J64" s="76" t="e">
        <f>IF(ISNUMBER(Daten_M6[[#This Row],[BS]]),Daten_M6[[#This Row],[BS]]/_xlfn.XLOOKUP(Basisjahr,Daten_M6[Jahr],Daten_M6[BS])-1,#N/A)</f>
        <v>#N/A</v>
      </c>
      <c r="K64" s="68"/>
      <c r="L64" s="67"/>
      <c r="M64" s="64"/>
      <c r="N64" s="62"/>
      <c r="O64" s="62"/>
      <c r="P64" s="62"/>
    </row>
    <row r="65" spans="1:16" ht="16.350000000000001" customHeight="1">
      <c r="A65" s="95">
        <v>2048</v>
      </c>
      <c r="B65" s="65" t="s">
        <v>164</v>
      </c>
      <c r="C65" s="124" t="s">
        <v>164</v>
      </c>
      <c r="D65" s="66" t="e">
        <v>#N/A</v>
      </c>
      <c r="E65" s="74"/>
      <c r="F65" s="76" t="e">
        <f>IF(ISNUMBER(Daten_M6[[#This Row],[ZH]]),Daten_M6[[#This Row],[ZH]]/_xlfn.XLOOKUP(Basisjahr,Daten_M6[Jahr],Daten_M6[ZH])-1,#N/A)</f>
        <v>#N/A</v>
      </c>
      <c r="G65" s="74"/>
      <c r="H65" s="76" t="e">
        <f>IF(ISNUMBER(Daten_M6[[#This Row],[CH]]),Daten_M6[[#This Row],[CH]]/_xlfn.XLOOKUP(Basisjahr,Daten_M6[Jahr],Daten_M6[CH])-1,#N/A)</f>
        <v>#N/A</v>
      </c>
      <c r="I65" s="74"/>
      <c r="J65" s="76" t="e">
        <f>IF(ISNUMBER(Daten_M6[[#This Row],[BS]]),Daten_M6[[#This Row],[BS]]/_xlfn.XLOOKUP(Basisjahr,Daten_M6[Jahr],Daten_M6[BS])-1,#N/A)</f>
        <v>#N/A</v>
      </c>
      <c r="K65" s="68"/>
      <c r="L65" s="67"/>
      <c r="M65" s="64"/>
      <c r="N65" s="62"/>
      <c r="O65" s="62"/>
      <c r="P65" s="62"/>
    </row>
    <row r="66" spans="1:16" ht="16.350000000000001" customHeight="1">
      <c r="A66" s="95">
        <v>2049</v>
      </c>
      <c r="B66" s="65" t="s">
        <v>164</v>
      </c>
      <c r="C66" s="124" t="s">
        <v>164</v>
      </c>
      <c r="D66" s="66" t="e">
        <v>#N/A</v>
      </c>
      <c r="E66" s="74"/>
      <c r="F66" s="76" t="e">
        <f>IF(ISNUMBER(Daten_M6[[#This Row],[ZH]]),Daten_M6[[#This Row],[ZH]]/_xlfn.XLOOKUP(Basisjahr,Daten_M6[Jahr],Daten_M6[ZH])-1,#N/A)</f>
        <v>#N/A</v>
      </c>
      <c r="G66" s="74"/>
      <c r="H66" s="76" t="e">
        <f>IF(ISNUMBER(Daten_M6[[#This Row],[CH]]),Daten_M6[[#This Row],[CH]]/_xlfn.XLOOKUP(Basisjahr,Daten_M6[Jahr],Daten_M6[CH])-1,#N/A)</f>
        <v>#N/A</v>
      </c>
      <c r="I66" s="74"/>
      <c r="J66" s="76" t="e">
        <f>IF(ISNUMBER(Daten_M6[[#This Row],[BS]]),Daten_M6[[#This Row],[BS]]/_xlfn.XLOOKUP(Basisjahr,Daten_M6[Jahr],Daten_M6[BS])-1,#N/A)</f>
        <v>#N/A</v>
      </c>
      <c r="K66" s="68"/>
      <c r="L66" s="67"/>
      <c r="M66" s="64"/>
      <c r="N66" s="62"/>
      <c r="O66" s="62"/>
      <c r="P66" s="62"/>
    </row>
    <row r="67" spans="1:16" ht="15" customHeight="1">
      <c r="A67" s="95">
        <v>2050</v>
      </c>
      <c r="B67" s="95" t="s">
        <v>164</v>
      </c>
      <c r="C67" s="124" t="s">
        <v>164</v>
      </c>
      <c r="D67" t="e">
        <v>#N/A</v>
      </c>
      <c r="E67"/>
      <c r="F67" t="e">
        <f>IF(ISNUMBER(Daten_M6[[#This Row],[ZH]]),Daten_M6[[#This Row],[ZH]]/_xlfn.XLOOKUP(Basisjahr,Daten_M6[Jahr],Daten_M6[ZH])-1,#N/A)</f>
        <v>#N/A</v>
      </c>
      <c r="G67"/>
      <c r="H67" t="e">
        <f>IF(ISNUMBER(Daten_M6[[#This Row],[CH]]),Daten_M6[[#This Row],[CH]]/_xlfn.XLOOKUP(Basisjahr,Daten_M6[Jahr],Daten_M6[CH])-1,#N/A)</f>
        <v>#N/A</v>
      </c>
      <c r="I67"/>
      <c r="J67" t="e">
        <f>IF(ISNUMBER(Daten_M6[[#This Row],[BS]]),Daten_M6[[#This Row],[BS]]/_xlfn.XLOOKUP(Basisjahr,Daten_M6[Jahr],Daten_M6[BS])-1,#N/A)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705" priority="4">
      <formula>ISERROR(A2)</formula>
    </cfRule>
  </conditionalFormatting>
  <conditionalFormatting sqref="A1:Z13 A14:B14 E14:G14 J14:Z14 A15:Z20 A21:B22 E21:G22 J21:Z22 A23:Z25 A26:J27 N26:Z27 A28:Z30 A31:AA67 A68:Z72 A73:J74 N73:Z74 A75:Z1048576">
    <cfRule type="cellIs" dxfId="702" priority="1" operator="equal">
      <formula>0</formula>
    </cfRule>
  </conditionalFormatting>
  <dataValidations count="1">
    <dataValidation operator="lessThan" allowBlank="1" showInputMessage="1" showErrorMessage="1" sqref="B8:D10 G8:I9" xr:uid="{1E6A50D7-9B93-456B-9E95-F8C26F43FA5F}"/>
  </dataValidations>
  <hyperlinks>
    <hyperlink ref="F1" location="Übersicht!A1" display="⬅️ Zurück zur Übersicht" xr:uid="{12315F89-C5F5-494F-80F5-E9A226FA8E67}"/>
    <hyperlink ref="G12" r:id="rId1" display="https://opendata.swiss/de/dataset/gebaude-nach-kanton-gebaudekategorie-heizungsart-warmwasserversorgung-energietrager-und-bauperi" xr:uid="{85B0CDBA-2A7D-470D-811E-B973770846D3}"/>
    <hyperlink ref="B12:D12" r:id="rId2" location="/datasets/363@statistisches-amt-kanton-zuerich" display="https://www.zh.ch/de/politik-staat/statistik-daten/datenkatalog.html#/datasets/363@statistisches-amt-kanton-zuerich" xr:uid="{BA6F715E-D6F6-44DF-842C-B9AA69334875}"/>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2" id="{A4B246F3-4D93-4540-9B8D-65E258024191}">
            <xm:f>$A32=Übersicht!$H$1</xm:f>
            <x14:dxf>
              <fill>
                <patternFill>
                  <bgColor theme="3" tint="0.79998168889431442"/>
                </patternFill>
              </fill>
            </x14:dxf>
          </x14:cfRule>
          <x14:cfRule type="expression" priority="3" id="{FBB6BB10-7238-42BF-A1FD-BC103FF03FAC}">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90B251B4-EF4C-432B-83A9-36AB486B3B5D}">
          <x14:formula1>
            <xm:f>Definitionen!$E$2:$E$11</xm:f>
          </x14:formula1>
          <xm:sqref>B5</xm:sqref>
        </x14:dataValidation>
        <x14:dataValidation type="list" allowBlank="1" showInputMessage="1" showErrorMessage="1" xr:uid="{F355D01E-DA31-417D-825F-DB62B2F43967}">
          <x14:formula1>
            <xm:f>Definitionen!$I$2:$I$7</xm:f>
          </x14:formula1>
          <xm:sqref>G24:I24</xm:sqref>
        </x14:dataValidation>
        <x14:dataValidation type="list" allowBlank="1" showInputMessage="1" showErrorMessage="1" xr:uid="{1255C127-CC79-4934-BB98-0DFFE1602DB1}">
          <x14:formula1>
            <xm:f>Definitionen!$A$2:$A$6</xm:f>
          </x14:formula1>
          <xm:sqref>B7 D7</xm:sqref>
        </x14:dataValidation>
        <x14:dataValidation type="list" allowBlank="1" showInputMessage="1" showErrorMessage="1" xr:uid="{861C8E6F-2872-4FBF-AA32-47054F17BECB}">
          <x14:formula1>
            <xm:f>Definitionen!I2:I15</xm:f>
          </x14:formula1>
          <xm:sqref>B24:D24</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157715-C714-4A91-A552-B9D458AE8F0B}">
  <sheetPr codeName="Tabelle21">
    <tabColor theme="2"/>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1" t="s">
        <v>325</v>
      </c>
      <c r="B1" s="192"/>
      <c r="C1" s="192"/>
      <c r="D1" s="192"/>
      <c r="E1" s="93" t="e">
        <f>Basisjahr&amp;"-"&amp;Betrachtungsjahr&amp;": "&amp;ROUND(_xlfn.XLOOKUP(Betrachtungsjahr,Daten_M7[Jahr],Daten_M7[Veränderung ZH])*100,1)&amp;" %"</f>
        <v>#N/A</v>
      </c>
      <c r="F1" s="193" t="s">
        <v>122</v>
      </c>
      <c r="G1" s="193"/>
      <c r="H1" s="193"/>
      <c r="J1" s="94" t="e">
        <f>Basisjahr&amp;"-"&amp;Betrachtungsjahr&amp;": "&amp;ROUND(_xlfn.XLOOKUP(Betrachtungsjahr,Daten_M7[Jahr],Daten_M7[Veränderung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2002</v>
      </c>
      <c r="E4" s="19"/>
      <c r="F4" s="89"/>
      <c r="G4" s="89"/>
      <c r="H4" s="90" t="str">
        <f t="shared" ref="H4:I6" si="0">C4</f>
        <v>Verfügbar ab</v>
      </c>
      <c r="I4" s="92">
        <f t="shared" si="0"/>
        <v>2002</v>
      </c>
    </row>
    <row r="5" spans="1:17" s="56" customFormat="1" ht="18" customHeight="1">
      <c r="A5" s="79" t="s">
        <v>59</v>
      </c>
      <c r="B5" s="80" t="s">
        <v>166</v>
      </c>
      <c r="C5" s="79" t="s">
        <v>127</v>
      </c>
      <c r="D5" s="82" t="s">
        <v>275</v>
      </c>
      <c r="E5" s="19"/>
      <c r="F5" s="90" t="str">
        <f>A5</f>
        <v>Zuständig</v>
      </c>
      <c r="G5" s="91" t="str">
        <f>B5</f>
        <v>AWEL</v>
      </c>
      <c r="H5" s="90" t="str">
        <f t="shared" si="0"/>
        <v>Kontaktperson</v>
      </c>
      <c r="I5" s="100" t="str">
        <f t="shared" si="0"/>
        <v>Cuno Bieler</v>
      </c>
    </row>
    <row r="6" spans="1:17" s="56" customFormat="1" ht="18" customHeight="1">
      <c r="A6" s="79" t="s">
        <v>58</v>
      </c>
      <c r="B6" s="80" t="s">
        <v>326</v>
      </c>
      <c r="C6" s="79" t="s">
        <v>128</v>
      </c>
      <c r="D6" s="83" t="s">
        <v>184</v>
      </c>
      <c r="E6" s="19"/>
      <c r="F6" s="90" t="str">
        <f t="shared" ref="F6:F9" si="1">A6</f>
        <v>Einheit</v>
      </c>
      <c r="G6" s="91" t="str">
        <f>B6</f>
        <v>Anz. Fzg / 1000 Pers.</v>
      </c>
      <c r="H6" s="90" t="str">
        <f t="shared" si="0"/>
        <v xml:space="preserve">Berechnung </v>
      </c>
      <c r="I6" s="91" t="str">
        <f t="shared" si="0"/>
        <v>Ja</v>
      </c>
    </row>
    <row r="7" spans="1:17" s="56" customFormat="1" ht="18" customHeight="1">
      <c r="A7" s="79" t="s">
        <v>129</v>
      </c>
      <c r="B7" s="80" t="s">
        <v>184</v>
      </c>
      <c r="C7" s="79" t="s">
        <v>130</v>
      </c>
      <c r="D7" s="80" t="s">
        <v>168</v>
      </c>
      <c r="E7" s="19"/>
      <c r="F7" s="119"/>
      <c r="G7" s="120"/>
      <c r="H7" s="119"/>
      <c r="I7" s="120"/>
    </row>
    <row r="8" spans="1:17" s="56" customFormat="1" ht="56.85" customHeight="1">
      <c r="A8" s="79" t="s">
        <v>131</v>
      </c>
      <c r="B8" s="194" t="s">
        <v>327</v>
      </c>
      <c r="C8" s="194"/>
      <c r="D8" s="194"/>
      <c r="E8" s="19"/>
      <c r="F8" s="90" t="str">
        <f t="shared" si="1"/>
        <v>Kurzbeschreibung</v>
      </c>
      <c r="G8" s="238" t="str">
        <f>B8</f>
        <v>Der Motorisierungsgrad zeigt die Anzahl Fahrzeuge pro 1'000 Einwohner.</v>
      </c>
      <c r="H8" s="238"/>
      <c r="I8" s="238"/>
      <c r="Q8" s="58" t="e">
        <f>E38/E32-1</f>
        <v>#DIV/0!</v>
      </c>
    </row>
    <row r="9" spans="1:17" s="59" customFormat="1" ht="72" customHeight="1">
      <c r="A9" s="79" t="s">
        <v>132</v>
      </c>
      <c r="B9" s="194" t="s">
        <v>328</v>
      </c>
      <c r="C9" s="194"/>
      <c r="D9" s="194"/>
      <c r="E9" s="19"/>
      <c r="F9" s="90" t="str">
        <f t="shared" si="1"/>
        <v>Aussagekraft/Relevanz</v>
      </c>
      <c r="G9" s="238" t="str">
        <f>B9</f>
        <v>Mit der voranschreitenden Elektrifizierung der Autoflotte im Kanton Zürich, nimmt die Aussagekraft des Motorisierungsgrads hinsichtlich der Dekarbonisierung ab.</v>
      </c>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6" t="s">
        <v>316</v>
      </c>
      <c r="C11" s="196"/>
      <c r="D11" s="196"/>
      <c r="E11" s="19"/>
      <c r="F11" s="90" t="str">
        <f t="shared" ref="F11:I17" si="2">A11</f>
        <v>Datenquelle</v>
      </c>
      <c r="G11" s="238" t="str">
        <f t="shared" si="2"/>
        <v>Statistisches Amt des Kantons Zürich</v>
      </c>
      <c r="H11" s="238"/>
      <c r="I11" s="238"/>
    </row>
    <row r="12" spans="1:17" s="56" customFormat="1" ht="42" customHeight="1">
      <c r="A12" s="79" t="s">
        <v>134</v>
      </c>
      <c r="B12" s="217" t="s">
        <v>329</v>
      </c>
      <c r="C12" s="217"/>
      <c r="D12" s="217"/>
      <c r="E12" s="19"/>
      <c r="F12" s="90" t="str">
        <f t="shared" si="2"/>
        <v>Internetadresse</v>
      </c>
      <c r="G12" s="238" t="str">
        <f t="shared" si="2"/>
        <v>https://www.zh.ch/de/politik-staat/statistik-daten/datenkatalog.html#/datasets/742@statistisches-amt-kanton-zuerich/distributions/1894</v>
      </c>
      <c r="H12" s="238"/>
      <c r="I12" s="238"/>
    </row>
    <row r="13" spans="1:17" s="56" customFormat="1" ht="42" customHeight="1" thickTop="1" thickBot="1">
      <c r="A13" s="79" t="s">
        <v>127</v>
      </c>
      <c r="B13" s="196"/>
      <c r="C13" s="196"/>
      <c r="D13" s="196"/>
      <c r="E13" s="19"/>
      <c r="F13" s="90" t="str">
        <f t="shared" si="2"/>
        <v>Kontaktperson</v>
      </c>
      <c r="G13" s="238">
        <f t="shared" si="2"/>
        <v>0</v>
      </c>
      <c r="H13" s="238"/>
      <c r="I13" s="238"/>
    </row>
    <row r="14" spans="1:17" s="56" customFormat="1">
      <c r="A14" s="79" t="s">
        <v>135</v>
      </c>
      <c r="B14" s="203" t="s">
        <v>330</v>
      </c>
      <c r="C14" s="204"/>
      <c r="D14" s="205"/>
      <c r="E14" s="19"/>
      <c r="F14" s="90" t="str">
        <f>A14</f>
        <v>Nr. der Statisitik</v>
      </c>
      <c r="G14" s="239" t="str">
        <f>B14</f>
        <v>KTZH_00000742_00001894.xlsx</v>
      </c>
      <c r="H14" s="240"/>
      <c r="I14" s="241"/>
    </row>
    <row r="15" spans="1:17" s="56" customFormat="1" ht="18.600000000000001" customHeight="1">
      <c r="A15" s="79" t="s">
        <v>136</v>
      </c>
      <c r="B15" s="105" t="s">
        <v>319</v>
      </c>
      <c r="C15" s="79" t="s">
        <v>137</v>
      </c>
      <c r="D15" s="106" t="s">
        <v>217</v>
      </c>
      <c r="E15" s="19"/>
      <c r="F15" s="90" t="str">
        <f t="shared" si="2"/>
        <v>Lizenz</v>
      </c>
      <c r="G15" s="107" t="str">
        <f t="shared" si="2"/>
        <v>CC-BY</v>
      </c>
      <c r="H15" s="90" t="str">
        <f t="shared" si="2"/>
        <v>Dateiformat</v>
      </c>
      <c r="I15" s="107" t="str">
        <f t="shared" si="2"/>
        <v>xlsx</v>
      </c>
    </row>
    <row r="16" spans="1:17" s="59" customFormat="1" ht="18.600000000000001" customHeight="1">
      <c r="A16" s="79" t="s">
        <v>138</v>
      </c>
      <c r="B16" s="80" t="s">
        <v>175</v>
      </c>
      <c r="C16" s="79" t="s">
        <v>139</v>
      </c>
      <c r="D16" s="84" t="s">
        <v>331</v>
      </c>
      <c r="E16" s="19"/>
      <c r="F16" s="90" t="str">
        <f t="shared" si="2"/>
        <v>Erhebungsintervall</v>
      </c>
      <c r="G16" s="91" t="str">
        <f t="shared" si="2"/>
        <v>jährlich</v>
      </c>
      <c r="H16" s="90" t="str">
        <f t="shared" si="2"/>
        <v>Aktualisierung jeweils</v>
      </c>
      <c r="I16" s="91" t="str">
        <f>D16</f>
        <v>Ende Jahr</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7"/>
      <c r="C21" s="198"/>
      <c r="D21" s="199"/>
      <c r="E21" s="19"/>
      <c r="F21" s="90" t="str">
        <f>A21</f>
        <v>Hinweise zu Datenauswahl und -aufbereitung</v>
      </c>
      <c r="G21" s="200">
        <f>B21</f>
        <v>0</v>
      </c>
      <c r="H21" s="201"/>
      <c r="I21" s="202"/>
    </row>
    <row r="22" spans="1:17" s="59" customFormat="1" ht="36.6" customHeight="1">
      <c r="A22" s="79" t="s">
        <v>146</v>
      </c>
      <c r="B22" s="197" t="s">
        <v>332</v>
      </c>
      <c r="C22" s="198"/>
      <c r="D22" s="199"/>
      <c r="E22" s="19"/>
      <c r="F22" s="90" t="str">
        <f>A22</f>
        <v>Berechnung Indikator</v>
      </c>
      <c r="G22" s="200" t="str">
        <f>B22</f>
        <v>Die Daten beinhalten die Bevölkerung und die den Personenewagenbestand im Kanton Zürich. Dies muss noch auf Autos pro 1'000 Einwohner umgerechnet werden.</v>
      </c>
      <c r="H22" s="201"/>
      <c r="I22" s="202"/>
    </row>
    <row r="23" spans="1:17" s="56" customFormat="1" ht="12.6" customHeight="1" thickTop="1" thickBot="1">
      <c r="A23" s="88"/>
      <c r="B23" s="88"/>
      <c r="C23" s="88"/>
      <c r="D23" s="88"/>
      <c r="E23" s="19"/>
      <c r="F23" s="88"/>
      <c r="G23" s="88"/>
      <c r="H23" s="88"/>
      <c r="I23" s="88"/>
    </row>
    <row r="24" spans="1:17" s="59" customFormat="1" ht="18" customHeight="1">
      <c r="A24" s="79" t="s">
        <v>147</v>
      </c>
      <c r="B24" s="194" t="s">
        <v>178</v>
      </c>
      <c r="C24" s="194"/>
      <c r="D24" s="194"/>
      <c r="E24" s="19"/>
      <c r="F24" s="89"/>
      <c r="G24" s="195"/>
      <c r="H24" s="195"/>
      <c r="I24" s="195"/>
    </row>
    <row r="25" spans="1:17" s="59" customFormat="1" ht="42.6" customHeight="1">
      <c r="A25" s="79" t="s">
        <v>148</v>
      </c>
      <c r="B25" s="194" t="s">
        <v>179</v>
      </c>
      <c r="C25" s="194"/>
      <c r="D25" s="194"/>
      <c r="E25" s="19"/>
      <c r="F25" s="90" t="str">
        <f t="shared" ref="F25:F27" si="5">A25</f>
        <v>Datenqualität</v>
      </c>
      <c r="G25" s="238" t="str">
        <f>B25</f>
        <v>gut</v>
      </c>
      <c r="H25" s="238"/>
      <c r="I25" s="238"/>
    </row>
    <row r="26" spans="1:17" s="59" customFormat="1" ht="33" customHeight="1">
      <c r="A26" s="79" t="s">
        <v>149</v>
      </c>
      <c r="B26" s="207" t="s">
        <v>333</v>
      </c>
      <c r="C26" s="207"/>
      <c r="D26" s="207"/>
      <c r="E26" s="19"/>
      <c r="F26" s="90" t="str">
        <f t="shared" si="5"/>
        <v>Plausiblisierung / Verifizierung</v>
      </c>
      <c r="G26" s="238" t="str">
        <f>B26</f>
        <v>Wenn der Autobestand schneller wächst als die Bevölkerung, sollte dies kritisch stimmen. Unabhängig vom Elektrifizierungsgsrad der Flotte.</v>
      </c>
      <c r="H26" s="238"/>
      <c r="I26" s="238"/>
    </row>
    <row r="27" spans="1:17" s="59" customFormat="1" ht="37.35" customHeight="1" thickTop="1" thickBot="1">
      <c r="A27" s="79" t="s">
        <v>150</v>
      </c>
      <c r="B27" s="194"/>
      <c r="C27" s="194"/>
      <c r="D27" s="194"/>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Motorisierungsgrad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IF(ISNUMBER(Daten_M7[[#This Row],[ZH]]),Daten_M7[[#This Row],[ZH]]/_xlfn.XLOOKUP(Basisjahr,Daten_M7[Jahr],Daten_M7[ZH])-1,#N/A)</f>
        <v>#N/A</v>
      </c>
      <c r="G32" s="121"/>
      <c r="H32" s="75" t="e">
        <f>IF(ISNUMBER(Daten_M7[[#This Row],[CH]]),Daten_M7[[#This Row],[CH]]/_xlfn.XLOOKUP(Basisjahr,Daten_M7[Jahr],Daten_M7[CH])-1,#N/A)</f>
        <v>#N/A</v>
      </c>
      <c r="I32" s="121"/>
      <c r="J32" s="75" t="e">
        <f>IF(ISNUMBER(Daten_M7[[#This Row],[BS]]),Daten_M7[[#This Row],[BS]]/_xlfn.XLOOKUP(Basisjahr,Daten_M7[Jahr],Daten_M7[BS])-1,#N/A)</f>
        <v>#N/A</v>
      </c>
      <c r="K32" s="63"/>
      <c r="L32" s="67"/>
      <c r="M32" s="64"/>
      <c r="N32" s="64"/>
      <c r="O32" s="64"/>
      <c r="P32" s="64"/>
    </row>
    <row r="33" spans="1:16" ht="16.350000000000001" customHeight="1">
      <c r="A33" s="95">
        <v>2016</v>
      </c>
      <c r="B33" s="65" t="s">
        <v>164</v>
      </c>
      <c r="C33" s="124" t="s">
        <v>164</v>
      </c>
      <c r="D33" s="66" t="e">
        <v>#N/A</v>
      </c>
      <c r="E33" s="73"/>
      <c r="F33" s="75" t="e">
        <f>IF(ISNUMBER(Daten_M7[[#This Row],[ZH]]),Daten_M7[[#This Row],[ZH]]/_xlfn.XLOOKUP(Basisjahr,Daten_M7[Jahr],Daten_M7[ZH])-1,#N/A)</f>
        <v>#N/A</v>
      </c>
      <c r="G33" s="73"/>
      <c r="H33" s="75" t="e">
        <f>IF(ISNUMBER(Daten_M7[[#This Row],[CH]]),Daten_M7[[#This Row],[CH]]/_xlfn.XLOOKUP(Basisjahr,Daten_M7[Jahr],Daten_M7[CH])-1,#N/A)</f>
        <v>#N/A</v>
      </c>
      <c r="I33" s="73"/>
      <c r="J33" s="75" t="e">
        <f>IF(ISNUMBER(Daten_M7[[#This Row],[BS]]),Daten_M7[[#This Row],[BS]]/_xlfn.XLOOKUP(Basisjahr,Daten_M7[Jahr],Daten_M7[BS])-1,#N/A)</f>
        <v>#N/A</v>
      </c>
      <c r="K33" s="63"/>
      <c r="L33" s="67"/>
      <c r="M33" s="64"/>
      <c r="N33" s="62"/>
      <c r="O33" s="62"/>
      <c r="P33" s="62"/>
    </row>
    <row r="34" spans="1:16" ht="16.350000000000001" customHeight="1">
      <c r="A34" s="95">
        <v>2017</v>
      </c>
      <c r="B34" s="65" t="s">
        <v>164</v>
      </c>
      <c r="C34" s="124" t="s">
        <v>164</v>
      </c>
      <c r="D34" s="66" t="e">
        <v>#N/A</v>
      </c>
      <c r="E34" s="73"/>
      <c r="F34" s="75" t="e">
        <f>IF(ISNUMBER(Daten_M7[[#This Row],[ZH]]),Daten_M7[[#This Row],[ZH]]/_xlfn.XLOOKUP(Basisjahr,Daten_M7[Jahr],Daten_M7[ZH])-1,#N/A)</f>
        <v>#N/A</v>
      </c>
      <c r="G34" s="73"/>
      <c r="H34" s="75" t="e">
        <f>IF(ISNUMBER(Daten_M7[[#This Row],[CH]]),Daten_M7[[#This Row],[CH]]/_xlfn.XLOOKUP(Basisjahr,Daten_M7[Jahr],Daten_M7[CH])-1,#N/A)</f>
        <v>#N/A</v>
      </c>
      <c r="I34" s="73"/>
      <c r="J34" s="75" t="e">
        <f>IF(ISNUMBER(Daten_M7[[#This Row],[BS]]),Daten_M7[[#This Row],[BS]]/_xlfn.XLOOKUP(Basisjahr,Daten_M7[Jahr],Daten_M7[BS])-1,#N/A)</f>
        <v>#N/A</v>
      </c>
      <c r="K34" s="63"/>
      <c r="L34" s="67"/>
      <c r="M34" s="64"/>
      <c r="N34" s="62"/>
      <c r="O34" s="62"/>
      <c r="P34" s="62"/>
    </row>
    <row r="35" spans="1:16" ht="16.350000000000001" customHeight="1">
      <c r="A35" s="95">
        <v>2018</v>
      </c>
      <c r="B35" s="65" t="s">
        <v>164</v>
      </c>
      <c r="C35" s="124" t="s">
        <v>164</v>
      </c>
      <c r="D35" s="66" t="e">
        <v>#N/A</v>
      </c>
      <c r="E35" s="73"/>
      <c r="F35" s="75" t="e">
        <f>IF(ISNUMBER(Daten_M7[[#This Row],[ZH]]),Daten_M7[[#This Row],[ZH]]/_xlfn.XLOOKUP(Basisjahr,Daten_M7[Jahr],Daten_M7[ZH])-1,#N/A)</f>
        <v>#N/A</v>
      </c>
      <c r="G35" s="73"/>
      <c r="H35" s="75" t="e">
        <f>IF(ISNUMBER(Daten_M7[[#This Row],[CH]]),Daten_M7[[#This Row],[CH]]/_xlfn.XLOOKUP(Basisjahr,Daten_M7[Jahr],Daten_M7[CH])-1,#N/A)</f>
        <v>#N/A</v>
      </c>
      <c r="I35" s="73"/>
      <c r="J35" s="75" t="e">
        <f>IF(ISNUMBER(Daten_M7[[#This Row],[BS]]),Daten_M7[[#This Row],[BS]]/_xlfn.XLOOKUP(Basisjahr,Daten_M7[Jahr],Daten_M7[BS])-1,#N/A)</f>
        <v>#N/A</v>
      </c>
      <c r="K35" s="63"/>
      <c r="L35" s="67"/>
      <c r="M35" s="64"/>
      <c r="N35" s="62"/>
      <c r="O35" s="62"/>
      <c r="P35" s="62"/>
    </row>
    <row r="36" spans="1:16" ht="16.350000000000001" customHeight="1">
      <c r="A36" s="95">
        <v>2019</v>
      </c>
      <c r="B36" s="65" t="s">
        <v>164</v>
      </c>
      <c r="C36" s="124" t="s">
        <v>164</v>
      </c>
      <c r="D36" s="66" t="e">
        <v>#N/A</v>
      </c>
      <c r="E36" s="73"/>
      <c r="F36" s="75" t="e">
        <f>IF(ISNUMBER(Daten_M7[[#This Row],[ZH]]),Daten_M7[[#This Row],[ZH]]/_xlfn.XLOOKUP(Basisjahr,Daten_M7[Jahr],Daten_M7[ZH])-1,#N/A)</f>
        <v>#N/A</v>
      </c>
      <c r="G36" s="73"/>
      <c r="H36" s="75" t="e">
        <f>IF(ISNUMBER(Daten_M7[[#This Row],[CH]]),Daten_M7[[#This Row],[CH]]/_xlfn.XLOOKUP(Basisjahr,Daten_M7[Jahr],Daten_M7[CH])-1,#N/A)</f>
        <v>#N/A</v>
      </c>
      <c r="I36" s="73"/>
      <c r="J36" s="75" t="e">
        <f>IF(ISNUMBER(Daten_M7[[#This Row],[BS]]),Daten_M7[[#This Row],[BS]]/_xlfn.XLOOKUP(Basisjahr,Daten_M7[Jahr],Daten_M7[BS])-1,#N/A)</f>
        <v>#N/A</v>
      </c>
      <c r="K36" s="63"/>
      <c r="L36" s="67"/>
      <c r="M36" s="64"/>
      <c r="N36" s="62"/>
      <c r="O36" s="62"/>
      <c r="P36" s="62"/>
    </row>
    <row r="37" spans="1:16" ht="16.350000000000001" customHeight="1">
      <c r="A37" s="95">
        <v>2020</v>
      </c>
      <c r="B37" s="65" t="s">
        <v>164</v>
      </c>
      <c r="C37" s="124" t="s">
        <v>164</v>
      </c>
      <c r="D37" s="66" t="e">
        <v>#N/A</v>
      </c>
      <c r="E37" s="73"/>
      <c r="F37" s="75" t="e">
        <f>IF(ISNUMBER(Daten_M7[[#This Row],[ZH]]),Daten_M7[[#This Row],[ZH]]/_xlfn.XLOOKUP(Basisjahr,Daten_M7[Jahr],Daten_M7[ZH])-1,#N/A)</f>
        <v>#N/A</v>
      </c>
      <c r="G37" s="73"/>
      <c r="H37" s="75" t="e">
        <f>IF(ISNUMBER(Daten_M7[[#This Row],[CH]]),Daten_M7[[#This Row],[CH]]/_xlfn.XLOOKUP(Basisjahr,Daten_M7[Jahr],Daten_M7[CH])-1,#N/A)</f>
        <v>#N/A</v>
      </c>
      <c r="I37" s="73"/>
      <c r="J37" s="75" t="e">
        <f>IF(ISNUMBER(Daten_M7[[#This Row],[BS]]),Daten_M7[[#This Row],[BS]]/_xlfn.XLOOKUP(Basisjahr,Daten_M7[Jahr],Daten_M7[BS])-1,#N/A)</f>
        <v>#N/A</v>
      </c>
      <c r="K37" s="63"/>
      <c r="L37" s="67"/>
      <c r="M37" s="64"/>
      <c r="N37" s="62"/>
      <c r="O37" s="62"/>
      <c r="P37" s="62"/>
    </row>
    <row r="38" spans="1:16" ht="16.350000000000001" customHeight="1">
      <c r="A38" s="95">
        <v>2021</v>
      </c>
      <c r="B38" s="65" t="s">
        <v>164</v>
      </c>
      <c r="C38" s="124" t="s">
        <v>164</v>
      </c>
      <c r="D38" s="66" t="e">
        <v>#N/A</v>
      </c>
      <c r="E38" s="73"/>
      <c r="F38" s="75" t="e">
        <f>IF(ISNUMBER(Daten_M7[[#This Row],[ZH]]),Daten_M7[[#This Row],[ZH]]/_xlfn.XLOOKUP(Basisjahr,Daten_M7[Jahr],Daten_M7[ZH])-1,#N/A)</f>
        <v>#N/A</v>
      </c>
      <c r="G38" s="73"/>
      <c r="H38" s="75" t="e">
        <f>IF(ISNUMBER(Daten_M7[[#This Row],[CH]]),Daten_M7[[#This Row],[CH]]/_xlfn.XLOOKUP(Basisjahr,Daten_M7[Jahr],Daten_M7[CH])-1,#N/A)</f>
        <v>#N/A</v>
      </c>
      <c r="I38" s="73"/>
      <c r="J38" s="75" t="e">
        <f>IF(ISNUMBER(Daten_M7[[#This Row],[BS]]),Daten_M7[[#This Row],[BS]]/_xlfn.XLOOKUP(Basisjahr,Daten_M7[Jahr],Daten_M7[BS])-1,#N/A)</f>
        <v>#N/A</v>
      </c>
      <c r="K38" s="63"/>
      <c r="L38" s="67"/>
      <c r="M38" s="64"/>
      <c r="N38" s="62"/>
      <c r="O38" s="62"/>
      <c r="P38" s="62"/>
    </row>
    <row r="39" spans="1:16" ht="16.350000000000001" customHeight="1">
      <c r="A39" s="95">
        <v>2022</v>
      </c>
      <c r="B39" s="65" t="s">
        <v>164</v>
      </c>
      <c r="C39" s="124" t="s">
        <v>164</v>
      </c>
      <c r="D39" s="66" t="e">
        <v>#N/A</v>
      </c>
      <c r="E39" s="73"/>
      <c r="F39" s="75" t="e">
        <f>IF(ISNUMBER(Daten_M7[[#This Row],[ZH]]),Daten_M7[[#This Row],[ZH]]/_xlfn.XLOOKUP(Basisjahr,Daten_M7[Jahr],Daten_M7[ZH])-1,#N/A)</f>
        <v>#N/A</v>
      </c>
      <c r="G39" s="73"/>
      <c r="H39" s="75" t="e">
        <f>IF(ISNUMBER(Daten_M7[[#This Row],[CH]]),Daten_M7[[#This Row],[CH]]/_xlfn.XLOOKUP(Basisjahr,Daten_M7[Jahr],Daten_M7[CH])-1,#N/A)</f>
        <v>#N/A</v>
      </c>
      <c r="I39" s="73"/>
      <c r="J39" s="75" t="e">
        <f>IF(ISNUMBER(Daten_M7[[#This Row],[BS]]),Daten_M7[[#This Row],[BS]]/_xlfn.XLOOKUP(Basisjahr,Daten_M7[Jahr],Daten_M7[BS])-1,#N/A)</f>
        <v>#N/A</v>
      </c>
      <c r="K39" s="68"/>
      <c r="L39" s="67"/>
      <c r="M39" s="64"/>
      <c r="N39" s="62"/>
      <c r="O39" s="62"/>
      <c r="P39" s="62"/>
    </row>
    <row r="40" spans="1:16" ht="16.350000000000001" customHeight="1">
      <c r="A40" s="95">
        <v>2023</v>
      </c>
      <c r="B40" s="65" t="s">
        <v>164</v>
      </c>
      <c r="C40" s="124" t="s">
        <v>164</v>
      </c>
      <c r="D40" s="66" t="e">
        <v>#N/A</v>
      </c>
      <c r="E40" s="74"/>
      <c r="F40" s="76" t="e">
        <f>IF(ISNUMBER(Daten_M7[[#This Row],[ZH]]),Daten_M7[[#This Row],[ZH]]/_xlfn.XLOOKUP(Basisjahr,Daten_M7[Jahr],Daten_M7[ZH])-1,#N/A)</f>
        <v>#N/A</v>
      </c>
      <c r="G40" s="74"/>
      <c r="H40" s="76" t="e">
        <f>IF(ISNUMBER(Daten_M7[[#This Row],[CH]]),Daten_M7[[#This Row],[CH]]/_xlfn.XLOOKUP(Basisjahr,Daten_M7[Jahr],Daten_M7[CH])-1,#N/A)</f>
        <v>#N/A</v>
      </c>
      <c r="I40" s="74"/>
      <c r="J40" s="76" t="e">
        <f>IF(ISNUMBER(Daten_M7[[#This Row],[BS]]),Daten_M7[[#This Row],[BS]]/_xlfn.XLOOKUP(Basisjahr,Daten_M7[Jahr],Daten_M7[BS])-1,#N/A)</f>
        <v>#N/A</v>
      </c>
      <c r="K40" s="68"/>
      <c r="L40" s="67"/>
      <c r="M40" s="64"/>
      <c r="N40" s="62"/>
      <c r="O40" s="62"/>
      <c r="P40" s="62"/>
    </row>
    <row r="41" spans="1:16" ht="16.350000000000001" customHeight="1">
      <c r="A41" s="95">
        <v>2024</v>
      </c>
      <c r="B41" s="65" t="s">
        <v>164</v>
      </c>
      <c r="C41" s="124" t="s">
        <v>164</v>
      </c>
      <c r="D41" s="66" t="e">
        <v>#N/A</v>
      </c>
      <c r="E41" s="74"/>
      <c r="F41" s="76" t="e">
        <f>IF(ISNUMBER(Daten_M7[[#This Row],[ZH]]),Daten_M7[[#This Row],[ZH]]/_xlfn.XLOOKUP(Basisjahr,Daten_M7[Jahr],Daten_M7[ZH])-1,#N/A)</f>
        <v>#N/A</v>
      </c>
      <c r="G41" s="74"/>
      <c r="H41" s="76" t="e">
        <f>IF(ISNUMBER(Daten_M7[[#This Row],[CH]]),Daten_M7[[#This Row],[CH]]/_xlfn.XLOOKUP(Basisjahr,Daten_M7[Jahr],Daten_M7[CH])-1,#N/A)</f>
        <v>#N/A</v>
      </c>
      <c r="I41" s="74"/>
      <c r="J41" s="76" t="e">
        <f>IF(ISNUMBER(Daten_M7[[#This Row],[BS]]),Daten_M7[[#This Row],[BS]]/_xlfn.XLOOKUP(Basisjahr,Daten_M7[Jahr],Daten_M7[BS])-1,#N/A)</f>
        <v>#N/A</v>
      </c>
      <c r="K41" s="68"/>
      <c r="L41" s="67"/>
      <c r="M41" s="64"/>
      <c r="N41" s="62"/>
      <c r="O41" s="62"/>
      <c r="P41" s="62"/>
    </row>
    <row r="42" spans="1:16" ht="16.350000000000001" customHeight="1">
      <c r="A42" s="95">
        <v>2025</v>
      </c>
      <c r="B42" s="65" t="s">
        <v>164</v>
      </c>
      <c r="C42" s="124" t="s">
        <v>164</v>
      </c>
      <c r="D42" s="66" t="e">
        <v>#N/A</v>
      </c>
      <c r="E42" s="74"/>
      <c r="F42" s="76" t="e">
        <f>IF(ISNUMBER(Daten_M7[[#This Row],[ZH]]),Daten_M7[[#This Row],[ZH]]/_xlfn.XLOOKUP(Basisjahr,Daten_M7[Jahr],Daten_M7[ZH])-1,#N/A)</f>
        <v>#N/A</v>
      </c>
      <c r="G42" s="74"/>
      <c r="H42" s="76" t="e">
        <f>IF(ISNUMBER(Daten_M7[[#This Row],[CH]]),Daten_M7[[#This Row],[CH]]/_xlfn.XLOOKUP(Basisjahr,Daten_M7[Jahr],Daten_M7[CH])-1,#N/A)</f>
        <v>#N/A</v>
      </c>
      <c r="I42" s="74"/>
      <c r="J42" s="76" t="e">
        <f>IF(ISNUMBER(Daten_M7[[#This Row],[BS]]),Daten_M7[[#This Row],[BS]]/_xlfn.XLOOKUP(Basisjahr,Daten_M7[Jahr],Daten_M7[BS])-1,#N/A)</f>
        <v>#N/A</v>
      </c>
      <c r="K42" s="68"/>
      <c r="L42" s="67"/>
      <c r="M42" s="64"/>
      <c r="N42" s="62"/>
      <c r="O42" s="62"/>
      <c r="P42" s="62"/>
    </row>
    <row r="43" spans="1:16" ht="16.350000000000001" customHeight="1">
      <c r="A43" s="95">
        <v>2026</v>
      </c>
      <c r="B43" s="65" t="s">
        <v>164</v>
      </c>
      <c r="C43" s="124" t="s">
        <v>164</v>
      </c>
      <c r="D43" s="66" t="e">
        <v>#N/A</v>
      </c>
      <c r="E43" s="74"/>
      <c r="F43" s="76" t="e">
        <f>IF(ISNUMBER(Daten_M7[[#This Row],[ZH]]),Daten_M7[[#This Row],[ZH]]/_xlfn.XLOOKUP(Basisjahr,Daten_M7[Jahr],Daten_M7[ZH])-1,#N/A)</f>
        <v>#N/A</v>
      </c>
      <c r="G43" s="74"/>
      <c r="H43" s="76" t="e">
        <f>IF(ISNUMBER(Daten_M7[[#This Row],[CH]]),Daten_M7[[#This Row],[CH]]/_xlfn.XLOOKUP(Basisjahr,Daten_M7[Jahr],Daten_M7[CH])-1,#N/A)</f>
        <v>#N/A</v>
      </c>
      <c r="I43" s="74"/>
      <c r="J43" s="76" t="e">
        <f>IF(ISNUMBER(Daten_M7[[#This Row],[BS]]),Daten_M7[[#This Row],[BS]]/_xlfn.XLOOKUP(Basisjahr,Daten_M7[Jahr],Daten_M7[BS])-1,#N/A)</f>
        <v>#N/A</v>
      </c>
      <c r="K43" s="68"/>
      <c r="L43" s="67"/>
      <c r="M43" s="64"/>
      <c r="N43" s="62"/>
      <c r="O43" s="62"/>
      <c r="P43" s="62"/>
    </row>
    <row r="44" spans="1:16" ht="16.350000000000001" customHeight="1">
      <c r="A44" s="95">
        <v>2027</v>
      </c>
      <c r="B44" s="65" t="s">
        <v>164</v>
      </c>
      <c r="C44" s="124" t="s">
        <v>164</v>
      </c>
      <c r="D44" s="66" t="e">
        <v>#N/A</v>
      </c>
      <c r="E44" s="74"/>
      <c r="F44" s="76" t="e">
        <f>IF(ISNUMBER(Daten_M7[[#This Row],[ZH]]),Daten_M7[[#This Row],[ZH]]/_xlfn.XLOOKUP(Basisjahr,Daten_M7[Jahr],Daten_M7[ZH])-1,#N/A)</f>
        <v>#N/A</v>
      </c>
      <c r="G44" s="74"/>
      <c r="H44" s="76" t="e">
        <f>IF(ISNUMBER(Daten_M7[[#This Row],[CH]]),Daten_M7[[#This Row],[CH]]/_xlfn.XLOOKUP(Basisjahr,Daten_M7[Jahr],Daten_M7[CH])-1,#N/A)</f>
        <v>#N/A</v>
      </c>
      <c r="I44" s="74"/>
      <c r="J44" s="76" t="e">
        <f>IF(ISNUMBER(Daten_M7[[#This Row],[BS]]),Daten_M7[[#This Row],[BS]]/_xlfn.XLOOKUP(Basisjahr,Daten_M7[Jahr],Daten_M7[BS])-1,#N/A)</f>
        <v>#N/A</v>
      </c>
      <c r="K44" s="68"/>
      <c r="L44" s="67"/>
      <c r="M44" s="64"/>
      <c r="N44" s="62"/>
      <c r="O44" s="62"/>
      <c r="P44" s="62"/>
    </row>
    <row r="45" spans="1:16" ht="16.350000000000001" customHeight="1">
      <c r="A45" s="95">
        <v>2028</v>
      </c>
      <c r="B45" s="65" t="s">
        <v>164</v>
      </c>
      <c r="C45" s="124" t="s">
        <v>164</v>
      </c>
      <c r="D45" s="66" t="e">
        <v>#N/A</v>
      </c>
      <c r="E45" s="74"/>
      <c r="F45" s="76" t="e">
        <f>IF(ISNUMBER(Daten_M7[[#This Row],[ZH]]),Daten_M7[[#This Row],[ZH]]/_xlfn.XLOOKUP(Basisjahr,Daten_M7[Jahr],Daten_M7[ZH])-1,#N/A)</f>
        <v>#N/A</v>
      </c>
      <c r="G45" s="74"/>
      <c r="H45" s="76" t="e">
        <f>IF(ISNUMBER(Daten_M7[[#This Row],[CH]]),Daten_M7[[#This Row],[CH]]/_xlfn.XLOOKUP(Basisjahr,Daten_M7[Jahr],Daten_M7[CH])-1,#N/A)</f>
        <v>#N/A</v>
      </c>
      <c r="I45" s="74"/>
      <c r="J45" s="76" t="e">
        <f>IF(ISNUMBER(Daten_M7[[#This Row],[BS]]),Daten_M7[[#This Row],[BS]]/_xlfn.XLOOKUP(Basisjahr,Daten_M7[Jahr],Daten_M7[BS])-1,#N/A)</f>
        <v>#N/A</v>
      </c>
      <c r="K45" s="68"/>
      <c r="L45" s="67"/>
      <c r="M45" s="64"/>
      <c r="N45" s="62"/>
      <c r="O45" s="62"/>
      <c r="P45" s="62"/>
    </row>
    <row r="46" spans="1:16" ht="16.350000000000001" customHeight="1">
      <c r="A46" s="95">
        <v>2029</v>
      </c>
      <c r="B46" s="65" t="s">
        <v>164</v>
      </c>
      <c r="C46" s="124" t="s">
        <v>164</v>
      </c>
      <c r="D46" s="66" t="e">
        <v>#N/A</v>
      </c>
      <c r="E46" s="74"/>
      <c r="F46" s="76" t="e">
        <f>IF(ISNUMBER(Daten_M7[[#This Row],[ZH]]),Daten_M7[[#This Row],[ZH]]/_xlfn.XLOOKUP(Basisjahr,Daten_M7[Jahr],Daten_M7[ZH])-1,#N/A)</f>
        <v>#N/A</v>
      </c>
      <c r="G46" s="74"/>
      <c r="H46" s="76" t="e">
        <f>IF(ISNUMBER(Daten_M7[[#This Row],[CH]]),Daten_M7[[#This Row],[CH]]/_xlfn.XLOOKUP(Basisjahr,Daten_M7[Jahr],Daten_M7[CH])-1,#N/A)</f>
        <v>#N/A</v>
      </c>
      <c r="I46" s="74"/>
      <c r="J46" s="76" t="e">
        <f>IF(ISNUMBER(Daten_M7[[#This Row],[BS]]),Daten_M7[[#This Row],[BS]]/_xlfn.XLOOKUP(Basisjahr,Daten_M7[Jahr],Daten_M7[BS])-1,#N/A)</f>
        <v>#N/A</v>
      </c>
      <c r="K46" s="68"/>
      <c r="L46" s="67"/>
      <c r="M46" s="64"/>
      <c r="N46" s="62"/>
      <c r="O46" s="62"/>
      <c r="P46" s="62"/>
    </row>
    <row r="47" spans="1:16" ht="16.350000000000001" customHeight="1">
      <c r="A47" s="95">
        <v>2030</v>
      </c>
      <c r="B47" s="65" t="s">
        <v>164</v>
      </c>
      <c r="C47" s="124" t="s">
        <v>164</v>
      </c>
      <c r="D47" s="66" t="e">
        <v>#N/A</v>
      </c>
      <c r="E47" s="74"/>
      <c r="F47" s="76" t="e">
        <f>IF(ISNUMBER(Daten_M7[[#This Row],[ZH]]),Daten_M7[[#This Row],[ZH]]/_xlfn.XLOOKUP(Basisjahr,Daten_M7[Jahr],Daten_M7[ZH])-1,#N/A)</f>
        <v>#N/A</v>
      </c>
      <c r="G47" s="74"/>
      <c r="H47" s="76" t="e">
        <f>IF(ISNUMBER(Daten_M7[[#This Row],[CH]]),Daten_M7[[#This Row],[CH]]/_xlfn.XLOOKUP(Basisjahr,Daten_M7[Jahr],Daten_M7[CH])-1,#N/A)</f>
        <v>#N/A</v>
      </c>
      <c r="I47" s="74"/>
      <c r="J47" s="76" t="e">
        <f>IF(ISNUMBER(Daten_M7[[#This Row],[BS]]),Daten_M7[[#This Row],[BS]]/_xlfn.XLOOKUP(Basisjahr,Daten_M7[Jahr],Daten_M7[BS])-1,#N/A)</f>
        <v>#N/A</v>
      </c>
      <c r="K47" s="68"/>
      <c r="L47" s="67"/>
      <c r="M47" s="64"/>
      <c r="N47" s="62"/>
      <c r="O47" s="62"/>
      <c r="P47" s="62"/>
    </row>
    <row r="48" spans="1:16" ht="16.350000000000001" customHeight="1">
      <c r="A48" s="95">
        <v>2031</v>
      </c>
      <c r="B48" s="65" t="s">
        <v>164</v>
      </c>
      <c r="C48" s="124" t="s">
        <v>164</v>
      </c>
      <c r="D48" s="66" t="e">
        <v>#N/A</v>
      </c>
      <c r="E48" s="74"/>
      <c r="F48" s="76" t="e">
        <f>IF(ISNUMBER(Daten_M7[[#This Row],[ZH]]),Daten_M7[[#This Row],[ZH]]/_xlfn.XLOOKUP(Basisjahr,Daten_M7[Jahr],Daten_M7[ZH])-1,#N/A)</f>
        <v>#N/A</v>
      </c>
      <c r="G48" s="74"/>
      <c r="H48" s="76" t="e">
        <f>IF(ISNUMBER(Daten_M7[[#This Row],[CH]]),Daten_M7[[#This Row],[CH]]/_xlfn.XLOOKUP(Basisjahr,Daten_M7[Jahr],Daten_M7[CH])-1,#N/A)</f>
        <v>#N/A</v>
      </c>
      <c r="I48" s="74"/>
      <c r="J48" s="76" t="e">
        <f>IF(ISNUMBER(Daten_M7[[#This Row],[BS]]),Daten_M7[[#This Row],[BS]]/_xlfn.XLOOKUP(Basisjahr,Daten_M7[Jahr],Daten_M7[BS])-1,#N/A)</f>
        <v>#N/A</v>
      </c>
      <c r="K48" s="68"/>
      <c r="L48" s="67"/>
      <c r="M48" s="64"/>
      <c r="N48" s="62"/>
      <c r="O48" s="62"/>
      <c r="P48" s="62"/>
    </row>
    <row r="49" spans="1:16" ht="16.350000000000001" customHeight="1">
      <c r="A49" s="95">
        <v>2032</v>
      </c>
      <c r="B49" s="65" t="s">
        <v>164</v>
      </c>
      <c r="C49" s="124" t="s">
        <v>164</v>
      </c>
      <c r="D49" s="66" t="e">
        <v>#N/A</v>
      </c>
      <c r="E49" s="74"/>
      <c r="F49" s="76" t="e">
        <f>IF(ISNUMBER(Daten_M7[[#This Row],[ZH]]),Daten_M7[[#This Row],[ZH]]/_xlfn.XLOOKUP(Basisjahr,Daten_M7[Jahr],Daten_M7[ZH])-1,#N/A)</f>
        <v>#N/A</v>
      </c>
      <c r="G49" s="74"/>
      <c r="H49" s="76" t="e">
        <f>IF(ISNUMBER(Daten_M7[[#This Row],[CH]]),Daten_M7[[#This Row],[CH]]/_xlfn.XLOOKUP(Basisjahr,Daten_M7[Jahr],Daten_M7[CH])-1,#N/A)</f>
        <v>#N/A</v>
      </c>
      <c r="I49" s="74"/>
      <c r="J49" s="76" t="e">
        <f>IF(ISNUMBER(Daten_M7[[#This Row],[BS]]),Daten_M7[[#This Row],[BS]]/_xlfn.XLOOKUP(Basisjahr,Daten_M7[Jahr],Daten_M7[BS])-1,#N/A)</f>
        <v>#N/A</v>
      </c>
      <c r="K49" s="68"/>
      <c r="L49" s="67"/>
      <c r="M49" s="64"/>
      <c r="N49" s="62"/>
      <c r="O49" s="62"/>
      <c r="P49" s="62"/>
    </row>
    <row r="50" spans="1:16" ht="16.350000000000001" customHeight="1">
      <c r="A50" s="95">
        <v>2033</v>
      </c>
      <c r="B50" s="65" t="s">
        <v>164</v>
      </c>
      <c r="C50" s="124" t="s">
        <v>164</v>
      </c>
      <c r="D50" s="66" t="e">
        <v>#N/A</v>
      </c>
      <c r="E50" s="74"/>
      <c r="F50" s="76" t="e">
        <f>IF(ISNUMBER(Daten_M7[[#This Row],[ZH]]),Daten_M7[[#This Row],[ZH]]/_xlfn.XLOOKUP(Basisjahr,Daten_M7[Jahr],Daten_M7[ZH])-1,#N/A)</f>
        <v>#N/A</v>
      </c>
      <c r="G50" s="74"/>
      <c r="H50" s="76" t="e">
        <f>IF(ISNUMBER(Daten_M7[[#This Row],[CH]]),Daten_M7[[#This Row],[CH]]/_xlfn.XLOOKUP(Basisjahr,Daten_M7[Jahr],Daten_M7[CH])-1,#N/A)</f>
        <v>#N/A</v>
      </c>
      <c r="I50" s="74"/>
      <c r="J50" s="76" t="e">
        <f>IF(ISNUMBER(Daten_M7[[#This Row],[BS]]),Daten_M7[[#This Row],[BS]]/_xlfn.XLOOKUP(Basisjahr,Daten_M7[Jahr],Daten_M7[BS])-1,#N/A)</f>
        <v>#N/A</v>
      </c>
      <c r="K50" s="68"/>
      <c r="L50" s="67"/>
      <c r="M50" s="64"/>
      <c r="N50" s="62"/>
      <c r="O50" s="62"/>
      <c r="P50" s="62"/>
    </row>
    <row r="51" spans="1:16" ht="16.350000000000001" customHeight="1">
      <c r="A51" s="95">
        <v>2034</v>
      </c>
      <c r="B51" s="65" t="s">
        <v>164</v>
      </c>
      <c r="C51" s="124" t="s">
        <v>164</v>
      </c>
      <c r="D51" s="66" t="e">
        <v>#N/A</v>
      </c>
      <c r="E51" s="74"/>
      <c r="F51" s="76" t="e">
        <f>IF(ISNUMBER(Daten_M7[[#This Row],[ZH]]),Daten_M7[[#This Row],[ZH]]/_xlfn.XLOOKUP(Basisjahr,Daten_M7[Jahr],Daten_M7[ZH])-1,#N/A)</f>
        <v>#N/A</v>
      </c>
      <c r="G51" s="74"/>
      <c r="H51" s="76" t="e">
        <f>IF(ISNUMBER(Daten_M7[[#This Row],[CH]]),Daten_M7[[#This Row],[CH]]/_xlfn.XLOOKUP(Basisjahr,Daten_M7[Jahr],Daten_M7[CH])-1,#N/A)</f>
        <v>#N/A</v>
      </c>
      <c r="I51" s="74"/>
      <c r="J51" s="76" t="e">
        <f>IF(ISNUMBER(Daten_M7[[#This Row],[BS]]),Daten_M7[[#This Row],[BS]]/_xlfn.XLOOKUP(Basisjahr,Daten_M7[Jahr],Daten_M7[BS])-1,#N/A)</f>
        <v>#N/A</v>
      </c>
      <c r="K51" s="68"/>
      <c r="L51" s="67"/>
      <c r="M51" s="64"/>
      <c r="N51" s="62"/>
      <c r="O51" s="62"/>
      <c r="P51" s="62"/>
    </row>
    <row r="52" spans="1:16" ht="16.350000000000001" customHeight="1">
      <c r="A52" s="95">
        <v>2035</v>
      </c>
      <c r="B52" s="65" t="s">
        <v>164</v>
      </c>
      <c r="C52" s="124" t="s">
        <v>164</v>
      </c>
      <c r="D52" s="66" t="e">
        <v>#N/A</v>
      </c>
      <c r="E52" s="74"/>
      <c r="F52" s="76" t="e">
        <f>IF(ISNUMBER(Daten_M7[[#This Row],[ZH]]),Daten_M7[[#This Row],[ZH]]/_xlfn.XLOOKUP(Basisjahr,Daten_M7[Jahr],Daten_M7[ZH])-1,#N/A)</f>
        <v>#N/A</v>
      </c>
      <c r="G52" s="74"/>
      <c r="H52" s="76" t="e">
        <f>IF(ISNUMBER(Daten_M7[[#This Row],[CH]]),Daten_M7[[#This Row],[CH]]/_xlfn.XLOOKUP(Basisjahr,Daten_M7[Jahr],Daten_M7[CH])-1,#N/A)</f>
        <v>#N/A</v>
      </c>
      <c r="I52" s="74"/>
      <c r="J52" s="76" t="e">
        <f>IF(ISNUMBER(Daten_M7[[#This Row],[BS]]),Daten_M7[[#This Row],[BS]]/_xlfn.XLOOKUP(Basisjahr,Daten_M7[Jahr],Daten_M7[BS])-1,#N/A)</f>
        <v>#N/A</v>
      </c>
      <c r="K52" s="68"/>
      <c r="L52" s="67"/>
      <c r="M52" s="64"/>
      <c r="N52" s="62"/>
      <c r="O52" s="62"/>
      <c r="P52" s="62"/>
    </row>
    <row r="53" spans="1:16" ht="16.350000000000001" customHeight="1">
      <c r="A53" s="95">
        <v>2036</v>
      </c>
      <c r="B53" s="65" t="s">
        <v>164</v>
      </c>
      <c r="C53" s="124" t="s">
        <v>164</v>
      </c>
      <c r="D53" s="66" t="e">
        <v>#N/A</v>
      </c>
      <c r="E53" s="74"/>
      <c r="F53" s="76" t="e">
        <f>IF(ISNUMBER(Daten_M7[[#This Row],[ZH]]),Daten_M7[[#This Row],[ZH]]/_xlfn.XLOOKUP(Basisjahr,Daten_M7[Jahr],Daten_M7[ZH])-1,#N/A)</f>
        <v>#N/A</v>
      </c>
      <c r="G53" s="74"/>
      <c r="H53" s="76" t="e">
        <f>IF(ISNUMBER(Daten_M7[[#This Row],[CH]]),Daten_M7[[#This Row],[CH]]/_xlfn.XLOOKUP(Basisjahr,Daten_M7[Jahr],Daten_M7[CH])-1,#N/A)</f>
        <v>#N/A</v>
      </c>
      <c r="I53" s="74"/>
      <c r="J53" s="76" t="e">
        <f>IF(ISNUMBER(Daten_M7[[#This Row],[BS]]),Daten_M7[[#This Row],[BS]]/_xlfn.XLOOKUP(Basisjahr,Daten_M7[Jahr],Daten_M7[BS])-1,#N/A)</f>
        <v>#N/A</v>
      </c>
      <c r="K53" s="68"/>
      <c r="L53" s="67"/>
      <c r="M53" s="64"/>
      <c r="N53" s="62"/>
      <c r="O53" s="62"/>
      <c r="P53" s="62"/>
    </row>
    <row r="54" spans="1:16" ht="16.350000000000001" customHeight="1">
      <c r="A54" s="95">
        <v>2037</v>
      </c>
      <c r="B54" s="65" t="s">
        <v>164</v>
      </c>
      <c r="C54" s="124" t="s">
        <v>164</v>
      </c>
      <c r="D54" s="66" t="e">
        <v>#N/A</v>
      </c>
      <c r="E54" s="74"/>
      <c r="F54" s="76" t="e">
        <f>IF(ISNUMBER(Daten_M7[[#This Row],[ZH]]),Daten_M7[[#This Row],[ZH]]/_xlfn.XLOOKUP(Basisjahr,Daten_M7[Jahr],Daten_M7[ZH])-1,#N/A)</f>
        <v>#N/A</v>
      </c>
      <c r="G54" s="74"/>
      <c r="H54" s="76" t="e">
        <f>IF(ISNUMBER(Daten_M7[[#This Row],[CH]]),Daten_M7[[#This Row],[CH]]/_xlfn.XLOOKUP(Basisjahr,Daten_M7[Jahr],Daten_M7[CH])-1,#N/A)</f>
        <v>#N/A</v>
      </c>
      <c r="I54" s="74"/>
      <c r="J54" s="76" t="e">
        <f>IF(ISNUMBER(Daten_M7[[#This Row],[BS]]),Daten_M7[[#This Row],[BS]]/_xlfn.XLOOKUP(Basisjahr,Daten_M7[Jahr],Daten_M7[BS])-1,#N/A)</f>
        <v>#N/A</v>
      </c>
      <c r="K54" s="68"/>
      <c r="L54" s="67"/>
      <c r="M54" s="64"/>
      <c r="N54" s="62"/>
      <c r="O54" s="62"/>
      <c r="P54" s="62"/>
    </row>
    <row r="55" spans="1:16" ht="16.350000000000001" customHeight="1">
      <c r="A55" s="95">
        <v>2038</v>
      </c>
      <c r="B55" s="65" t="s">
        <v>164</v>
      </c>
      <c r="C55" s="124" t="s">
        <v>164</v>
      </c>
      <c r="D55" s="66" t="e">
        <v>#N/A</v>
      </c>
      <c r="E55" s="74"/>
      <c r="F55" s="76" t="e">
        <f>IF(ISNUMBER(Daten_M7[[#This Row],[ZH]]),Daten_M7[[#This Row],[ZH]]/_xlfn.XLOOKUP(Basisjahr,Daten_M7[Jahr],Daten_M7[ZH])-1,#N/A)</f>
        <v>#N/A</v>
      </c>
      <c r="G55" s="74"/>
      <c r="H55" s="76" t="e">
        <f>IF(ISNUMBER(Daten_M7[[#This Row],[CH]]),Daten_M7[[#This Row],[CH]]/_xlfn.XLOOKUP(Basisjahr,Daten_M7[Jahr],Daten_M7[CH])-1,#N/A)</f>
        <v>#N/A</v>
      </c>
      <c r="I55" s="74"/>
      <c r="J55" s="76" t="e">
        <f>IF(ISNUMBER(Daten_M7[[#This Row],[BS]]),Daten_M7[[#This Row],[BS]]/_xlfn.XLOOKUP(Basisjahr,Daten_M7[Jahr],Daten_M7[BS])-1,#N/A)</f>
        <v>#N/A</v>
      </c>
      <c r="K55" s="68"/>
      <c r="L55" s="67"/>
      <c r="M55" s="64"/>
      <c r="N55" s="62"/>
      <c r="O55" s="62"/>
      <c r="P55" s="62"/>
    </row>
    <row r="56" spans="1:16" ht="16.350000000000001" customHeight="1">
      <c r="A56" s="95">
        <v>2039</v>
      </c>
      <c r="B56" s="65" t="s">
        <v>164</v>
      </c>
      <c r="C56" s="124" t="s">
        <v>164</v>
      </c>
      <c r="D56" s="66" t="e">
        <v>#N/A</v>
      </c>
      <c r="E56" s="74"/>
      <c r="F56" s="76" t="e">
        <f>IF(ISNUMBER(Daten_M7[[#This Row],[ZH]]),Daten_M7[[#This Row],[ZH]]/_xlfn.XLOOKUP(Basisjahr,Daten_M7[Jahr],Daten_M7[ZH])-1,#N/A)</f>
        <v>#N/A</v>
      </c>
      <c r="G56" s="74"/>
      <c r="H56" s="76" t="e">
        <f>IF(ISNUMBER(Daten_M7[[#This Row],[CH]]),Daten_M7[[#This Row],[CH]]/_xlfn.XLOOKUP(Basisjahr,Daten_M7[Jahr],Daten_M7[CH])-1,#N/A)</f>
        <v>#N/A</v>
      </c>
      <c r="I56" s="74"/>
      <c r="J56" s="76" t="e">
        <f>IF(ISNUMBER(Daten_M7[[#This Row],[BS]]),Daten_M7[[#This Row],[BS]]/_xlfn.XLOOKUP(Basisjahr,Daten_M7[Jahr],Daten_M7[BS])-1,#N/A)</f>
        <v>#N/A</v>
      </c>
      <c r="K56" s="68"/>
      <c r="L56" s="67"/>
      <c r="M56" s="64"/>
      <c r="N56" s="62"/>
      <c r="O56" s="62"/>
      <c r="P56" s="62"/>
    </row>
    <row r="57" spans="1:16" ht="16.350000000000001" customHeight="1">
      <c r="A57" s="95">
        <v>2040</v>
      </c>
      <c r="B57" s="65" t="s">
        <v>164</v>
      </c>
      <c r="C57" s="124" t="s">
        <v>164</v>
      </c>
      <c r="D57" s="66" t="e">
        <v>#N/A</v>
      </c>
      <c r="E57" s="74"/>
      <c r="F57" s="76" t="e">
        <f>IF(ISNUMBER(Daten_M7[[#This Row],[ZH]]),Daten_M7[[#This Row],[ZH]]/_xlfn.XLOOKUP(Basisjahr,Daten_M7[Jahr],Daten_M7[ZH])-1,#N/A)</f>
        <v>#N/A</v>
      </c>
      <c r="G57" s="74"/>
      <c r="H57" s="76" t="e">
        <f>IF(ISNUMBER(Daten_M7[[#This Row],[CH]]),Daten_M7[[#This Row],[CH]]/_xlfn.XLOOKUP(Basisjahr,Daten_M7[Jahr],Daten_M7[CH])-1,#N/A)</f>
        <v>#N/A</v>
      </c>
      <c r="I57" s="74"/>
      <c r="J57" s="76" t="e">
        <f>IF(ISNUMBER(Daten_M7[[#This Row],[BS]]),Daten_M7[[#This Row],[BS]]/_xlfn.XLOOKUP(Basisjahr,Daten_M7[Jahr],Daten_M7[BS])-1,#N/A)</f>
        <v>#N/A</v>
      </c>
      <c r="K57" s="68"/>
      <c r="L57" s="67"/>
      <c r="M57" s="64"/>
      <c r="N57" s="62"/>
      <c r="O57" s="62"/>
      <c r="P57" s="62"/>
    </row>
    <row r="58" spans="1:16" ht="16.350000000000001" customHeight="1">
      <c r="A58" s="95">
        <v>2041</v>
      </c>
      <c r="B58" s="65" t="s">
        <v>164</v>
      </c>
      <c r="C58" s="124" t="s">
        <v>164</v>
      </c>
      <c r="D58" s="66" t="e">
        <v>#N/A</v>
      </c>
      <c r="E58" s="74"/>
      <c r="F58" s="76" t="e">
        <f>IF(ISNUMBER(Daten_M7[[#This Row],[ZH]]),Daten_M7[[#This Row],[ZH]]/_xlfn.XLOOKUP(Basisjahr,Daten_M7[Jahr],Daten_M7[ZH])-1,#N/A)</f>
        <v>#N/A</v>
      </c>
      <c r="G58" s="74"/>
      <c r="H58" s="76" t="e">
        <f>IF(ISNUMBER(Daten_M7[[#This Row],[CH]]),Daten_M7[[#This Row],[CH]]/_xlfn.XLOOKUP(Basisjahr,Daten_M7[Jahr],Daten_M7[CH])-1,#N/A)</f>
        <v>#N/A</v>
      </c>
      <c r="I58" s="74"/>
      <c r="J58" s="76" t="e">
        <f>IF(ISNUMBER(Daten_M7[[#This Row],[BS]]),Daten_M7[[#This Row],[BS]]/_xlfn.XLOOKUP(Basisjahr,Daten_M7[Jahr],Daten_M7[BS])-1,#N/A)</f>
        <v>#N/A</v>
      </c>
      <c r="K58" s="68"/>
      <c r="L58" s="67"/>
      <c r="M58" s="64"/>
      <c r="N58" s="62"/>
      <c r="O58" s="62"/>
      <c r="P58" s="62"/>
    </row>
    <row r="59" spans="1:16" ht="16.350000000000001" customHeight="1">
      <c r="A59" s="95">
        <v>2042</v>
      </c>
      <c r="B59" s="65" t="s">
        <v>164</v>
      </c>
      <c r="C59" s="124" t="s">
        <v>164</v>
      </c>
      <c r="D59" s="66" t="e">
        <v>#N/A</v>
      </c>
      <c r="E59" s="74"/>
      <c r="F59" s="76" t="e">
        <f>IF(ISNUMBER(Daten_M7[[#This Row],[ZH]]),Daten_M7[[#This Row],[ZH]]/_xlfn.XLOOKUP(Basisjahr,Daten_M7[Jahr],Daten_M7[ZH])-1,#N/A)</f>
        <v>#N/A</v>
      </c>
      <c r="G59" s="74"/>
      <c r="H59" s="76" t="e">
        <f>IF(ISNUMBER(Daten_M7[[#This Row],[CH]]),Daten_M7[[#This Row],[CH]]/_xlfn.XLOOKUP(Basisjahr,Daten_M7[Jahr],Daten_M7[CH])-1,#N/A)</f>
        <v>#N/A</v>
      </c>
      <c r="I59" s="74"/>
      <c r="J59" s="76" t="e">
        <f>IF(ISNUMBER(Daten_M7[[#This Row],[BS]]),Daten_M7[[#This Row],[BS]]/_xlfn.XLOOKUP(Basisjahr,Daten_M7[Jahr],Daten_M7[BS])-1,#N/A)</f>
        <v>#N/A</v>
      </c>
      <c r="K59" s="68"/>
      <c r="L59" s="67"/>
      <c r="M59" s="64"/>
      <c r="N59" s="62"/>
      <c r="O59" s="62"/>
      <c r="P59" s="62"/>
    </row>
    <row r="60" spans="1:16" ht="16.350000000000001" customHeight="1">
      <c r="A60" s="95">
        <v>2043</v>
      </c>
      <c r="B60" s="65" t="s">
        <v>164</v>
      </c>
      <c r="C60" s="124" t="s">
        <v>164</v>
      </c>
      <c r="D60" s="66" t="e">
        <v>#N/A</v>
      </c>
      <c r="E60" s="74"/>
      <c r="F60" s="76" t="e">
        <f>IF(ISNUMBER(Daten_M7[[#This Row],[ZH]]),Daten_M7[[#This Row],[ZH]]/_xlfn.XLOOKUP(Basisjahr,Daten_M7[Jahr],Daten_M7[ZH])-1,#N/A)</f>
        <v>#N/A</v>
      </c>
      <c r="G60" s="74"/>
      <c r="H60" s="76" t="e">
        <f>IF(ISNUMBER(Daten_M7[[#This Row],[CH]]),Daten_M7[[#This Row],[CH]]/_xlfn.XLOOKUP(Basisjahr,Daten_M7[Jahr],Daten_M7[CH])-1,#N/A)</f>
        <v>#N/A</v>
      </c>
      <c r="I60" s="74"/>
      <c r="J60" s="76" t="e">
        <f>IF(ISNUMBER(Daten_M7[[#This Row],[BS]]),Daten_M7[[#This Row],[BS]]/_xlfn.XLOOKUP(Basisjahr,Daten_M7[Jahr],Daten_M7[BS])-1,#N/A)</f>
        <v>#N/A</v>
      </c>
      <c r="K60" s="68"/>
      <c r="L60" s="67"/>
      <c r="M60" s="64"/>
      <c r="N60" s="62"/>
      <c r="O60" s="62"/>
      <c r="P60" s="62"/>
    </row>
    <row r="61" spans="1:16" ht="16.350000000000001" customHeight="1">
      <c r="A61" s="95">
        <v>2044</v>
      </c>
      <c r="B61" s="65" t="s">
        <v>164</v>
      </c>
      <c r="C61" s="124" t="s">
        <v>164</v>
      </c>
      <c r="D61" s="66" t="e">
        <v>#N/A</v>
      </c>
      <c r="E61" s="74"/>
      <c r="F61" s="76" t="e">
        <f>IF(ISNUMBER(Daten_M7[[#This Row],[ZH]]),Daten_M7[[#This Row],[ZH]]/_xlfn.XLOOKUP(Basisjahr,Daten_M7[Jahr],Daten_M7[ZH])-1,#N/A)</f>
        <v>#N/A</v>
      </c>
      <c r="G61" s="74"/>
      <c r="H61" s="76" t="e">
        <f>IF(ISNUMBER(Daten_M7[[#This Row],[CH]]),Daten_M7[[#This Row],[CH]]/_xlfn.XLOOKUP(Basisjahr,Daten_M7[Jahr],Daten_M7[CH])-1,#N/A)</f>
        <v>#N/A</v>
      </c>
      <c r="I61" s="74"/>
      <c r="J61" s="76" t="e">
        <f>IF(ISNUMBER(Daten_M7[[#This Row],[BS]]),Daten_M7[[#This Row],[BS]]/_xlfn.XLOOKUP(Basisjahr,Daten_M7[Jahr],Daten_M7[BS])-1,#N/A)</f>
        <v>#N/A</v>
      </c>
      <c r="K61" s="68"/>
      <c r="L61" s="67"/>
      <c r="M61" s="64"/>
      <c r="N61" s="62"/>
      <c r="O61" s="62"/>
      <c r="P61" s="62"/>
    </row>
    <row r="62" spans="1:16" ht="16.350000000000001" customHeight="1">
      <c r="A62" s="95">
        <v>2045</v>
      </c>
      <c r="B62" s="65" t="s">
        <v>164</v>
      </c>
      <c r="C62" s="124" t="s">
        <v>164</v>
      </c>
      <c r="D62" s="66" t="e">
        <v>#N/A</v>
      </c>
      <c r="E62" s="74"/>
      <c r="F62" s="76" t="e">
        <f>IF(ISNUMBER(Daten_M7[[#This Row],[ZH]]),Daten_M7[[#This Row],[ZH]]/_xlfn.XLOOKUP(Basisjahr,Daten_M7[Jahr],Daten_M7[ZH])-1,#N/A)</f>
        <v>#N/A</v>
      </c>
      <c r="G62" s="74"/>
      <c r="H62" s="76" t="e">
        <f>IF(ISNUMBER(Daten_M7[[#This Row],[CH]]),Daten_M7[[#This Row],[CH]]/_xlfn.XLOOKUP(Basisjahr,Daten_M7[Jahr],Daten_M7[CH])-1,#N/A)</f>
        <v>#N/A</v>
      </c>
      <c r="I62" s="74"/>
      <c r="J62" s="76" t="e">
        <f>IF(ISNUMBER(Daten_M7[[#This Row],[BS]]),Daten_M7[[#This Row],[BS]]/_xlfn.XLOOKUP(Basisjahr,Daten_M7[Jahr],Daten_M7[BS])-1,#N/A)</f>
        <v>#N/A</v>
      </c>
      <c r="K62" s="68"/>
      <c r="L62" s="67"/>
      <c r="M62" s="64"/>
      <c r="N62" s="62"/>
      <c r="O62" s="62"/>
      <c r="P62" s="62"/>
    </row>
    <row r="63" spans="1:16" ht="16.350000000000001" customHeight="1">
      <c r="A63" s="95">
        <v>2046</v>
      </c>
      <c r="B63" s="65" t="s">
        <v>164</v>
      </c>
      <c r="C63" s="124" t="s">
        <v>164</v>
      </c>
      <c r="D63" s="66" t="e">
        <v>#N/A</v>
      </c>
      <c r="E63" s="74"/>
      <c r="F63" s="76" t="e">
        <f>IF(ISNUMBER(Daten_M7[[#This Row],[ZH]]),Daten_M7[[#This Row],[ZH]]/_xlfn.XLOOKUP(Basisjahr,Daten_M7[Jahr],Daten_M7[ZH])-1,#N/A)</f>
        <v>#N/A</v>
      </c>
      <c r="G63" s="74"/>
      <c r="H63" s="76" t="e">
        <f>IF(ISNUMBER(Daten_M7[[#This Row],[CH]]),Daten_M7[[#This Row],[CH]]/_xlfn.XLOOKUP(Basisjahr,Daten_M7[Jahr],Daten_M7[CH])-1,#N/A)</f>
        <v>#N/A</v>
      </c>
      <c r="I63" s="74"/>
      <c r="J63" s="76" t="e">
        <f>IF(ISNUMBER(Daten_M7[[#This Row],[BS]]),Daten_M7[[#This Row],[BS]]/_xlfn.XLOOKUP(Basisjahr,Daten_M7[Jahr],Daten_M7[BS])-1,#N/A)</f>
        <v>#N/A</v>
      </c>
      <c r="K63" s="68"/>
      <c r="L63" s="67"/>
      <c r="M63" s="64"/>
      <c r="N63" s="62"/>
      <c r="O63" s="62"/>
      <c r="P63" s="62"/>
    </row>
    <row r="64" spans="1:16" ht="16.350000000000001" customHeight="1">
      <c r="A64" s="95">
        <v>2047</v>
      </c>
      <c r="B64" s="65" t="s">
        <v>164</v>
      </c>
      <c r="C64" s="124" t="s">
        <v>164</v>
      </c>
      <c r="D64" s="66" t="e">
        <v>#N/A</v>
      </c>
      <c r="E64" s="74"/>
      <c r="F64" s="76" t="e">
        <f>IF(ISNUMBER(Daten_M7[[#This Row],[ZH]]),Daten_M7[[#This Row],[ZH]]/_xlfn.XLOOKUP(Basisjahr,Daten_M7[Jahr],Daten_M7[ZH])-1,#N/A)</f>
        <v>#N/A</v>
      </c>
      <c r="G64" s="74"/>
      <c r="H64" s="76" t="e">
        <f>IF(ISNUMBER(Daten_M7[[#This Row],[CH]]),Daten_M7[[#This Row],[CH]]/_xlfn.XLOOKUP(Basisjahr,Daten_M7[Jahr],Daten_M7[CH])-1,#N/A)</f>
        <v>#N/A</v>
      </c>
      <c r="I64" s="74"/>
      <c r="J64" s="76" t="e">
        <f>IF(ISNUMBER(Daten_M7[[#This Row],[BS]]),Daten_M7[[#This Row],[BS]]/_xlfn.XLOOKUP(Basisjahr,Daten_M7[Jahr],Daten_M7[BS])-1,#N/A)</f>
        <v>#N/A</v>
      </c>
      <c r="K64" s="68"/>
      <c r="L64" s="67"/>
      <c r="M64" s="64"/>
      <c r="N64" s="62"/>
      <c r="O64" s="62"/>
      <c r="P64" s="62"/>
    </row>
    <row r="65" spans="1:16" ht="16.350000000000001" customHeight="1">
      <c r="A65" s="95">
        <v>2048</v>
      </c>
      <c r="B65" s="65" t="s">
        <v>164</v>
      </c>
      <c r="C65" s="124" t="s">
        <v>164</v>
      </c>
      <c r="D65" s="66" t="e">
        <v>#N/A</v>
      </c>
      <c r="E65" s="74"/>
      <c r="F65" s="76" t="e">
        <f>IF(ISNUMBER(Daten_M7[[#This Row],[ZH]]),Daten_M7[[#This Row],[ZH]]/_xlfn.XLOOKUP(Basisjahr,Daten_M7[Jahr],Daten_M7[ZH])-1,#N/A)</f>
        <v>#N/A</v>
      </c>
      <c r="G65" s="74"/>
      <c r="H65" s="76" t="e">
        <f>IF(ISNUMBER(Daten_M7[[#This Row],[CH]]),Daten_M7[[#This Row],[CH]]/_xlfn.XLOOKUP(Basisjahr,Daten_M7[Jahr],Daten_M7[CH])-1,#N/A)</f>
        <v>#N/A</v>
      </c>
      <c r="I65" s="74"/>
      <c r="J65" s="76" t="e">
        <f>IF(ISNUMBER(Daten_M7[[#This Row],[BS]]),Daten_M7[[#This Row],[BS]]/_xlfn.XLOOKUP(Basisjahr,Daten_M7[Jahr],Daten_M7[BS])-1,#N/A)</f>
        <v>#N/A</v>
      </c>
      <c r="K65" s="68"/>
      <c r="L65" s="67"/>
      <c r="M65" s="64"/>
      <c r="N65" s="62"/>
      <c r="O65" s="62"/>
      <c r="P65" s="62"/>
    </row>
    <row r="66" spans="1:16" ht="16.350000000000001" customHeight="1">
      <c r="A66" s="95">
        <v>2049</v>
      </c>
      <c r="B66" s="65" t="s">
        <v>164</v>
      </c>
      <c r="C66" s="124" t="s">
        <v>164</v>
      </c>
      <c r="D66" s="66" t="e">
        <v>#N/A</v>
      </c>
      <c r="E66" s="74"/>
      <c r="F66" s="76" t="e">
        <f>IF(ISNUMBER(Daten_M7[[#This Row],[ZH]]),Daten_M7[[#This Row],[ZH]]/_xlfn.XLOOKUP(Basisjahr,Daten_M7[Jahr],Daten_M7[ZH])-1,#N/A)</f>
        <v>#N/A</v>
      </c>
      <c r="G66" s="74"/>
      <c r="H66" s="76" t="e">
        <f>IF(ISNUMBER(Daten_M7[[#This Row],[CH]]),Daten_M7[[#This Row],[CH]]/_xlfn.XLOOKUP(Basisjahr,Daten_M7[Jahr],Daten_M7[CH])-1,#N/A)</f>
        <v>#N/A</v>
      </c>
      <c r="I66" s="74"/>
      <c r="J66" s="76" t="e">
        <f>IF(ISNUMBER(Daten_M7[[#This Row],[BS]]),Daten_M7[[#This Row],[BS]]/_xlfn.XLOOKUP(Basisjahr,Daten_M7[Jahr],Daten_M7[BS])-1,#N/A)</f>
        <v>#N/A</v>
      </c>
      <c r="K66" s="68"/>
      <c r="L66" s="67"/>
      <c r="M66" s="64"/>
      <c r="N66" s="62"/>
      <c r="O66" s="62"/>
      <c r="P66" s="62"/>
    </row>
    <row r="67" spans="1:16" ht="15" customHeight="1">
      <c r="A67" s="95">
        <v>2050</v>
      </c>
      <c r="B67" s="95" t="s">
        <v>164</v>
      </c>
      <c r="C67" s="124" t="s">
        <v>164</v>
      </c>
      <c r="D67" t="e">
        <v>#N/A</v>
      </c>
      <c r="E67"/>
      <c r="F67" t="e">
        <f>IF(ISNUMBER(Daten_M7[[#This Row],[ZH]]),Daten_M7[[#This Row],[ZH]]/_xlfn.XLOOKUP(Basisjahr,Daten_M7[Jahr],Daten_M7[ZH])-1,#N/A)</f>
        <v>#N/A</v>
      </c>
      <c r="G67"/>
      <c r="H67" t="e">
        <f>IF(ISNUMBER(Daten_M7[[#This Row],[CH]]),Daten_M7[[#This Row],[CH]]/_xlfn.XLOOKUP(Basisjahr,Daten_M7[Jahr],Daten_M7[CH])-1,#N/A)</f>
        <v>#N/A</v>
      </c>
      <c r="I67"/>
      <c r="J67" t="e">
        <f>IF(ISNUMBER(Daten_M7[[#This Row],[BS]]),Daten_M7[[#This Row],[BS]]/_xlfn.XLOOKUP(Basisjahr,Daten_M7[Jahr],Daten_M7[BS])-1,#N/A)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686" priority="4">
      <formula>ISERROR(A2)</formula>
    </cfRule>
  </conditionalFormatting>
  <conditionalFormatting sqref="A1:Z13 A14:B14 E14:G14 J14:Z14 A15:Z20 A21:B22 E21:G22 J21:Z22 A23:Z25 A26:J27 N26:Z27 A28:Z30 A31:AA67 A68:Z72 A73:J74 N73:Z74 A75:Z1048576">
    <cfRule type="cellIs" dxfId="683" priority="1" operator="equal">
      <formula>0</formula>
    </cfRule>
  </conditionalFormatting>
  <dataValidations count="1">
    <dataValidation operator="lessThan" allowBlank="1" showInputMessage="1" showErrorMessage="1" sqref="B8:D10 G8:I9" xr:uid="{60527463-1AB8-4042-8D42-8B989888DD35}"/>
  </dataValidations>
  <hyperlinks>
    <hyperlink ref="F1" location="Übersicht!A1" display="⬅️ Zurück zur Übersicht" xr:uid="{E017C0A6-3CB3-4587-8953-0163660D809D}"/>
    <hyperlink ref="G12" r:id="rId1" display="https://opendata.swiss/de/dataset/gebaude-nach-kanton-gebaudekategorie-heizungsart-warmwasserversorgung-energietrager-und-bauperi" xr:uid="{6780A829-DE25-4DC1-B744-0ACC913A69E8}"/>
    <hyperlink ref="B12:D12" r:id="rId2" location="/datasets/742@statistisches-amt-kanton-zuerich/distributions/1894" display="https://www.zh.ch/de/politik-staat/statistik-daten/datenkatalog.html#/datasets/742@statistisches-amt-kanton-zuerich/distributions/1894" xr:uid="{814D25A6-6277-4588-90CD-BB97F03BF818}"/>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2" id="{3DCFCF18-5712-412D-8CD9-259D184FF001}">
            <xm:f>$A32=Übersicht!$H$1</xm:f>
            <x14:dxf>
              <fill>
                <patternFill>
                  <bgColor theme="3" tint="0.79998168889431442"/>
                </patternFill>
              </fill>
            </x14:dxf>
          </x14:cfRule>
          <x14:cfRule type="expression" priority="3" id="{61C68310-2CE3-4210-AACC-E4400E8EBEB3}">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6383E5B5-B42D-4C34-ABC2-7047FDEC9E0D}">
          <x14:formula1>
            <xm:f>Definitionen!$A$2:$A$6</xm:f>
          </x14:formula1>
          <xm:sqref>B7 D7</xm:sqref>
        </x14:dataValidation>
        <x14:dataValidation type="list" allowBlank="1" showInputMessage="1" showErrorMessage="1" xr:uid="{726BD467-A2BA-4EBC-94EE-BB879086DE4F}">
          <x14:formula1>
            <xm:f>Definitionen!$I$2:$I$7</xm:f>
          </x14:formula1>
          <xm:sqref>G24:I24</xm:sqref>
        </x14:dataValidation>
        <x14:dataValidation type="list" operator="lessThan" allowBlank="1" showInputMessage="1" showErrorMessage="1" xr:uid="{CC4AB1BB-0DC5-439D-BE3E-8841AC91701F}">
          <x14:formula1>
            <xm:f>Definitionen!$E$2:$E$11</xm:f>
          </x14:formula1>
          <xm:sqref>B5</xm:sqref>
        </x14:dataValidation>
        <x14:dataValidation type="list" allowBlank="1" showInputMessage="1" showErrorMessage="1" xr:uid="{A6C17FB2-18EA-4FBB-9892-36F6A841D0ED}">
          <x14:formula1>
            <xm:f>Definitionen!I2:I15</xm:f>
          </x14:formula1>
          <xm:sqref>B24:D24</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17749-67B2-43AE-917E-773EA98F0484}">
  <sheetPr codeName="Tabelle22">
    <tabColor theme="2"/>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1" t="s">
        <v>334</v>
      </c>
      <c r="B1" s="192"/>
      <c r="C1" s="192"/>
      <c r="D1" s="192"/>
      <c r="E1" s="93" t="e">
        <f>Basisjahr&amp;"-"&amp;Betrachtungsjahr&amp;": "&amp;ROUND(_xlfn.XLOOKUP(Betrachtungsjahr,Daten_M8[Jahr],Daten_M8[Veränderung ZH])*100,1)&amp;" %"</f>
        <v>#N/A</v>
      </c>
      <c r="F1" s="193" t="s">
        <v>122</v>
      </c>
      <c r="G1" s="193"/>
      <c r="H1" s="193"/>
      <c r="J1" s="94" t="e">
        <f>Basisjahr&amp;"-"&amp;Betrachtungsjahr&amp;": "&amp;ROUND(_xlfn.XLOOKUP(Betrachtungsjahr,Daten_M8[Jahr],Daten_M8[Veränderung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c r="A5" s="79" t="s">
        <v>59</v>
      </c>
      <c r="B5" s="80" t="s">
        <v>166</v>
      </c>
      <c r="C5" s="79" t="s">
        <v>127</v>
      </c>
      <c r="D5" s="82" t="s">
        <v>275</v>
      </c>
      <c r="E5" s="19"/>
      <c r="F5" s="90" t="str">
        <f>A5</f>
        <v>Zuständig</v>
      </c>
      <c r="G5" s="91" t="str">
        <f>B5</f>
        <v>AWEL</v>
      </c>
      <c r="H5" s="90" t="str">
        <f t="shared" si="0"/>
        <v>Kontaktperson</v>
      </c>
      <c r="I5" s="100" t="str">
        <f t="shared" si="0"/>
        <v>Cuno Bieler</v>
      </c>
    </row>
    <row r="6" spans="1:17" s="56" customFormat="1" ht="18" customHeight="1">
      <c r="A6" s="79" t="s">
        <v>58</v>
      </c>
      <c r="B6" s="80" t="s">
        <v>335</v>
      </c>
      <c r="C6" s="79" t="s">
        <v>128</v>
      </c>
      <c r="D6" s="83" t="s">
        <v>168</v>
      </c>
      <c r="E6" s="19"/>
      <c r="F6" s="90" t="str">
        <f t="shared" ref="F6:F9" si="1">A6</f>
        <v>Einheit</v>
      </c>
      <c r="G6" s="91" t="str">
        <f>B6</f>
        <v>GWh</v>
      </c>
      <c r="H6" s="90" t="str">
        <f t="shared" si="0"/>
        <v xml:space="preserve">Berechnung </v>
      </c>
      <c r="I6" s="91" t="str">
        <f t="shared" si="0"/>
        <v>Nein</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4" t="s">
        <v>336</v>
      </c>
      <c r="C8" s="194"/>
      <c r="D8" s="194"/>
      <c r="E8" s="19"/>
      <c r="F8" s="90" t="str">
        <f t="shared" si="1"/>
        <v>Kurzbeschreibung</v>
      </c>
      <c r="G8" s="238" t="str">
        <f>B8</f>
        <v>Der Energieverbrauch wird unterschieden zwischen den Energiesektoren Wärme, Strom und Treibstoff.</v>
      </c>
      <c r="H8" s="238"/>
      <c r="I8" s="238"/>
      <c r="Q8" s="58" t="e">
        <f>E38/E32-1</f>
        <v>#DIV/0!</v>
      </c>
    </row>
    <row r="9" spans="1:17" s="59" customFormat="1" ht="72" customHeight="1">
      <c r="A9" s="79" t="s">
        <v>132</v>
      </c>
      <c r="B9" s="194" t="s">
        <v>337</v>
      </c>
      <c r="C9" s="194"/>
      <c r="D9" s="194"/>
      <c r="E9" s="19"/>
      <c r="F9" s="90" t="str">
        <f t="shared" si="1"/>
        <v>Aussagekraft/Relevanz</v>
      </c>
      <c r="G9" s="238" t="str">
        <f>B9</f>
        <v>Gibt Hinweise auf den Fortschritt der alternativen Antrieben.</v>
      </c>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6" t="s">
        <v>338</v>
      </c>
      <c r="C11" s="196"/>
      <c r="D11" s="196"/>
      <c r="E11" s="19"/>
      <c r="F11" s="90" t="str">
        <f t="shared" ref="F11:I17" si="2">A11</f>
        <v>Datenquelle</v>
      </c>
      <c r="G11" s="238" t="str">
        <f t="shared" si="2"/>
        <v>Amt für Abfall, Wasser, Energie und Luft des Kantons Zürich</v>
      </c>
      <c r="H11" s="238"/>
      <c r="I11" s="238"/>
    </row>
    <row r="12" spans="1:17" s="56" customFormat="1" ht="42" customHeight="1">
      <c r="A12" s="79" t="s">
        <v>134</v>
      </c>
      <c r="B12" s="217" t="s">
        <v>339</v>
      </c>
      <c r="C12" s="217"/>
      <c r="D12" s="217"/>
      <c r="E12" s="19"/>
      <c r="F12" s="90" t="str">
        <f t="shared" si="2"/>
        <v>Internetadresse</v>
      </c>
      <c r="G12" s="238" t="str">
        <f t="shared" si="2"/>
        <v>https://www.web.statistik.zh.ch/ogd/datenkatalog/app/#/datasets/1661@awel-kanton-zuerich</v>
      </c>
      <c r="H12" s="238"/>
      <c r="I12" s="238"/>
    </row>
    <row r="13" spans="1:17" s="56" customFormat="1" ht="42" customHeight="1" thickTop="1" thickBot="1">
      <c r="A13" s="79" t="s">
        <v>127</v>
      </c>
      <c r="B13" s="196"/>
      <c r="C13" s="196"/>
      <c r="D13" s="196"/>
      <c r="E13" s="19"/>
      <c r="F13" s="90" t="str">
        <f t="shared" si="2"/>
        <v>Kontaktperson</v>
      </c>
      <c r="G13" s="238">
        <f t="shared" si="2"/>
        <v>0</v>
      </c>
      <c r="H13" s="238"/>
      <c r="I13" s="238"/>
    </row>
    <row r="14" spans="1:17" s="56" customFormat="1">
      <c r="A14" s="79" t="s">
        <v>135</v>
      </c>
      <c r="B14" s="203" t="s">
        <v>340</v>
      </c>
      <c r="C14" s="204"/>
      <c r="D14" s="205"/>
      <c r="E14" s="19"/>
      <c r="F14" s="90" t="str">
        <f>A14</f>
        <v>Nr. der Statisitik</v>
      </c>
      <c r="G14" s="239" t="str">
        <f>B14</f>
        <v>KTZH_00001661_00003118.csv</v>
      </c>
      <c r="H14" s="240"/>
      <c r="I14" s="241"/>
    </row>
    <row r="15" spans="1:17" s="56" customFormat="1" ht="18.600000000000001" customHeight="1">
      <c r="A15" s="79" t="s">
        <v>136</v>
      </c>
      <c r="B15" s="105" t="s">
        <v>319</v>
      </c>
      <c r="C15" s="79" t="s">
        <v>137</v>
      </c>
      <c r="D15" s="106" t="s">
        <v>310</v>
      </c>
      <c r="E15" s="19"/>
      <c r="F15" s="90" t="str">
        <f t="shared" si="2"/>
        <v>Lizenz</v>
      </c>
      <c r="G15" s="107" t="str">
        <f t="shared" si="2"/>
        <v>CC-BY</v>
      </c>
      <c r="H15" s="90" t="str">
        <f t="shared" si="2"/>
        <v>Dateiformat</v>
      </c>
      <c r="I15" s="107" t="str">
        <f t="shared" si="2"/>
        <v>CSV</v>
      </c>
    </row>
    <row r="16" spans="1:17" s="59" customFormat="1" ht="18.600000000000001" customHeight="1">
      <c r="A16" s="79" t="s">
        <v>138</v>
      </c>
      <c r="B16" s="80" t="s">
        <v>175</v>
      </c>
      <c r="C16" s="79" t="s">
        <v>139</v>
      </c>
      <c r="D16" s="84" t="s">
        <v>341</v>
      </c>
      <c r="E16" s="19"/>
      <c r="F16" s="90" t="str">
        <f t="shared" si="2"/>
        <v>Erhebungsintervall</v>
      </c>
      <c r="G16" s="91" t="str">
        <f t="shared" si="2"/>
        <v>jährlich</v>
      </c>
      <c r="H16" s="90" t="str">
        <f t="shared" si="2"/>
        <v>Aktualisierung jeweils</v>
      </c>
      <c r="I16" s="91" t="str">
        <f>D16</f>
        <v>im Folgejahr</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7"/>
      <c r="C21" s="198"/>
      <c r="D21" s="199"/>
      <c r="E21" s="19"/>
      <c r="F21" s="90" t="str">
        <f>A21</f>
        <v>Hinweise zu Datenauswahl und -aufbereitung</v>
      </c>
      <c r="G21" s="200">
        <f>B21</f>
        <v>0</v>
      </c>
      <c r="H21" s="201"/>
      <c r="I21" s="202"/>
    </row>
    <row r="22" spans="1:17" s="59" customFormat="1" ht="36.6" customHeight="1" thickTop="1" thickBot="1">
      <c r="A22" s="79" t="s">
        <v>146</v>
      </c>
      <c r="B22" s="197"/>
      <c r="C22" s="198"/>
      <c r="D22" s="199"/>
      <c r="E22" s="19"/>
      <c r="F22" s="90" t="str">
        <f>A22</f>
        <v>Berechnung Indikator</v>
      </c>
      <c r="G22" s="200">
        <f>B22</f>
        <v>0</v>
      </c>
      <c r="H22" s="201"/>
      <c r="I22" s="202"/>
    </row>
    <row r="23" spans="1:17" s="56" customFormat="1" ht="12.6" customHeight="1" thickTop="1" thickBot="1">
      <c r="A23" s="88"/>
      <c r="B23" s="88"/>
      <c r="C23" s="88"/>
      <c r="D23" s="88"/>
      <c r="E23" s="19"/>
      <c r="F23" s="88"/>
      <c r="G23" s="88"/>
      <c r="H23" s="88"/>
      <c r="I23" s="88"/>
    </row>
    <row r="24" spans="1:17" s="59" customFormat="1" ht="18" customHeight="1">
      <c r="A24" s="79" t="s">
        <v>147</v>
      </c>
      <c r="B24" s="194" t="s">
        <v>223</v>
      </c>
      <c r="C24" s="194"/>
      <c r="D24" s="194"/>
      <c r="E24" s="19"/>
      <c r="F24" s="89"/>
      <c r="G24" s="195"/>
      <c r="H24" s="195"/>
      <c r="I24" s="195"/>
    </row>
    <row r="25" spans="1:17" s="59" customFormat="1" ht="42.6" customHeight="1">
      <c r="A25" s="79" t="s">
        <v>148</v>
      </c>
      <c r="B25" s="194" t="s">
        <v>342</v>
      </c>
      <c r="C25" s="194"/>
      <c r="D25" s="194"/>
      <c r="E25" s="19"/>
      <c r="F25" s="90" t="str">
        <f t="shared" ref="F25:F27" si="5">A25</f>
        <v>Datenqualität</v>
      </c>
      <c r="G25" s="238" t="str">
        <f>B25</f>
        <v>wahrscheinlich gut</v>
      </c>
      <c r="H25" s="238"/>
      <c r="I25" s="238"/>
    </row>
    <row r="26" spans="1:17" s="59" customFormat="1" ht="33" customHeight="1">
      <c r="A26" s="79" t="s">
        <v>149</v>
      </c>
      <c r="B26" s="207" t="s">
        <v>343</v>
      </c>
      <c r="C26" s="207"/>
      <c r="D26" s="207"/>
      <c r="E26" s="19"/>
      <c r="F26" s="90" t="str">
        <f t="shared" si="5"/>
        <v>Plausiblisierung / Verifizierung</v>
      </c>
      <c r="G26" s="238" t="str">
        <f>B26</f>
        <v>Eine Zunahme müsste kritisch stimmen. Wobei der Effekt des Wachstums der egsamten Flotte die Anzahl alternative Antriebe überlagern könnte.</v>
      </c>
      <c r="H26" s="238"/>
      <c r="I26" s="238"/>
    </row>
    <row r="27" spans="1:17" s="59" customFormat="1" ht="37.35" customHeight="1" thickTop="1" thickBot="1">
      <c r="A27" s="79" t="s">
        <v>150</v>
      </c>
      <c r="B27" s="194"/>
      <c r="C27" s="194"/>
      <c r="D27" s="194"/>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Endenergieverbrauch fossile Treibstoffe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IF(ISNUMBER(Daten_M8[[#This Row],[ZH]]),Daten_M8[[#This Row],[ZH]]/_xlfn.XLOOKUP(Basisjahr,Daten_M8[Jahr],Daten_M8[ZH])-1,#N/A)</f>
        <v>#N/A</v>
      </c>
      <c r="G32" s="121"/>
      <c r="H32" s="75" t="e">
        <f>IF(ISNUMBER(Daten_M8[[#This Row],[CH]]),Daten_M8[[#This Row],[CH]]/_xlfn.XLOOKUP(Basisjahr,Daten_M8[Jahr],Daten_M8[CH])-1,#N/A)</f>
        <v>#N/A</v>
      </c>
      <c r="I32" s="121"/>
      <c r="J32" s="75" t="e">
        <f>IF(ISNUMBER(Daten_M8[[#This Row],[BS]]),Daten_M8[[#This Row],[BS]]/_xlfn.XLOOKUP(Basisjahr,Daten_M8[Jahr],Daten_M8[BS])-1,#N/A)</f>
        <v>#N/A</v>
      </c>
      <c r="K32" s="63"/>
      <c r="L32" s="67"/>
      <c r="M32" s="64"/>
      <c r="N32" s="64"/>
      <c r="O32" s="64"/>
      <c r="P32" s="64"/>
    </row>
    <row r="33" spans="1:16" ht="16.350000000000001" customHeight="1">
      <c r="A33" s="95">
        <v>2016</v>
      </c>
      <c r="B33" s="65" t="s">
        <v>164</v>
      </c>
      <c r="C33" s="124" t="s">
        <v>164</v>
      </c>
      <c r="D33" s="66" t="e">
        <v>#N/A</v>
      </c>
      <c r="E33" s="73"/>
      <c r="F33" s="75" t="e">
        <f>IF(ISNUMBER(Daten_M8[[#This Row],[ZH]]),Daten_M8[[#This Row],[ZH]]/_xlfn.XLOOKUP(Basisjahr,Daten_M8[Jahr],Daten_M8[ZH])-1,#N/A)</f>
        <v>#N/A</v>
      </c>
      <c r="G33" s="73"/>
      <c r="H33" s="75" t="e">
        <f>IF(ISNUMBER(Daten_M8[[#This Row],[CH]]),Daten_M8[[#This Row],[CH]]/_xlfn.XLOOKUP(Basisjahr,Daten_M8[Jahr],Daten_M8[CH])-1,#N/A)</f>
        <v>#N/A</v>
      </c>
      <c r="I33" s="73"/>
      <c r="J33" s="75" t="e">
        <f>IF(ISNUMBER(Daten_M8[[#This Row],[BS]]),Daten_M8[[#This Row],[BS]]/_xlfn.XLOOKUP(Basisjahr,Daten_M8[Jahr],Daten_M8[BS])-1,#N/A)</f>
        <v>#N/A</v>
      </c>
      <c r="K33" s="63"/>
      <c r="L33" s="67"/>
      <c r="M33" s="64"/>
      <c r="N33" s="62"/>
      <c r="O33" s="62"/>
      <c r="P33" s="62"/>
    </row>
    <row r="34" spans="1:16" ht="16.350000000000001" customHeight="1">
      <c r="A34" s="95">
        <v>2017</v>
      </c>
      <c r="B34" s="65" t="s">
        <v>164</v>
      </c>
      <c r="C34" s="124" t="s">
        <v>164</v>
      </c>
      <c r="D34" s="66" t="e">
        <v>#N/A</v>
      </c>
      <c r="E34" s="73"/>
      <c r="F34" s="75" t="e">
        <f>IF(ISNUMBER(Daten_M8[[#This Row],[ZH]]),Daten_M8[[#This Row],[ZH]]/_xlfn.XLOOKUP(Basisjahr,Daten_M8[Jahr],Daten_M8[ZH])-1,#N/A)</f>
        <v>#N/A</v>
      </c>
      <c r="G34" s="73"/>
      <c r="H34" s="75" t="e">
        <f>IF(ISNUMBER(Daten_M8[[#This Row],[CH]]),Daten_M8[[#This Row],[CH]]/_xlfn.XLOOKUP(Basisjahr,Daten_M8[Jahr],Daten_M8[CH])-1,#N/A)</f>
        <v>#N/A</v>
      </c>
      <c r="I34" s="73"/>
      <c r="J34" s="75" t="e">
        <f>IF(ISNUMBER(Daten_M8[[#This Row],[BS]]),Daten_M8[[#This Row],[BS]]/_xlfn.XLOOKUP(Basisjahr,Daten_M8[Jahr],Daten_M8[BS])-1,#N/A)</f>
        <v>#N/A</v>
      </c>
      <c r="K34" s="63"/>
      <c r="L34" s="67"/>
      <c r="M34" s="64"/>
      <c r="N34" s="62"/>
      <c r="O34" s="62"/>
      <c r="P34" s="62"/>
    </row>
    <row r="35" spans="1:16" ht="16.350000000000001" customHeight="1">
      <c r="A35" s="95">
        <v>2018</v>
      </c>
      <c r="B35" s="65" t="s">
        <v>164</v>
      </c>
      <c r="C35" s="124" t="s">
        <v>164</v>
      </c>
      <c r="D35" s="66" t="e">
        <v>#N/A</v>
      </c>
      <c r="E35" s="73"/>
      <c r="F35" s="75" t="e">
        <f>IF(ISNUMBER(Daten_M8[[#This Row],[ZH]]),Daten_M8[[#This Row],[ZH]]/_xlfn.XLOOKUP(Basisjahr,Daten_M8[Jahr],Daten_M8[ZH])-1,#N/A)</f>
        <v>#N/A</v>
      </c>
      <c r="G35" s="73"/>
      <c r="H35" s="75" t="e">
        <f>IF(ISNUMBER(Daten_M8[[#This Row],[CH]]),Daten_M8[[#This Row],[CH]]/_xlfn.XLOOKUP(Basisjahr,Daten_M8[Jahr],Daten_M8[CH])-1,#N/A)</f>
        <v>#N/A</v>
      </c>
      <c r="I35" s="73"/>
      <c r="J35" s="75" t="e">
        <f>IF(ISNUMBER(Daten_M8[[#This Row],[BS]]),Daten_M8[[#This Row],[BS]]/_xlfn.XLOOKUP(Basisjahr,Daten_M8[Jahr],Daten_M8[BS])-1,#N/A)</f>
        <v>#N/A</v>
      </c>
      <c r="K35" s="63"/>
      <c r="L35" s="67"/>
      <c r="M35" s="64"/>
      <c r="N35" s="62"/>
      <c r="O35" s="62"/>
      <c r="P35" s="62"/>
    </row>
    <row r="36" spans="1:16" ht="16.350000000000001" customHeight="1">
      <c r="A36" s="95">
        <v>2019</v>
      </c>
      <c r="B36" s="65" t="s">
        <v>164</v>
      </c>
      <c r="C36" s="124" t="s">
        <v>164</v>
      </c>
      <c r="D36" s="66" t="e">
        <v>#N/A</v>
      </c>
      <c r="E36" s="73"/>
      <c r="F36" s="75" t="e">
        <f>IF(ISNUMBER(Daten_M8[[#This Row],[ZH]]),Daten_M8[[#This Row],[ZH]]/_xlfn.XLOOKUP(Basisjahr,Daten_M8[Jahr],Daten_M8[ZH])-1,#N/A)</f>
        <v>#N/A</v>
      </c>
      <c r="G36" s="73"/>
      <c r="H36" s="75" t="e">
        <f>IF(ISNUMBER(Daten_M8[[#This Row],[CH]]),Daten_M8[[#This Row],[CH]]/_xlfn.XLOOKUP(Basisjahr,Daten_M8[Jahr],Daten_M8[CH])-1,#N/A)</f>
        <v>#N/A</v>
      </c>
      <c r="I36" s="73"/>
      <c r="J36" s="75" t="e">
        <f>IF(ISNUMBER(Daten_M8[[#This Row],[BS]]),Daten_M8[[#This Row],[BS]]/_xlfn.XLOOKUP(Basisjahr,Daten_M8[Jahr],Daten_M8[BS])-1,#N/A)</f>
        <v>#N/A</v>
      </c>
      <c r="K36" s="63"/>
      <c r="L36" s="67"/>
      <c r="M36" s="64"/>
      <c r="N36" s="62"/>
      <c r="O36" s="62"/>
      <c r="P36" s="62"/>
    </row>
    <row r="37" spans="1:16" ht="16.350000000000001" customHeight="1">
      <c r="A37" s="95">
        <v>2020</v>
      </c>
      <c r="B37" s="65" t="s">
        <v>164</v>
      </c>
      <c r="C37" s="124" t="s">
        <v>164</v>
      </c>
      <c r="D37" s="66" t="e">
        <v>#N/A</v>
      </c>
      <c r="E37" s="73"/>
      <c r="F37" s="75" t="e">
        <f>IF(ISNUMBER(Daten_M8[[#This Row],[ZH]]),Daten_M8[[#This Row],[ZH]]/_xlfn.XLOOKUP(Basisjahr,Daten_M8[Jahr],Daten_M8[ZH])-1,#N/A)</f>
        <v>#N/A</v>
      </c>
      <c r="G37" s="73"/>
      <c r="H37" s="75" t="e">
        <f>IF(ISNUMBER(Daten_M8[[#This Row],[CH]]),Daten_M8[[#This Row],[CH]]/_xlfn.XLOOKUP(Basisjahr,Daten_M8[Jahr],Daten_M8[CH])-1,#N/A)</f>
        <v>#N/A</v>
      </c>
      <c r="I37" s="73"/>
      <c r="J37" s="75" t="e">
        <f>IF(ISNUMBER(Daten_M8[[#This Row],[BS]]),Daten_M8[[#This Row],[BS]]/_xlfn.XLOOKUP(Basisjahr,Daten_M8[Jahr],Daten_M8[BS])-1,#N/A)</f>
        <v>#N/A</v>
      </c>
      <c r="K37" s="63"/>
      <c r="L37" s="67"/>
      <c r="M37" s="64"/>
      <c r="N37" s="62"/>
      <c r="O37" s="62"/>
      <c r="P37" s="62"/>
    </row>
    <row r="38" spans="1:16" ht="16.350000000000001" customHeight="1">
      <c r="A38" s="95">
        <v>2021</v>
      </c>
      <c r="B38" s="65" t="s">
        <v>164</v>
      </c>
      <c r="C38" s="124" t="s">
        <v>164</v>
      </c>
      <c r="D38" s="66" t="e">
        <v>#N/A</v>
      </c>
      <c r="E38" s="73"/>
      <c r="F38" s="75" t="e">
        <f>IF(ISNUMBER(Daten_M8[[#This Row],[ZH]]),Daten_M8[[#This Row],[ZH]]/_xlfn.XLOOKUP(Basisjahr,Daten_M8[Jahr],Daten_M8[ZH])-1,#N/A)</f>
        <v>#N/A</v>
      </c>
      <c r="G38" s="73"/>
      <c r="H38" s="75" t="e">
        <f>IF(ISNUMBER(Daten_M8[[#This Row],[CH]]),Daten_M8[[#This Row],[CH]]/_xlfn.XLOOKUP(Basisjahr,Daten_M8[Jahr],Daten_M8[CH])-1,#N/A)</f>
        <v>#N/A</v>
      </c>
      <c r="I38" s="73"/>
      <c r="J38" s="75" t="e">
        <f>IF(ISNUMBER(Daten_M8[[#This Row],[BS]]),Daten_M8[[#This Row],[BS]]/_xlfn.XLOOKUP(Basisjahr,Daten_M8[Jahr],Daten_M8[BS])-1,#N/A)</f>
        <v>#N/A</v>
      </c>
      <c r="K38" s="63"/>
      <c r="L38" s="67"/>
      <c r="M38" s="64"/>
      <c r="N38" s="62"/>
      <c r="O38" s="62"/>
      <c r="P38" s="62"/>
    </row>
    <row r="39" spans="1:16" ht="16.350000000000001" customHeight="1">
      <c r="A39" s="95">
        <v>2022</v>
      </c>
      <c r="B39" s="65" t="s">
        <v>164</v>
      </c>
      <c r="C39" s="124" t="s">
        <v>164</v>
      </c>
      <c r="D39" s="66" t="e">
        <v>#N/A</v>
      </c>
      <c r="E39" s="73"/>
      <c r="F39" s="75" t="e">
        <f>IF(ISNUMBER(Daten_M8[[#This Row],[ZH]]),Daten_M8[[#This Row],[ZH]]/_xlfn.XLOOKUP(Basisjahr,Daten_M8[Jahr],Daten_M8[ZH])-1,#N/A)</f>
        <v>#N/A</v>
      </c>
      <c r="G39" s="73"/>
      <c r="H39" s="75" t="e">
        <f>IF(ISNUMBER(Daten_M8[[#This Row],[CH]]),Daten_M8[[#This Row],[CH]]/_xlfn.XLOOKUP(Basisjahr,Daten_M8[Jahr],Daten_M8[CH])-1,#N/A)</f>
        <v>#N/A</v>
      </c>
      <c r="I39" s="73"/>
      <c r="J39" s="75" t="e">
        <f>IF(ISNUMBER(Daten_M8[[#This Row],[BS]]),Daten_M8[[#This Row],[BS]]/_xlfn.XLOOKUP(Basisjahr,Daten_M8[Jahr],Daten_M8[BS])-1,#N/A)</f>
        <v>#N/A</v>
      </c>
      <c r="K39" s="68"/>
      <c r="L39" s="67"/>
      <c r="M39" s="64"/>
      <c r="N39" s="62"/>
      <c r="O39" s="62"/>
      <c r="P39" s="62"/>
    </row>
    <row r="40" spans="1:16" ht="16.350000000000001" customHeight="1">
      <c r="A40" s="95">
        <v>2023</v>
      </c>
      <c r="B40" s="65" t="s">
        <v>164</v>
      </c>
      <c r="C40" s="124" t="s">
        <v>164</v>
      </c>
      <c r="D40" s="66" t="e">
        <v>#N/A</v>
      </c>
      <c r="E40" s="74"/>
      <c r="F40" s="76" t="e">
        <f>IF(ISNUMBER(Daten_M8[[#This Row],[ZH]]),Daten_M8[[#This Row],[ZH]]/_xlfn.XLOOKUP(Basisjahr,Daten_M8[Jahr],Daten_M8[ZH])-1,#N/A)</f>
        <v>#N/A</v>
      </c>
      <c r="G40" s="74"/>
      <c r="H40" s="76" t="e">
        <f>IF(ISNUMBER(Daten_M8[[#This Row],[CH]]),Daten_M8[[#This Row],[CH]]/_xlfn.XLOOKUP(Basisjahr,Daten_M8[Jahr],Daten_M8[CH])-1,#N/A)</f>
        <v>#N/A</v>
      </c>
      <c r="I40" s="74"/>
      <c r="J40" s="76" t="e">
        <f>IF(ISNUMBER(Daten_M8[[#This Row],[BS]]),Daten_M8[[#This Row],[BS]]/_xlfn.XLOOKUP(Basisjahr,Daten_M8[Jahr],Daten_M8[BS])-1,#N/A)</f>
        <v>#N/A</v>
      </c>
      <c r="K40" s="68"/>
      <c r="L40" s="67"/>
      <c r="M40" s="64"/>
      <c r="N40" s="62"/>
      <c r="O40" s="62"/>
      <c r="P40" s="62"/>
    </row>
    <row r="41" spans="1:16" ht="16.350000000000001" customHeight="1">
      <c r="A41" s="95">
        <v>2024</v>
      </c>
      <c r="B41" s="65" t="s">
        <v>164</v>
      </c>
      <c r="C41" s="124" t="s">
        <v>164</v>
      </c>
      <c r="D41" s="66" t="e">
        <v>#N/A</v>
      </c>
      <c r="E41" s="74"/>
      <c r="F41" s="76" t="e">
        <f>IF(ISNUMBER(Daten_M8[[#This Row],[ZH]]),Daten_M8[[#This Row],[ZH]]/_xlfn.XLOOKUP(Basisjahr,Daten_M8[Jahr],Daten_M8[ZH])-1,#N/A)</f>
        <v>#N/A</v>
      </c>
      <c r="G41" s="74"/>
      <c r="H41" s="76" t="e">
        <f>IF(ISNUMBER(Daten_M8[[#This Row],[CH]]),Daten_M8[[#This Row],[CH]]/_xlfn.XLOOKUP(Basisjahr,Daten_M8[Jahr],Daten_M8[CH])-1,#N/A)</f>
        <v>#N/A</v>
      </c>
      <c r="I41" s="74"/>
      <c r="J41" s="76" t="e">
        <f>IF(ISNUMBER(Daten_M8[[#This Row],[BS]]),Daten_M8[[#This Row],[BS]]/_xlfn.XLOOKUP(Basisjahr,Daten_M8[Jahr],Daten_M8[BS])-1,#N/A)</f>
        <v>#N/A</v>
      </c>
      <c r="K41" s="68"/>
      <c r="L41" s="67"/>
      <c r="M41" s="64"/>
      <c r="N41" s="62"/>
      <c r="O41" s="62"/>
      <c r="P41" s="62"/>
    </row>
    <row r="42" spans="1:16" ht="16.350000000000001" customHeight="1">
      <c r="A42" s="95">
        <v>2025</v>
      </c>
      <c r="B42" s="65" t="s">
        <v>164</v>
      </c>
      <c r="C42" s="124" t="s">
        <v>164</v>
      </c>
      <c r="D42" s="66" t="e">
        <v>#N/A</v>
      </c>
      <c r="E42" s="74"/>
      <c r="F42" s="76" t="e">
        <f>IF(ISNUMBER(Daten_M8[[#This Row],[ZH]]),Daten_M8[[#This Row],[ZH]]/_xlfn.XLOOKUP(Basisjahr,Daten_M8[Jahr],Daten_M8[ZH])-1,#N/A)</f>
        <v>#N/A</v>
      </c>
      <c r="G42" s="74"/>
      <c r="H42" s="76" t="e">
        <f>IF(ISNUMBER(Daten_M8[[#This Row],[CH]]),Daten_M8[[#This Row],[CH]]/_xlfn.XLOOKUP(Basisjahr,Daten_M8[Jahr],Daten_M8[CH])-1,#N/A)</f>
        <v>#N/A</v>
      </c>
      <c r="I42" s="74"/>
      <c r="J42" s="76" t="e">
        <f>IF(ISNUMBER(Daten_M8[[#This Row],[BS]]),Daten_M8[[#This Row],[BS]]/_xlfn.XLOOKUP(Basisjahr,Daten_M8[Jahr],Daten_M8[BS])-1,#N/A)</f>
        <v>#N/A</v>
      </c>
      <c r="K42" s="68"/>
      <c r="L42" s="67"/>
      <c r="M42" s="64"/>
      <c r="N42" s="62"/>
      <c r="O42" s="62"/>
      <c r="P42" s="62"/>
    </row>
    <row r="43" spans="1:16" ht="16.350000000000001" customHeight="1">
      <c r="A43" s="95">
        <v>2026</v>
      </c>
      <c r="B43" s="65" t="s">
        <v>164</v>
      </c>
      <c r="C43" s="124" t="s">
        <v>164</v>
      </c>
      <c r="D43" s="66" t="e">
        <v>#N/A</v>
      </c>
      <c r="E43" s="74"/>
      <c r="F43" s="76" t="e">
        <f>IF(ISNUMBER(Daten_M8[[#This Row],[ZH]]),Daten_M8[[#This Row],[ZH]]/_xlfn.XLOOKUP(Basisjahr,Daten_M8[Jahr],Daten_M8[ZH])-1,#N/A)</f>
        <v>#N/A</v>
      </c>
      <c r="G43" s="74"/>
      <c r="H43" s="76" t="e">
        <f>IF(ISNUMBER(Daten_M8[[#This Row],[CH]]),Daten_M8[[#This Row],[CH]]/_xlfn.XLOOKUP(Basisjahr,Daten_M8[Jahr],Daten_M8[CH])-1,#N/A)</f>
        <v>#N/A</v>
      </c>
      <c r="I43" s="74"/>
      <c r="J43" s="76" t="e">
        <f>IF(ISNUMBER(Daten_M8[[#This Row],[BS]]),Daten_M8[[#This Row],[BS]]/_xlfn.XLOOKUP(Basisjahr,Daten_M8[Jahr],Daten_M8[BS])-1,#N/A)</f>
        <v>#N/A</v>
      </c>
      <c r="K43" s="68"/>
      <c r="L43" s="67"/>
      <c r="M43" s="64"/>
      <c r="N43" s="62"/>
      <c r="O43" s="62"/>
      <c r="P43" s="62"/>
    </row>
    <row r="44" spans="1:16" ht="16.350000000000001" customHeight="1">
      <c r="A44" s="95">
        <v>2027</v>
      </c>
      <c r="B44" s="65" t="s">
        <v>164</v>
      </c>
      <c r="C44" s="124" t="s">
        <v>164</v>
      </c>
      <c r="D44" s="66" t="e">
        <v>#N/A</v>
      </c>
      <c r="E44" s="74"/>
      <c r="F44" s="76" t="e">
        <f>IF(ISNUMBER(Daten_M8[[#This Row],[ZH]]),Daten_M8[[#This Row],[ZH]]/_xlfn.XLOOKUP(Basisjahr,Daten_M8[Jahr],Daten_M8[ZH])-1,#N/A)</f>
        <v>#N/A</v>
      </c>
      <c r="G44" s="74"/>
      <c r="H44" s="76" t="e">
        <f>IF(ISNUMBER(Daten_M8[[#This Row],[CH]]),Daten_M8[[#This Row],[CH]]/_xlfn.XLOOKUP(Basisjahr,Daten_M8[Jahr],Daten_M8[CH])-1,#N/A)</f>
        <v>#N/A</v>
      </c>
      <c r="I44" s="74"/>
      <c r="J44" s="76" t="e">
        <f>IF(ISNUMBER(Daten_M8[[#This Row],[BS]]),Daten_M8[[#This Row],[BS]]/_xlfn.XLOOKUP(Basisjahr,Daten_M8[Jahr],Daten_M8[BS])-1,#N/A)</f>
        <v>#N/A</v>
      </c>
      <c r="K44" s="68"/>
      <c r="L44" s="67"/>
      <c r="M44" s="64"/>
      <c r="N44" s="62"/>
      <c r="O44" s="62"/>
      <c r="P44" s="62"/>
    </row>
    <row r="45" spans="1:16" ht="16.350000000000001" customHeight="1">
      <c r="A45" s="95">
        <v>2028</v>
      </c>
      <c r="B45" s="65" t="s">
        <v>164</v>
      </c>
      <c r="C45" s="124" t="s">
        <v>164</v>
      </c>
      <c r="D45" s="66" t="e">
        <v>#N/A</v>
      </c>
      <c r="E45" s="74"/>
      <c r="F45" s="76" t="e">
        <f>IF(ISNUMBER(Daten_M8[[#This Row],[ZH]]),Daten_M8[[#This Row],[ZH]]/_xlfn.XLOOKUP(Basisjahr,Daten_M8[Jahr],Daten_M8[ZH])-1,#N/A)</f>
        <v>#N/A</v>
      </c>
      <c r="G45" s="74"/>
      <c r="H45" s="76" t="e">
        <f>IF(ISNUMBER(Daten_M8[[#This Row],[CH]]),Daten_M8[[#This Row],[CH]]/_xlfn.XLOOKUP(Basisjahr,Daten_M8[Jahr],Daten_M8[CH])-1,#N/A)</f>
        <v>#N/A</v>
      </c>
      <c r="I45" s="74"/>
      <c r="J45" s="76" t="e">
        <f>IF(ISNUMBER(Daten_M8[[#This Row],[BS]]),Daten_M8[[#This Row],[BS]]/_xlfn.XLOOKUP(Basisjahr,Daten_M8[Jahr],Daten_M8[BS])-1,#N/A)</f>
        <v>#N/A</v>
      </c>
      <c r="K45" s="68"/>
      <c r="L45" s="67"/>
      <c r="M45" s="64"/>
      <c r="N45" s="62"/>
      <c r="O45" s="62"/>
      <c r="P45" s="62"/>
    </row>
    <row r="46" spans="1:16" ht="16.350000000000001" customHeight="1">
      <c r="A46" s="95">
        <v>2029</v>
      </c>
      <c r="B46" s="65" t="s">
        <v>164</v>
      </c>
      <c r="C46" s="124" t="s">
        <v>164</v>
      </c>
      <c r="D46" s="66" t="e">
        <v>#N/A</v>
      </c>
      <c r="E46" s="74"/>
      <c r="F46" s="76" t="e">
        <f>IF(ISNUMBER(Daten_M8[[#This Row],[ZH]]),Daten_M8[[#This Row],[ZH]]/_xlfn.XLOOKUP(Basisjahr,Daten_M8[Jahr],Daten_M8[ZH])-1,#N/A)</f>
        <v>#N/A</v>
      </c>
      <c r="G46" s="74"/>
      <c r="H46" s="76" t="e">
        <f>IF(ISNUMBER(Daten_M8[[#This Row],[CH]]),Daten_M8[[#This Row],[CH]]/_xlfn.XLOOKUP(Basisjahr,Daten_M8[Jahr],Daten_M8[CH])-1,#N/A)</f>
        <v>#N/A</v>
      </c>
      <c r="I46" s="74"/>
      <c r="J46" s="76" t="e">
        <f>IF(ISNUMBER(Daten_M8[[#This Row],[BS]]),Daten_M8[[#This Row],[BS]]/_xlfn.XLOOKUP(Basisjahr,Daten_M8[Jahr],Daten_M8[BS])-1,#N/A)</f>
        <v>#N/A</v>
      </c>
      <c r="K46" s="68"/>
      <c r="L46" s="67"/>
      <c r="M46" s="64"/>
      <c r="N46" s="62"/>
      <c r="O46" s="62"/>
      <c r="P46" s="62"/>
    </row>
    <row r="47" spans="1:16" ht="16.350000000000001" customHeight="1">
      <c r="A47" s="95">
        <v>2030</v>
      </c>
      <c r="B47" s="65" t="s">
        <v>164</v>
      </c>
      <c r="C47" s="124" t="s">
        <v>164</v>
      </c>
      <c r="D47" s="66" t="e">
        <v>#N/A</v>
      </c>
      <c r="E47" s="74"/>
      <c r="F47" s="76" t="e">
        <f>IF(ISNUMBER(Daten_M8[[#This Row],[ZH]]),Daten_M8[[#This Row],[ZH]]/_xlfn.XLOOKUP(Basisjahr,Daten_M8[Jahr],Daten_M8[ZH])-1,#N/A)</f>
        <v>#N/A</v>
      </c>
      <c r="G47" s="74"/>
      <c r="H47" s="76" t="e">
        <f>IF(ISNUMBER(Daten_M8[[#This Row],[CH]]),Daten_M8[[#This Row],[CH]]/_xlfn.XLOOKUP(Basisjahr,Daten_M8[Jahr],Daten_M8[CH])-1,#N/A)</f>
        <v>#N/A</v>
      </c>
      <c r="I47" s="74"/>
      <c r="J47" s="76" t="e">
        <f>IF(ISNUMBER(Daten_M8[[#This Row],[BS]]),Daten_M8[[#This Row],[BS]]/_xlfn.XLOOKUP(Basisjahr,Daten_M8[Jahr],Daten_M8[BS])-1,#N/A)</f>
        <v>#N/A</v>
      </c>
      <c r="K47" s="68"/>
      <c r="L47" s="67"/>
      <c r="M47" s="64"/>
      <c r="N47" s="62"/>
      <c r="O47" s="62"/>
      <c r="P47" s="62"/>
    </row>
    <row r="48" spans="1:16" ht="16.350000000000001" customHeight="1">
      <c r="A48" s="95">
        <v>2031</v>
      </c>
      <c r="B48" s="65" t="s">
        <v>164</v>
      </c>
      <c r="C48" s="124" t="s">
        <v>164</v>
      </c>
      <c r="D48" s="66" t="e">
        <v>#N/A</v>
      </c>
      <c r="E48" s="74"/>
      <c r="F48" s="76" t="e">
        <f>IF(ISNUMBER(Daten_M8[[#This Row],[ZH]]),Daten_M8[[#This Row],[ZH]]/_xlfn.XLOOKUP(Basisjahr,Daten_M8[Jahr],Daten_M8[ZH])-1,#N/A)</f>
        <v>#N/A</v>
      </c>
      <c r="G48" s="74"/>
      <c r="H48" s="76" t="e">
        <f>IF(ISNUMBER(Daten_M8[[#This Row],[CH]]),Daten_M8[[#This Row],[CH]]/_xlfn.XLOOKUP(Basisjahr,Daten_M8[Jahr],Daten_M8[CH])-1,#N/A)</f>
        <v>#N/A</v>
      </c>
      <c r="I48" s="74"/>
      <c r="J48" s="76" t="e">
        <f>IF(ISNUMBER(Daten_M8[[#This Row],[BS]]),Daten_M8[[#This Row],[BS]]/_xlfn.XLOOKUP(Basisjahr,Daten_M8[Jahr],Daten_M8[BS])-1,#N/A)</f>
        <v>#N/A</v>
      </c>
      <c r="K48" s="68"/>
      <c r="L48" s="67"/>
      <c r="M48" s="64"/>
      <c r="N48" s="62"/>
      <c r="O48" s="62"/>
      <c r="P48" s="62"/>
    </row>
    <row r="49" spans="1:16" ht="16.350000000000001" customHeight="1">
      <c r="A49" s="95">
        <v>2032</v>
      </c>
      <c r="B49" s="65" t="s">
        <v>164</v>
      </c>
      <c r="C49" s="124" t="s">
        <v>164</v>
      </c>
      <c r="D49" s="66" t="e">
        <v>#N/A</v>
      </c>
      <c r="E49" s="74"/>
      <c r="F49" s="76" t="e">
        <f>IF(ISNUMBER(Daten_M8[[#This Row],[ZH]]),Daten_M8[[#This Row],[ZH]]/_xlfn.XLOOKUP(Basisjahr,Daten_M8[Jahr],Daten_M8[ZH])-1,#N/A)</f>
        <v>#N/A</v>
      </c>
      <c r="G49" s="74"/>
      <c r="H49" s="76" t="e">
        <f>IF(ISNUMBER(Daten_M8[[#This Row],[CH]]),Daten_M8[[#This Row],[CH]]/_xlfn.XLOOKUP(Basisjahr,Daten_M8[Jahr],Daten_M8[CH])-1,#N/A)</f>
        <v>#N/A</v>
      </c>
      <c r="I49" s="74"/>
      <c r="J49" s="76" t="e">
        <f>IF(ISNUMBER(Daten_M8[[#This Row],[BS]]),Daten_M8[[#This Row],[BS]]/_xlfn.XLOOKUP(Basisjahr,Daten_M8[Jahr],Daten_M8[BS])-1,#N/A)</f>
        <v>#N/A</v>
      </c>
      <c r="K49" s="68"/>
      <c r="L49" s="67"/>
      <c r="M49" s="64"/>
      <c r="N49" s="62"/>
      <c r="O49" s="62"/>
      <c r="P49" s="62"/>
    </row>
    <row r="50" spans="1:16" ht="16.350000000000001" customHeight="1">
      <c r="A50" s="95">
        <v>2033</v>
      </c>
      <c r="B50" s="65" t="s">
        <v>164</v>
      </c>
      <c r="C50" s="124" t="s">
        <v>164</v>
      </c>
      <c r="D50" s="66" t="e">
        <v>#N/A</v>
      </c>
      <c r="E50" s="74"/>
      <c r="F50" s="76" t="e">
        <f>IF(ISNUMBER(Daten_M8[[#This Row],[ZH]]),Daten_M8[[#This Row],[ZH]]/_xlfn.XLOOKUP(Basisjahr,Daten_M8[Jahr],Daten_M8[ZH])-1,#N/A)</f>
        <v>#N/A</v>
      </c>
      <c r="G50" s="74"/>
      <c r="H50" s="76" t="e">
        <f>IF(ISNUMBER(Daten_M8[[#This Row],[CH]]),Daten_M8[[#This Row],[CH]]/_xlfn.XLOOKUP(Basisjahr,Daten_M8[Jahr],Daten_M8[CH])-1,#N/A)</f>
        <v>#N/A</v>
      </c>
      <c r="I50" s="74"/>
      <c r="J50" s="76" t="e">
        <f>IF(ISNUMBER(Daten_M8[[#This Row],[BS]]),Daten_M8[[#This Row],[BS]]/_xlfn.XLOOKUP(Basisjahr,Daten_M8[Jahr],Daten_M8[BS])-1,#N/A)</f>
        <v>#N/A</v>
      </c>
      <c r="K50" s="68"/>
      <c r="L50" s="67"/>
      <c r="M50" s="64"/>
      <c r="N50" s="62"/>
      <c r="O50" s="62"/>
      <c r="P50" s="62"/>
    </row>
    <row r="51" spans="1:16" ht="16.350000000000001" customHeight="1">
      <c r="A51" s="95">
        <v>2034</v>
      </c>
      <c r="B51" s="65" t="s">
        <v>164</v>
      </c>
      <c r="C51" s="124" t="s">
        <v>164</v>
      </c>
      <c r="D51" s="66" t="e">
        <v>#N/A</v>
      </c>
      <c r="E51" s="74"/>
      <c r="F51" s="76" t="e">
        <f>IF(ISNUMBER(Daten_M8[[#This Row],[ZH]]),Daten_M8[[#This Row],[ZH]]/_xlfn.XLOOKUP(Basisjahr,Daten_M8[Jahr],Daten_M8[ZH])-1,#N/A)</f>
        <v>#N/A</v>
      </c>
      <c r="G51" s="74"/>
      <c r="H51" s="76" t="e">
        <f>IF(ISNUMBER(Daten_M8[[#This Row],[CH]]),Daten_M8[[#This Row],[CH]]/_xlfn.XLOOKUP(Basisjahr,Daten_M8[Jahr],Daten_M8[CH])-1,#N/A)</f>
        <v>#N/A</v>
      </c>
      <c r="I51" s="74"/>
      <c r="J51" s="76" t="e">
        <f>IF(ISNUMBER(Daten_M8[[#This Row],[BS]]),Daten_M8[[#This Row],[BS]]/_xlfn.XLOOKUP(Basisjahr,Daten_M8[Jahr],Daten_M8[BS])-1,#N/A)</f>
        <v>#N/A</v>
      </c>
      <c r="K51" s="68"/>
      <c r="L51" s="67"/>
      <c r="M51" s="64"/>
      <c r="N51" s="62"/>
      <c r="O51" s="62"/>
      <c r="P51" s="62"/>
    </row>
    <row r="52" spans="1:16" ht="16.350000000000001" customHeight="1">
      <c r="A52" s="95">
        <v>2035</v>
      </c>
      <c r="B52" s="65" t="s">
        <v>164</v>
      </c>
      <c r="C52" s="124" t="s">
        <v>164</v>
      </c>
      <c r="D52" s="66" t="e">
        <v>#N/A</v>
      </c>
      <c r="E52" s="74"/>
      <c r="F52" s="76" t="e">
        <f>IF(ISNUMBER(Daten_M8[[#This Row],[ZH]]),Daten_M8[[#This Row],[ZH]]/_xlfn.XLOOKUP(Basisjahr,Daten_M8[Jahr],Daten_M8[ZH])-1,#N/A)</f>
        <v>#N/A</v>
      </c>
      <c r="G52" s="74"/>
      <c r="H52" s="76" t="e">
        <f>IF(ISNUMBER(Daten_M8[[#This Row],[CH]]),Daten_M8[[#This Row],[CH]]/_xlfn.XLOOKUP(Basisjahr,Daten_M8[Jahr],Daten_M8[CH])-1,#N/A)</f>
        <v>#N/A</v>
      </c>
      <c r="I52" s="74"/>
      <c r="J52" s="76" t="e">
        <f>IF(ISNUMBER(Daten_M8[[#This Row],[BS]]),Daten_M8[[#This Row],[BS]]/_xlfn.XLOOKUP(Basisjahr,Daten_M8[Jahr],Daten_M8[BS])-1,#N/A)</f>
        <v>#N/A</v>
      </c>
      <c r="K52" s="68"/>
      <c r="L52" s="67"/>
      <c r="M52" s="64"/>
      <c r="N52" s="62"/>
      <c r="O52" s="62"/>
      <c r="P52" s="62"/>
    </row>
    <row r="53" spans="1:16" ht="16.350000000000001" customHeight="1">
      <c r="A53" s="95">
        <v>2036</v>
      </c>
      <c r="B53" s="65" t="s">
        <v>164</v>
      </c>
      <c r="C53" s="124" t="s">
        <v>164</v>
      </c>
      <c r="D53" s="66" t="e">
        <v>#N/A</v>
      </c>
      <c r="E53" s="74"/>
      <c r="F53" s="76" t="e">
        <f>IF(ISNUMBER(Daten_M8[[#This Row],[ZH]]),Daten_M8[[#This Row],[ZH]]/_xlfn.XLOOKUP(Basisjahr,Daten_M8[Jahr],Daten_M8[ZH])-1,#N/A)</f>
        <v>#N/A</v>
      </c>
      <c r="G53" s="74"/>
      <c r="H53" s="76" t="e">
        <f>IF(ISNUMBER(Daten_M8[[#This Row],[CH]]),Daten_M8[[#This Row],[CH]]/_xlfn.XLOOKUP(Basisjahr,Daten_M8[Jahr],Daten_M8[CH])-1,#N/A)</f>
        <v>#N/A</v>
      </c>
      <c r="I53" s="74"/>
      <c r="J53" s="76" t="e">
        <f>IF(ISNUMBER(Daten_M8[[#This Row],[BS]]),Daten_M8[[#This Row],[BS]]/_xlfn.XLOOKUP(Basisjahr,Daten_M8[Jahr],Daten_M8[BS])-1,#N/A)</f>
        <v>#N/A</v>
      </c>
      <c r="K53" s="68"/>
      <c r="L53" s="67"/>
      <c r="M53" s="64"/>
      <c r="N53" s="62"/>
      <c r="O53" s="62"/>
      <c r="P53" s="62"/>
    </row>
    <row r="54" spans="1:16" ht="16.350000000000001" customHeight="1">
      <c r="A54" s="95">
        <v>2037</v>
      </c>
      <c r="B54" s="65" t="s">
        <v>164</v>
      </c>
      <c r="C54" s="124" t="s">
        <v>164</v>
      </c>
      <c r="D54" s="66" t="e">
        <v>#N/A</v>
      </c>
      <c r="E54" s="74"/>
      <c r="F54" s="76" t="e">
        <f>IF(ISNUMBER(Daten_M8[[#This Row],[ZH]]),Daten_M8[[#This Row],[ZH]]/_xlfn.XLOOKUP(Basisjahr,Daten_M8[Jahr],Daten_M8[ZH])-1,#N/A)</f>
        <v>#N/A</v>
      </c>
      <c r="G54" s="74"/>
      <c r="H54" s="76" t="e">
        <f>IF(ISNUMBER(Daten_M8[[#This Row],[CH]]),Daten_M8[[#This Row],[CH]]/_xlfn.XLOOKUP(Basisjahr,Daten_M8[Jahr],Daten_M8[CH])-1,#N/A)</f>
        <v>#N/A</v>
      </c>
      <c r="I54" s="74"/>
      <c r="J54" s="76" t="e">
        <f>IF(ISNUMBER(Daten_M8[[#This Row],[BS]]),Daten_M8[[#This Row],[BS]]/_xlfn.XLOOKUP(Basisjahr,Daten_M8[Jahr],Daten_M8[BS])-1,#N/A)</f>
        <v>#N/A</v>
      </c>
      <c r="K54" s="68"/>
      <c r="L54" s="67"/>
      <c r="M54" s="64"/>
      <c r="N54" s="62"/>
      <c r="O54" s="62"/>
      <c r="P54" s="62"/>
    </row>
    <row r="55" spans="1:16" ht="16.350000000000001" customHeight="1">
      <c r="A55" s="95">
        <v>2038</v>
      </c>
      <c r="B55" s="65" t="s">
        <v>164</v>
      </c>
      <c r="C55" s="124" t="s">
        <v>164</v>
      </c>
      <c r="D55" s="66" t="e">
        <v>#N/A</v>
      </c>
      <c r="E55" s="74"/>
      <c r="F55" s="76" t="e">
        <f>IF(ISNUMBER(Daten_M8[[#This Row],[ZH]]),Daten_M8[[#This Row],[ZH]]/_xlfn.XLOOKUP(Basisjahr,Daten_M8[Jahr],Daten_M8[ZH])-1,#N/A)</f>
        <v>#N/A</v>
      </c>
      <c r="G55" s="74"/>
      <c r="H55" s="76" t="e">
        <f>IF(ISNUMBER(Daten_M8[[#This Row],[CH]]),Daten_M8[[#This Row],[CH]]/_xlfn.XLOOKUP(Basisjahr,Daten_M8[Jahr],Daten_M8[CH])-1,#N/A)</f>
        <v>#N/A</v>
      </c>
      <c r="I55" s="74"/>
      <c r="J55" s="76" t="e">
        <f>IF(ISNUMBER(Daten_M8[[#This Row],[BS]]),Daten_M8[[#This Row],[BS]]/_xlfn.XLOOKUP(Basisjahr,Daten_M8[Jahr],Daten_M8[BS])-1,#N/A)</f>
        <v>#N/A</v>
      </c>
      <c r="K55" s="68"/>
      <c r="L55" s="67"/>
      <c r="M55" s="64"/>
      <c r="N55" s="62"/>
      <c r="O55" s="62"/>
      <c r="P55" s="62"/>
    </row>
    <row r="56" spans="1:16" ht="16.350000000000001" customHeight="1">
      <c r="A56" s="95">
        <v>2039</v>
      </c>
      <c r="B56" s="65" t="s">
        <v>164</v>
      </c>
      <c r="C56" s="124" t="s">
        <v>164</v>
      </c>
      <c r="D56" s="66" t="e">
        <v>#N/A</v>
      </c>
      <c r="E56" s="74"/>
      <c r="F56" s="76" t="e">
        <f>IF(ISNUMBER(Daten_M8[[#This Row],[ZH]]),Daten_M8[[#This Row],[ZH]]/_xlfn.XLOOKUP(Basisjahr,Daten_M8[Jahr],Daten_M8[ZH])-1,#N/A)</f>
        <v>#N/A</v>
      </c>
      <c r="G56" s="74"/>
      <c r="H56" s="76" t="e">
        <f>IF(ISNUMBER(Daten_M8[[#This Row],[CH]]),Daten_M8[[#This Row],[CH]]/_xlfn.XLOOKUP(Basisjahr,Daten_M8[Jahr],Daten_M8[CH])-1,#N/A)</f>
        <v>#N/A</v>
      </c>
      <c r="I56" s="74"/>
      <c r="J56" s="76" t="e">
        <f>IF(ISNUMBER(Daten_M8[[#This Row],[BS]]),Daten_M8[[#This Row],[BS]]/_xlfn.XLOOKUP(Basisjahr,Daten_M8[Jahr],Daten_M8[BS])-1,#N/A)</f>
        <v>#N/A</v>
      </c>
      <c r="K56" s="68"/>
      <c r="L56" s="67"/>
      <c r="M56" s="64"/>
      <c r="N56" s="62"/>
      <c r="O56" s="62"/>
      <c r="P56" s="62"/>
    </row>
    <row r="57" spans="1:16" ht="16.350000000000001" customHeight="1">
      <c r="A57" s="95">
        <v>2040</v>
      </c>
      <c r="B57" s="65" t="s">
        <v>164</v>
      </c>
      <c r="C57" s="124" t="s">
        <v>164</v>
      </c>
      <c r="D57" s="66" t="e">
        <v>#N/A</v>
      </c>
      <c r="E57" s="74"/>
      <c r="F57" s="76" t="e">
        <f>IF(ISNUMBER(Daten_M8[[#This Row],[ZH]]),Daten_M8[[#This Row],[ZH]]/_xlfn.XLOOKUP(Basisjahr,Daten_M8[Jahr],Daten_M8[ZH])-1,#N/A)</f>
        <v>#N/A</v>
      </c>
      <c r="G57" s="74"/>
      <c r="H57" s="76" t="e">
        <f>IF(ISNUMBER(Daten_M8[[#This Row],[CH]]),Daten_M8[[#This Row],[CH]]/_xlfn.XLOOKUP(Basisjahr,Daten_M8[Jahr],Daten_M8[CH])-1,#N/A)</f>
        <v>#N/A</v>
      </c>
      <c r="I57" s="74"/>
      <c r="J57" s="76" t="e">
        <f>IF(ISNUMBER(Daten_M8[[#This Row],[BS]]),Daten_M8[[#This Row],[BS]]/_xlfn.XLOOKUP(Basisjahr,Daten_M8[Jahr],Daten_M8[BS])-1,#N/A)</f>
        <v>#N/A</v>
      </c>
      <c r="K57" s="68"/>
      <c r="L57" s="67"/>
      <c r="M57" s="64"/>
      <c r="N57" s="62"/>
      <c r="O57" s="62"/>
      <c r="P57" s="62"/>
    </row>
    <row r="58" spans="1:16" ht="16.350000000000001" customHeight="1">
      <c r="A58" s="95">
        <v>2041</v>
      </c>
      <c r="B58" s="65" t="s">
        <v>164</v>
      </c>
      <c r="C58" s="124" t="s">
        <v>164</v>
      </c>
      <c r="D58" s="66" t="e">
        <v>#N/A</v>
      </c>
      <c r="E58" s="74"/>
      <c r="F58" s="76" t="e">
        <f>IF(ISNUMBER(Daten_M8[[#This Row],[ZH]]),Daten_M8[[#This Row],[ZH]]/_xlfn.XLOOKUP(Basisjahr,Daten_M8[Jahr],Daten_M8[ZH])-1,#N/A)</f>
        <v>#N/A</v>
      </c>
      <c r="G58" s="74"/>
      <c r="H58" s="76" t="e">
        <f>IF(ISNUMBER(Daten_M8[[#This Row],[CH]]),Daten_M8[[#This Row],[CH]]/_xlfn.XLOOKUP(Basisjahr,Daten_M8[Jahr],Daten_M8[CH])-1,#N/A)</f>
        <v>#N/A</v>
      </c>
      <c r="I58" s="74"/>
      <c r="J58" s="76" t="e">
        <f>IF(ISNUMBER(Daten_M8[[#This Row],[BS]]),Daten_M8[[#This Row],[BS]]/_xlfn.XLOOKUP(Basisjahr,Daten_M8[Jahr],Daten_M8[BS])-1,#N/A)</f>
        <v>#N/A</v>
      </c>
      <c r="K58" s="68"/>
      <c r="L58" s="67"/>
      <c r="M58" s="64"/>
      <c r="N58" s="62"/>
      <c r="O58" s="62"/>
      <c r="P58" s="62"/>
    </row>
    <row r="59" spans="1:16" ht="16.350000000000001" customHeight="1">
      <c r="A59" s="95">
        <v>2042</v>
      </c>
      <c r="B59" s="65" t="s">
        <v>164</v>
      </c>
      <c r="C59" s="124" t="s">
        <v>164</v>
      </c>
      <c r="D59" s="66" t="e">
        <v>#N/A</v>
      </c>
      <c r="E59" s="74"/>
      <c r="F59" s="76" t="e">
        <f>IF(ISNUMBER(Daten_M8[[#This Row],[ZH]]),Daten_M8[[#This Row],[ZH]]/_xlfn.XLOOKUP(Basisjahr,Daten_M8[Jahr],Daten_M8[ZH])-1,#N/A)</f>
        <v>#N/A</v>
      </c>
      <c r="G59" s="74"/>
      <c r="H59" s="76" t="e">
        <f>IF(ISNUMBER(Daten_M8[[#This Row],[CH]]),Daten_M8[[#This Row],[CH]]/_xlfn.XLOOKUP(Basisjahr,Daten_M8[Jahr],Daten_M8[CH])-1,#N/A)</f>
        <v>#N/A</v>
      </c>
      <c r="I59" s="74"/>
      <c r="J59" s="76" t="e">
        <f>IF(ISNUMBER(Daten_M8[[#This Row],[BS]]),Daten_M8[[#This Row],[BS]]/_xlfn.XLOOKUP(Basisjahr,Daten_M8[Jahr],Daten_M8[BS])-1,#N/A)</f>
        <v>#N/A</v>
      </c>
      <c r="K59" s="68"/>
      <c r="L59" s="67"/>
      <c r="M59" s="64"/>
      <c r="N59" s="62"/>
      <c r="O59" s="62"/>
      <c r="P59" s="62"/>
    </row>
    <row r="60" spans="1:16" ht="16.350000000000001" customHeight="1">
      <c r="A60" s="95">
        <v>2043</v>
      </c>
      <c r="B60" s="65" t="s">
        <v>164</v>
      </c>
      <c r="C60" s="124" t="s">
        <v>164</v>
      </c>
      <c r="D60" s="66" t="e">
        <v>#N/A</v>
      </c>
      <c r="E60" s="74"/>
      <c r="F60" s="76" t="e">
        <f>IF(ISNUMBER(Daten_M8[[#This Row],[ZH]]),Daten_M8[[#This Row],[ZH]]/_xlfn.XLOOKUP(Basisjahr,Daten_M8[Jahr],Daten_M8[ZH])-1,#N/A)</f>
        <v>#N/A</v>
      </c>
      <c r="G60" s="74"/>
      <c r="H60" s="76" t="e">
        <f>IF(ISNUMBER(Daten_M8[[#This Row],[CH]]),Daten_M8[[#This Row],[CH]]/_xlfn.XLOOKUP(Basisjahr,Daten_M8[Jahr],Daten_M8[CH])-1,#N/A)</f>
        <v>#N/A</v>
      </c>
      <c r="I60" s="74"/>
      <c r="J60" s="76" t="e">
        <f>IF(ISNUMBER(Daten_M8[[#This Row],[BS]]),Daten_M8[[#This Row],[BS]]/_xlfn.XLOOKUP(Basisjahr,Daten_M8[Jahr],Daten_M8[BS])-1,#N/A)</f>
        <v>#N/A</v>
      </c>
      <c r="K60" s="68"/>
      <c r="L60" s="67"/>
      <c r="M60" s="64"/>
      <c r="N60" s="62"/>
      <c r="O60" s="62"/>
      <c r="P60" s="62"/>
    </row>
    <row r="61" spans="1:16" ht="16.350000000000001" customHeight="1">
      <c r="A61" s="95">
        <v>2044</v>
      </c>
      <c r="B61" s="65" t="s">
        <v>164</v>
      </c>
      <c r="C61" s="124" t="s">
        <v>164</v>
      </c>
      <c r="D61" s="66" t="e">
        <v>#N/A</v>
      </c>
      <c r="E61" s="74"/>
      <c r="F61" s="76" t="e">
        <f>IF(ISNUMBER(Daten_M8[[#This Row],[ZH]]),Daten_M8[[#This Row],[ZH]]/_xlfn.XLOOKUP(Basisjahr,Daten_M8[Jahr],Daten_M8[ZH])-1,#N/A)</f>
        <v>#N/A</v>
      </c>
      <c r="G61" s="74"/>
      <c r="H61" s="76" t="e">
        <f>IF(ISNUMBER(Daten_M8[[#This Row],[CH]]),Daten_M8[[#This Row],[CH]]/_xlfn.XLOOKUP(Basisjahr,Daten_M8[Jahr],Daten_M8[CH])-1,#N/A)</f>
        <v>#N/A</v>
      </c>
      <c r="I61" s="74"/>
      <c r="J61" s="76" t="e">
        <f>IF(ISNUMBER(Daten_M8[[#This Row],[BS]]),Daten_M8[[#This Row],[BS]]/_xlfn.XLOOKUP(Basisjahr,Daten_M8[Jahr],Daten_M8[BS])-1,#N/A)</f>
        <v>#N/A</v>
      </c>
      <c r="K61" s="68"/>
      <c r="L61" s="67"/>
      <c r="M61" s="64"/>
      <c r="N61" s="62"/>
      <c r="O61" s="62"/>
      <c r="P61" s="62"/>
    </row>
    <row r="62" spans="1:16" ht="16.350000000000001" customHeight="1">
      <c r="A62" s="95">
        <v>2045</v>
      </c>
      <c r="B62" s="65" t="s">
        <v>164</v>
      </c>
      <c r="C62" s="124" t="s">
        <v>164</v>
      </c>
      <c r="D62" s="66" t="e">
        <v>#N/A</v>
      </c>
      <c r="E62" s="74"/>
      <c r="F62" s="76" t="e">
        <f>IF(ISNUMBER(Daten_M8[[#This Row],[ZH]]),Daten_M8[[#This Row],[ZH]]/_xlfn.XLOOKUP(Basisjahr,Daten_M8[Jahr],Daten_M8[ZH])-1,#N/A)</f>
        <v>#N/A</v>
      </c>
      <c r="G62" s="74"/>
      <c r="H62" s="76" t="e">
        <f>IF(ISNUMBER(Daten_M8[[#This Row],[CH]]),Daten_M8[[#This Row],[CH]]/_xlfn.XLOOKUP(Basisjahr,Daten_M8[Jahr],Daten_M8[CH])-1,#N/A)</f>
        <v>#N/A</v>
      </c>
      <c r="I62" s="74"/>
      <c r="J62" s="76" t="e">
        <f>IF(ISNUMBER(Daten_M8[[#This Row],[BS]]),Daten_M8[[#This Row],[BS]]/_xlfn.XLOOKUP(Basisjahr,Daten_M8[Jahr],Daten_M8[BS])-1,#N/A)</f>
        <v>#N/A</v>
      </c>
      <c r="K62" s="68"/>
      <c r="L62" s="67"/>
      <c r="M62" s="64"/>
      <c r="N62" s="62"/>
      <c r="O62" s="62"/>
      <c r="P62" s="62"/>
    </row>
    <row r="63" spans="1:16" ht="16.350000000000001" customHeight="1">
      <c r="A63" s="95">
        <v>2046</v>
      </c>
      <c r="B63" s="65" t="s">
        <v>164</v>
      </c>
      <c r="C63" s="124" t="s">
        <v>164</v>
      </c>
      <c r="D63" s="66" t="e">
        <v>#N/A</v>
      </c>
      <c r="E63" s="74"/>
      <c r="F63" s="76" t="e">
        <f>IF(ISNUMBER(Daten_M8[[#This Row],[ZH]]),Daten_M8[[#This Row],[ZH]]/_xlfn.XLOOKUP(Basisjahr,Daten_M8[Jahr],Daten_M8[ZH])-1,#N/A)</f>
        <v>#N/A</v>
      </c>
      <c r="G63" s="74"/>
      <c r="H63" s="76" t="e">
        <f>IF(ISNUMBER(Daten_M8[[#This Row],[CH]]),Daten_M8[[#This Row],[CH]]/_xlfn.XLOOKUP(Basisjahr,Daten_M8[Jahr],Daten_M8[CH])-1,#N/A)</f>
        <v>#N/A</v>
      </c>
      <c r="I63" s="74"/>
      <c r="J63" s="76" t="e">
        <f>IF(ISNUMBER(Daten_M8[[#This Row],[BS]]),Daten_M8[[#This Row],[BS]]/_xlfn.XLOOKUP(Basisjahr,Daten_M8[Jahr],Daten_M8[BS])-1,#N/A)</f>
        <v>#N/A</v>
      </c>
      <c r="K63" s="68"/>
      <c r="L63" s="67"/>
      <c r="M63" s="64"/>
      <c r="N63" s="62"/>
      <c r="O63" s="62"/>
      <c r="P63" s="62"/>
    </row>
    <row r="64" spans="1:16" ht="16.350000000000001" customHeight="1">
      <c r="A64" s="95">
        <v>2047</v>
      </c>
      <c r="B64" s="65" t="s">
        <v>164</v>
      </c>
      <c r="C64" s="124" t="s">
        <v>164</v>
      </c>
      <c r="D64" s="66" t="e">
        <v>#N/A</v>
      </c>
      <c r="E64" s="74"/>
      <c r="F64" s="76" t="e">
        <f>IF(ISNUMBER(Daten_M8[[#This Row],[ZH]]),Daten_M8[[#This Row],[ZH]]/_xlfn.XLOOKUP(Basisjahr,Daten_M8[Jahr],Daten_M8[ZH])-1,#N/A)</f>
        <v>#N/A</v>
      </c>
      <c r="G64" s="74"/>
      <c r="H64" s="76" t="e">
        <f>IF(ISNUMBER(Daten_M8[[#This Row],[CH]]),Daten_M8[[#This Row],[CH]]/_xlfn.XLOOKUP(Basisjahr,Daten_M8[Jahr],Daten_M8[CH])-1,#N/A)</f>
        <v>#N/A</v>
      </c>
      <c r="I64" s="74"/>
      <c r="J64" s="76" t="e">
        <f>IF(ISNUMBER(Daten_M8[[#This Row],[BS]]),Daten_M8[[#This Row],[BS]]/_xlfn.XLOOKUP(Basisjahr,Daten_M8[Jahr],Daten_M8[BS])-1,#N/A)</f>
        <v>#N/A</v>
      </c>
      <c r="K64" s="68"/>
      <c r="L64" s="67"/>
      <c r="M64" s="64"/>
      <c r="N64" s="62"/>
      <c r="O64" s="62"/>
      <c r="P64" s="62"/>
    </row>
    <row r="65" spans="1:16" ht="16.350000000000001" customHeight="1">
      <c r="A65" s="95">
        <v>2048</v>
      </c>
      <c r="B65" s="65" t="s">
        <v>164</v>
      </c>
      <c r="C65" s="124" t="s">
        <v>164</v>
      </c>
      <c r="D65" s="66" t="e">
        <v>#N/A</v>
      </c>
      <c r="E65" s="74"/>
      <c r="F65" s="76" t="e">
        <f>IF(ISNUMBER(Daten_M8[[#This Row],[ZH]]),Daten_M8[[#This Row],[ZH]]/_xlfn.XLOOKUP(Basisjahr,Daten_M8[Jahr],Daten_M8[ZH])-1,#N/A)</f>
        <v>#N/A</v>
      </c>
      <c r="G65" s="74"/>
      <c r="H65" s="76" t="e">
        <f>IF(ISNUMBER(Daten_M8[[#This Row],[CH]]),Daten_M8[[#This Row],[CH]]/_xlfn.XLOOKUP(Basisjahr,Daten_M8[Jahr],Daten_M8[CH])-1,#N/A)</f>
        <v>#N/A</v>
      </c>
      <c r="I65" s="74"/>
      <c r="J65" s="76" t="e">
        <f>IF(ISNUMBER(Daten_M8[[#This Row],[BS]]),Daten_M8[[#This Row],[BS]]/_xlfn.XLOOKUP(Basisjahr,Daten_M8[Jahr],Daten_M8[BS])-1,#N/A)</f>
        <v>#N/A</v>
      </c>
      <c r="K65" s="68"/>
      <c r="L65" s="67"/>
      <c r="M65" s="64"/>
      <c r="N65" s="62"/>
      <c r="O65" s="62"/>
      <c r="P65" s="62"/>
    </row>
    <row r="66" spans="1:16" ht="16.350000000000001" customHeight="1">
      <c r="A66" s="95">
        <v>2049</v>
      </c>
      <c r="B66" s="65" t="s">
        <v>164</v>
      </c>
      <c r="C66" s="124" t="s">
        <v>164</v>
      </c>
      <c r="D66" s="66" t="e">
        <v>#N/A</v>
      </c>
      <c r="E66" s="74"/>
      <c r="F66" s="76" t="e">
        <f>IF(ISNUMBER(Daten_M8[[#This Row],[ZH]]),Daten_M8[[#This Row],[ZH]]/_xlfn.XLOOKUP(Basisjahr,Daten_M8[Jahr],Daten_M8[ZH])-1,#N/A)</f>
        <v>#N/A</v>
      </c>
      <c r="G66" s="74"/>
      <c r="H66" s="76" t="e">
        <f>IF(ISNUMBER(Daten_M8[[#This Row],[CH]]),Daten_M8[[#This Row],[CH]]/_xlfn.XLOOKUP(Basisjahr,Daten_M8[Jahr],Daten_M8[CH])-1,#N/A)</f>
        <v>#N/A</v>
      </c>
      <c r="I66" s="74"/>
      <c r="J66" s="76" t="e">
        <f>IF(ISNUMBER(Daten_M8[[#This Row],[BS]]),Daten_M8[[#This Row],[BS]]/_xlfn.XLOOKUP(Basisjahr,Daten_M8[Jahr],Daten_M8[BS])-1,#N/A)</f>
        <v>#N/A</v>
      </c>
      <c r="K66" s="68"/>
      <c r="L66" s="67"/>
      <c r="M66" s="64"/>
      <c r="N66" s="62"/>
      <c r="O66" s="62"/>
      <c r="P66" s="62"/>
    </row>
    <row r="67" spans="1:16" ht="15" customHeight="1">
      <c r="A67" s="95">
        <v>2050</v>
      </c>
      <c r="B67" s="95" t="s">
        <v>164</v>
      </c>
      <c r="C67" s="124" t="s">
        <v>164</v>
      </c>
      <c r="D67" t="e">
        <v>#N/A</v>
      </c>
      <c r="E67"/>
      <c r="F67" t="e">
        <f>IF(ISNUMBER(Daten_M8[[#This Row],[ZH]]),Daten_M8[[#This Row],[ZH]]/_xlfn.XLOOKUP(Basisjahr,Daten_M8[Jahr],Daten_M8[ZH])-1,#N/A)</f>
        <v>#N/A</v>
      </c>
      <c r="G67"/>
      <c r="H67" t="e">
        <f>IF(ISNUMBER(Daten_M8[[#This Row],[CH]]),Daten_M8[[#This Row],[CH]]/_xlfn.XLOOKUP(Basisjahr,Daten_M8[Jahr],Daten_M8[CH])-1,#N/A)</f>
        <v>#N/A</v>
      </c>
      <c r="I67"/>
      <c r="J67" t="e">
        <f>IF(ISNUMBER(Daten_M8[[#This Row],[BS]]),Daten_M8[[#This Row],[BS]]/_xlfn.XLOOKUP(Basisjahr,Daten_M8[Jahr],Daten_M8[BS])-1,#N/A)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667" priority="4">
      <formula>ISERROR(A2)</formula>
    </cfRule>
  </conditionalFormatting>
  <conditionalFormatting sqref="A1:Z13 A14:B14 E14:G14 J14:Z14 A15:Z20 A21:B22 E21:G22 J21:Z22 A23:Z25 A26:J27 N26:Z27 A28:Z30 A31:AA67 A68:Z72 A73:J74 N73:Z74 A75:Z1048576">
    <cfRule type="cellIs" dxfId="664" priority="1" operator="equal">
      <formula>0</formula>
    </cfRule>
  </conditionalFormatting>
  <dataValidations count="1">
    <dataValidation operator="lessThan" allowBlank="1" showInputMessage="1" showErrorMessage="1" sqref="B8:D10 G8:I9" xr:uid="{AFEFA0A1-6056-44CD-A80D-875F27AF73B0}"/>
  </dataValidations>
  <hyperlinks>
    <hyperlink ref="F1" location="Übersicht!A1" display="⬅️ Zurück zur Übersicht" xr:uid="{41625F06-04FD-49FD-9D77-CFBAD907DFF5}"/>
    <hyperlink ref="G12" r:id="rId1" display="https://opendata.swiss/de/dataset/gebaude-nach-kanton-gebaudekategorie-heizungsart-warmwasserversorgung-energietrager-und-bauperi" xr:uid="{A0B5A48F-C291-4FEB-B29F-0DAF8A3AA42C}"/>
    <hyperlink ref="B12:D12" r:id="rId2" location="/datasets/1661@awel-kanton-zuerich" display="https://www.web.statistik.zh.ch/ogd/datenkatalog/app/#/datasets/1661@awel-kanton-zuerich" xr:uid="{53A42F0D-EE40-4B59-B360-ABDAC24BE44F}"/>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2" id="{E86F8D67-6F45-43B3-BA54-11715DE5B4CA}">
            <xm:f>$A32=Übersicht!$H$1</xm:f>
            <x14:dxf>
              <fill>
                <patternFill>
                  <bgColor theme="3" tint="0.79998168889431442"/>
                </patternFill>
              </fill>
            </x14:dxf>
          </x14:cfRule>
          <x14:cfRule type="expression" priority="3" id="{82901394-EFC7-471C-A619-AFBE730DA8F7}">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7C2CFE88-1823-46AA-AE1D-13FABFFF3A33}">
          <x14:formula1>
            <xm:f>Definitionen!$A$2:$A$6</xm:f>
          </x14:formula1>
          <xm:sqref>B7 D7</xm:sqref>
        </x14:dataValidation>
        <x14:dataValidation type="list" allowBlank="1" showInputMessage="1" showErrorMessage="1" xr:uid="{E2868503-E297-488F-9F66-09685AD49533}">
          <x14:formula1>
            <xm:f>Definitionen!$I$2:$I$7</xm:f>
          </x14:formula1>
          <xm:sqref>G24:I24</xm:sqref>
        </x14:dataValidation>
        <x14:dataValidation type="list" operator="lessThan" allowBlank="1" showInputMessage="1" showErrorMessage="1" xr:uid="{3D179529-CAE0-45FD-9A71-618723C86871}">
          <x14:formula1>
            <xm:f>Definitionen!$E$2:$E$11</xm:f>
          </x14:formula1>
          <xm:sqref>B5</xm:sqref>
        </x14:dataValidation>
        <x14:dataValidation type="list" allowBlank="1" showInputMessage="1" showErrorMessage="1" xr:uid="{5AB58B30-BF4E-4E5F-99D7-8BB3B7679074}">
          <x14:formula1>
            <xm:f>Definitionen!I2:I15</xm:f>
          </x14:formula1>
          <xm:sqref>B24:D24</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CBAC2D-F515-4579-9CDC-6E7A13D87E20}">
  <sheetPr codeName="Tabelle23">
    <tabColor theme="9"/>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36" customHeight="1">
      <c r="A1" s="191" t="s">
        <v>344</v>
      </c>
      <c r="B1" s="192"/>
      <c r="C1" s="192"/>
      <c r="D1" s="192"/>
      <c r="E1" s="93" t="e">
        <f>Basisjahr&amp;"-"&amp;Betrachtungsjahr&amp;": "&amp;ROUND(_xlfn.XLOOKUP(Betrachtungsjahr,Daten_IG1[Jahr],Daten_IG1[Veränderung ZH])*100,1)&amp;" %"</f>
        <v>#N/A</v>
      </c>
      <c r="F1" s="193" t="s">
        <v>122</v>
      </c>
      <c r="G1" s="193"/>
      <c r="H1" s="193"/>
      <c r="J1" s="94" t="e">
        <f>Basisjahr&amp;"-"&amp;Betrachtungsjahr&amp;": "&amp;ROUND(_xlfn.XLOOKUP(Betrachtungsjahr,Daten_IG1[Jahr],Daten_IG1[Veränderung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2022</v>
      </c>
      <c r="E4" s="19"/>
      <c r="F4" s="89"/>
      <c r="G4" s="89"/>
      <c r="H4" s="90" t="str">
        <f t="shared" ref="H4:H6" si="0">C4</f>
        <v>Verfügbar ab</v>
      </c>
      <c r="I4" s="92"/>
    </row>
    <row r="5" spans="1:17" s="56" customFormat="1" ht="18" customHeight="1">
      <c r="A5" s="79" t="s">
        <v>59</v>
      </c>
      <c r="B5" s="80" t="s">
        <v>166</v>
      </c>
      <c r="C5" s="79" t="s">
        <v>127</v>
      </c>
      <c r="D5" s="82" t="s">
        <v>167</v>
      </c>
      <c r="E5" s="19"/>
      <c r="F5" s="90" t="str">
        <f>A5</f>
        <v>Zuständig</v>
      </c>
      <c r="G5" s="91"/>
      <c r="H5" s="90" t="str">
        <f t="shared" si="0"/>
        <v>Kontaktperson</v>
      </c>
      <c r="I5" s="100"/>
    </row>
    <row r="6" spans="1:17" s="56" customFormat="1" ht="18" customHeight="1">
      <c r="A6" s="79" t="s">
        <v>58</v>
      </c>
      <c r="B6" s="80" t="s">
        <v>345</v>
      </c>
      <c r="C6" s="79" t="s">
        <v>128</v>
      </c>
      <c r="D6" s="83" t="s">
        <v>164</v>
      </c>
      <c r="E6" s="19"/>
      <c r="F6" s="90" t="str">
        <f t="shared" ref="F6:F9" si="1">A6</f>
        <v>Einheit</v>
      </c>
      <c r="G6" s="91" t="str">
        <f>B6</f>
        <v>kW</v>
      </c>
      <c r="H6" s="90" t="str">
        <f t="shared" si="0"/>
        <v xml:space="preserve">Berechnung </v>
      </c>
      <c r="I6" s="91"/>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4" t="s">
        <v>346</v>
      </c>
      <c r="C8" s="194"/>
      <c r="D8" s="194"/>
      <c r="E8" s="19"/>
      <c r="F8" s="90" t="str">
        <f t="shared" si="1"/>
        <v>Kurzbeschreibung</v>
      </c>
      <c r="G8" s="238"/>
      <c r="H8" s="238"/>
      <c r="I8" s="238"/>
      <c r="Q8" s="58" t="e">
        <f>E38/E32-1</f>
        <v>#DIV/0!</v>
      </c>
    </row>
    <row r="9" spans="1:17" s="59" customFormat="1" ht="72" customHeight="1">
      <c r="A9" s="79" t="s">
        <v>132</v>
      </c>
      <c r="B9" s="194" t="s">
        <v>347</v>
      </c>
      <c r="C9" s="194"/>
      <c r="D9" s="194"/>
      <c r="E9" s="19"/>
      <c r="F9" s="90" t="str">
        <f t="shared" si="1"/>
        <v>Aussagekraft/Relevanz</v>
      </c>
      <c r="G9" s="238"/>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6" t="s">
        <v>348</v>
      </c>
      <c r="C11" s="196"/>
      <c r="D11" s="196"/>
      <c r="E11" s="19"/>
      <c r="F11" s="90" t="str">
        <f t="shared" ref="F11:H17" si="2">A11</f>
        <v>Datenquelle</v>
      </c>
      <c r="G11" s="238"/>
      <c r="H11" s="238"/>
      <c r="I11" s="238"/>
    </row>
    <row r="12" spans="1:17" s="56" customFormat="1" ht="42" customHeight="1">
      <c r="A12" s="79" t="s">
        <v>134</v>
      </c>
      <c r="B12" s="217" t="s">
        <v>349</v>
      </c>
      <c r="C12" s="217"/>
      <c r="D12" s="217"/>
      <c r="E12" s="19"/>
      <c r="F12" s="90" t="str">
        <f t="shared" si="2"/>
        <v>Internetadresse</v>
      </c>
      <c r="G12" s="238"/>
      <c r="H12" s="238"/>
      <c r="I12" s="238"/>
    </row>
    <row r="13" spans="1:17" s="56" customFormat="1" ht="42" customHeight="1">
      <c r="A13" s="79" t="s">
        <v>127</v>
      </c>
      <c r="B13" s="196" t="s">
        <v>350</v>
      </c>
      <c r="C13" s="196"/>
      <c r="D13" s="196"/>
      <c r="E13" s="19"/>
      <c r="F13" s="90" t="str">
        <f t="shared" si="2"/>
        <v>Kontaktperson</v>
      </c>
      <c r="G13" s="238"/>
      <c r="H13" s="238"/>
      <c r="I13" s="238"/>
    </row>
    <row r="14" spans="1:17" s="56" customFormat="1" ht="13.35" thickTop="1" thickBot="1">
      <c r="A14" s="79" t="s">
        <v>135</v>
      </c>
      <c r="B14" s="203"/>
      <c r="C14" s="204"/>
      <c r="D14" s="205"/>
      <c r="E14" s="19"/>
      <c r="F14" s="90" t="str">
        <f>A14</f>
        <v>Nr. der Statisitik</v>
      </c>
      <c r="G14" s="239">
        <f>B14</f>
        <v>0</v>
      </c>
      <c r="H14" s="240"/>
      <c r="I14" s="241"/>
    </row>
    <row r="15" spans="1:17" s="56" customFormat="1" ht="18.600000000000001" customHeight="1">
      <c r="A15" s="79" t="s">
        <v>136</v>
      </c>
      <c r="B15" s="105"/>
      <c r="C15" s="79" t="s">
        <v>137</v>
      </c>
      <c r="D15" s="106" t="s">
        <v>242</v>
      </c>
      <c r="E15" s="19"/>
      <c r="F15" s="90" t="str">
        <f t="shared" si="2"/>
        <v>Lizenz</v>
      </c>
      <c r="G15" s="107">
        <f t="shared" si="2"/>
        <v>0</v>
      </c>
      <c r="H15" s="90" t="str">
        <f t="shared" si="2"/>
        <v>Dateiformat</v>
      </c>
      <c r="I15" s="107"/>
    </row>
    <row r="16" spans="1:17" s="59" customFormat="1" ht="18.600000000000001" customHeight="1">
      <c r="A16" s="79" t="s">
        <v>138</v>
      </c>
      <c r="B16" s="80" t="s">
        <v>351</v>
      </c>
      <c r="C16" s="79" t="s">
        <v>139</v>
      </c>
      <c r="D16" s="84" t="s">
        <v>233</v>
      </c>
      <c r="E16" s="19"/>
      <c r="F16" s="90" t="str">
        <f t="shared" si="2"/>
        <v>Erhebungsintervall</v>
      </c>
      <c r="G16" s="91"/>
      <c r="H16" s="90" t="str">
        <f t="shared" si="2"/>
        <v>Aktualisierung jeweils</v>
      </c>
      <c r="I16" s="91"/>
    </row>
    <row r="17" spans="1:17" s="59" customFormat="1" ht="18.600000000000001" customHeight="1">
      <c r="A17" s="79" t="s">
        <v>140</v>
      </c>
      <c r="B17" s="194" t="s">
        <v>352</v>
      </c>
      <c r="C17" s="194"/>
      <c r="D17" s="194"/>
      <c r="E17" s="19"/>
      <c r="F17" s="90" t="str">
        <f t="shared" si="2"/>
        <v>Einschränkungen</v>
      </c>
      <c r="G17" s="238"/>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196" t="s">
        <v>353</v>
      </c>
      <c r="C21" s="196"/>
      <c r="D21" s="196"/>
      <c r="E21" s="19"/>
      <c r="F21" s="90" t="str">
        <f>A21</f>
        <v>Hinweise zu Datenauswahl und -aufbereitung</v>
      </c>
      <c r="G21" s="200"/>
      <c r="H21" s="201"/>
      <c r="I21" s="202"/>
    </row>
    <row r="22" spans="1:17" s="59" customFormat="1" ht="36.6" customHeight="1">
      <c r="A22" s="79" t="s">
        <v>146</v>
      </c>
      <c r="B22" s="197"/>
      <c r="C22" s="198"/>
      <c r="D22" s="199"/>
      <c r="E22" s="19"/>
      <c r="F22" s="90" t="str">
        <f>A22</f>
        <v>Berechnung Indikator</v>
      </c>
      <c r="G22" s="200">
        <f>B22</f>
        <v>0</v>
      </c>
      <c r="H22" s="201"/>
      <c r="I22" s="202"/>
    </row>
    <row r="23" spans="1:17" s="56" customFormat="1" ht="12.6" customHeight="1" thickTop="1" thickBot="1">
      <c r="A23" s="88"/>
      <c r="B23" s="88"/>
      <c r="C23" s="88"/>
      <c r="D23" s="88"/>
      <c r="E23" s="19"/>
      <c r="F23" s="88"/>
      <c r="G23" s="88"/>
      <c r="H23" s="88"/>
      <c r="I23" s="88"/>
    </row>
    <row r="24" spans="1:17" s="59" customFormat="1" ht="18" customHeight="1">
      <c r="A24" s="79" t="s">
        <v>147</v>
      </c>
      <c r="B24" s="194" t="s">
        <v>323</v>
      </c>
      <c r="C24" s="194"/>
      <c r="D24" s="194"/>
      <c r="E24" s="19"/>
      <c r="F24" s="89"/>
      <c r="G24" s="195"/>
      <c r="H24" s="195"/>
      <c r="I24" s="195"/>
    </row>
    <row r="25" spans="1:17" s="59" customFormat="1" ht="42.6" customHeight="1">
      <c r="A25" s="79" t="s">
        <v>148</v>
      </c>
      <c r="B25" s="194" t="s">
        <v>271</v>
      </c>
      <c r="C25" s="194"/>
      <c r="D25" s="194"/>
      <c r="E25" s="19"/>
      <c r="F25" s="90" t="str">
        <f t="shared" ref="F25:F27" si="5">A25</f>
        <v>Datenqualität</v>
      </c>
      <c r="G25" s="238"/>
      <c r="H25" s="238"/>
      <c r="I25" s="238"/>
    </row>
    <row r="26" spans="1:17" s="59" customFormat="1" ht="33" customHeight="1" thickTop="1" thickBot="1">
      <c r="A26" s="79" t="s">
        <v>149</v>
      </c>
      <c r="B26" s="207"/>
      <c r="C26" s="207"/>
      <c r="D26" s="207"/>
      <c r="E26" s="19"/>
      <c r="F26" s="90" t="str">
        <f t="shared" si="5"/>
        <v>Plausiblisierung / Verifizierung</v>
      </c>
      <c r="G26" s="238">
        <f>B26</f>
        <v>0</v>
      </c>
      <c r="H26" s="238"/>
      <c r="I26" s="238"/>
    </row>
    <row r="27" spans="1:17" s="59" customFormat="1" ht="37.35" customHeight="1" thickTop="1" thickBot="1">
      <c r="A27" s="79" t="s">
        <v>150</v>
      </c>
      <c r="B27" s="194"/>
      <c r="C27" s="194"/>
      <c r="D27" s="194"/>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Installierte Leistung fossil betriebener Anlagen grösser 1 MW gemäss Grossfeuerungsdatenbank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IF(ISNUMBER(Daten_IG1[[#This Row],[ZH]]),Daten_IG1[[#This Row],[ZH]]/_xlfn.XLOOKUP(Basisjahr,Daten_IG1[Jahr],Daten_IG1[ZH])-1,#N/A)</f>
        <v>#N/A</v>
      </c>
      <c r="G32" s="121"/>
      <c r="H32" s="75" t="e">
        <f>IF(ISNUMBER(Daten_IG1[[#This Row],[CH]]),Daten_IG1[[#This Row],[CH]]/_xlfn.XLOOKUP(Basisjahr,Daten_IG1[Jahr],Daten_IG1[CH])-1,#N/A)</f>
        <v>#N/A</v>
      </c>
      <c r="I32" s="121"/>
      <c r="J32" s="75" t="e">
        <f>IF(ISNUMBER(Daten_IG1[[#This Row],[BS]]),Daten_IG1[[#This Row],[BS]]/_xlfn.XLOOKUP(Basisjahr,Daten_IG1[Jahr],Daten_IG1[BS])-1,#N/A)</f>
        <v>#N/A</v>
      </c>
      <c r="K32" s="63"/>
      <c r="L32" s="67"/>
      <c r="M32" s="64"/>
      <c r="N32" s="64"/>
      <c r="O32" s="64"/>
      <c r="P32" s="64"/>
    </row>
    <row r="33" spans="1:16" ht="16.350000000000001" customHeight="1">
      <c r="A33" s="95">
        <v>2016</v>
      </c>
      <c r="B33" s="65" t="s">
        <v>164</v>
      </c>
      <c r="C33" s="124" t="s">
        <v>164</v>
      </c>
      <c r="D33" s="66" t="e">
        <v>#N/A</v>
      </c>
      <c r="E33" s="73"/>
      <c r="F33" s="75" t="e">
        <f>IF(ISNUMBER(Daten_IG1[[#This Row],[ZH]]),Daten_IG1[[#This Row],[ZH]]/_xlfn.XLOOKUP(Basisjahr,Daten_IG1[Jahr],Daten_IG1[ZH])-1,#N/A)</f>
        <v>#N/A</v>
      </c>
      <c r="G33" s="73"/>
      <c r="H33" s="75" t="e">
        <f>IF(ISNUMBER(Daten_IG1[[#This Row],[CH]]),Daten_IG1[[#This Row],[CH]]/_xlfn.XLOOKUP(Basisjahr,Daten_IG1[Jahr],Daten_IG1[CH])-1,#N/A)</f>
        <v>#N/A</v>
      </c>
      <c r="I33" s="73"/>
      <c r="J33" s="75" t="e">
        <f>IF(ISNUMBER(Daten_IG1[[#This Row],[BS]]),Daten_IG1[[#This Row],[BS]]/_xlfn.XLOOKUP(Basisjahr,Daten_IG1[Jahr],Daten_IG1[BS])-1,#N/A)</f>
        <v>#N/A</v>
      </c>
      <c r="K33" s="63"/>
      <c r="L33" s="67"/>
      <c r="M33" s="64"/>
      <c r="N33" s="62"/>
      <c r="O33" s="62"/>
      <c r="P33" s="62"/>
    </row>
    <row r="34" spans="1:16" ht="16.350000000000001" customHeight="1">
      <c r="A34" s="95">
        <v>2017</v>
      </c>
      <c r="B34" s="65" t="s">
        <v>164</v>
      </c>
      <c r="C34" s="124" t="s">
        <v>164</v>
      </c>
      <c r="D34" s="66" t="e">
        <v>#N/A</v>
      </c>
      <c r="E34" s="73"/>
      <c r="F34" s="75" t="e">
        <f>IF(ISNUMBER(Daten_IG1[[#This Row],[ZH]]),Daten_IG1[[#This Row],[ZH]]/_xlfn.XLOOKUP(Basisjahr,Daten_IG1[Jahr],Daten_IG1[ZH])-1,#N/A)</f>
        <v>#N/A</v>
      </c>
      <c r="G34" s="73"/>
      <c r="H34" s="75" t="e">
        <f>IF(ISNUMBER(Daten_IG1[[#This Row],[CH]]),Daten_IG1[[#This Row],[CH]]/_xlfn.XLOOKUP(Basisjahr,Daten_IG1[Jahr],Daten_IG1[CH])-1,#N/A)</f>
        <v>#N/A</v>
      </c>
      <c r="I34" s="73"/>
      <c r="J34" s="75" t="e">
        <f>IF(ISNUMBER(Daten_IG1[[#This Row],[BS]]),Daten_IG1[[#This Row],[BS]]/_xlfn.XLOOKUP(Basisjahr,Daten_IG1[Jahr],Daten_IG1[BS])-1,#N/A)</f>
        <v>#N/A</v>
      </c>
      <c r="K34" s="63"/>
      <c r="L34" s="67"/>
      <c r="M34" s="64"/>
      <c r="N34" s="62"/>
      <c r="O34" s="62"/>
      <c r="P34" s="62"/>
    </row>
    <row r="35" spans="1:16" ht="16.350000000000001" customHeight="1">
      <c r="A35" s="95">
        <v>2018</v>
      </c>
      <c r="B35" s="65" t="s">
        <v>164</v>
      </c>
      <c r="C35" s="124" t="s">
        <v>164</v>
      </c>
      <c r="D35" s="66" t="e">
        <v>#N/A</v>
      </c>
      <c r="E35" s="73"/>
      <c r="F35" s="75" t="e">
        <f>IF(ISNUMBER(Daten_IG1[[#This Row],[ZH]]),Daten_IG1[[#This Row],[ZH]]/_xlfn.XLOOKUP(Basisjahr,Daten_IG1[Jahr],Daten_IG1[ZH])-1,#N/A)</f>
        <v>#N/A</v>
      </c>
      <c r="G35" s="73"/>
      <c r="H35" s="75" t="e">
        <f>IF(ISNUMBER(Daten_IG1[[#This Row],[CH]]),Daten_IG1[[#This Row],[CH]]/_xlfn.XLOOKUP(Basisjahr,Daten_IG1[Jahr],Daten_IG1[CH])-1,#N/A)</f>
        <v>#N/A</v>
      </c>
      <c r="I35" s="73"/>
      <c r="J35" s="75" t="e">
        <f>IF(ISNUMBER(Daten_IG1[[#This Row],[BS]]),Daten_IG1[[#This Row],[BS]]/_xlfn.XLOOKUP(Basisjahr,Daten_IG1[Jahr],Daten_IG1[BS])-1,#N/A)</f>
        <v>#N/A</v>
      </c>
      <c r="K35" s="63"/>
      <c r="L35" s="67"/>
      <c r="M35" s="64"/>
      <c r="N35" s="62"/>
      <c r="O35" s="62"/>
      <c r="P35" s="62"/>
    </row>
    <row r="36" spans="1:16" ht="16.350000000000001" customHeight="1">
      <c r="A36" s="95">
        <v>2019</v>
      </c>
      <c r="B36" s="65" t="s">
        <v>164</v>
      </c>
      <c r="C36" s="124" t="s">
        <v>164</v>
      </c>
      <c r="D36" s="66" t="e">
        <v>#N/A</v>
      </c>
      <c r="E36" s="73"/>
      <c r="F36" s="75" t="e">
        <f>IF(ISNUMBER(Daten_IG1[[#This Row],[ZH]]),Daten_IG1[[#This Row],[ZH]]/_xlfn.XLOOKUP(Basisjahr,Daten_IG1[Jahr],Daten_IG1[ZH])-1,#N/A)</f>
        <v>#N/A</v>
      </c>
      <c r="G36" s="73"/>
      <c r="H36" s="75" t="e">
        <f>IF(ISNUMBER(Daten_IG1[[#This Row],[CH]]),Daten_IG1[[#This Row],[CH]]/_xlfn.XLOOKUP(Basisjahr,Daten_IG1[Jahr],Daten_IG1[CH])-1,#N/A)</f>
        <v>#N/A</v>
      </c>
      <c r="I36" s="73"/>
      <c r="J36" s="75" t="e">
        <f>IF(ISNUMBER(Daten_IG1[[#This Row],[BS]]),Daten_IG1[[#This Row],[BS]]/_xlfn.XLOOKUP(Basisjahr,Daten_IG1[Jahr],Daten_IG1[BS])-1,#N/A)</f>
        <v>#N/A</v>
      </c>
      <c r="K36" s="63"/>
      <c r="L36" s="67"/>
      <c r="M36" s="64"/>
      <c r="N36" s="62"/>
      <c r="O36" s="62"/>
      <c r="P36" s="62"/>
    </row>
    <row r="37" spans="1:16" ht="16.350000000000001" customHeight="1">
      <c r="A37" s="95">
        <v>2020</v>
      </c>
      <c r="B37" s="65" t="s">
        <v>164</v>
      </c>
      <c r="C37" s="124" t="s">
        <v>164</v>
      </c>
      <c r="D37" s="66" t="e">
        <v>#N/A</v>
      </c>
      <c r="E37" s="73"/>
      <c r="F37" s="75" t="e">
        <f>IF(ISNUMBER(Daten_IG1[[#This Row],[ZH]]),Daten_IG1[[#This Row],[ZH]]/_xlfn.XLOOKUP(Basisjahr,Daten_IG1[Jahr],Daten_IG1[ZH])-1,#N/A)</f>
        <v>#N/A</v>
      </c>
      <c r="G37" s="73"/>
      <c r="H37" s="75" t="e">
        <f>IF(ISNUMBER(Daten_IG1[[#This Row],[CH]]),Daten_IG1[[#This Row],[CH]]/_xlfn.XLOOKUP(Basisjahr,Daten_IG1[Jahr],Daten_IG1[CH])-1,#N/A)</f>
        <v>#N/A</v>
      </c>
      <c r="I37" s="73"/>
      <c r="J37" s="75" t="e">
        <f>IF(ISNUMBER(Daten_IG1[[#This Row],[BS]]),Daten_IG1[[#This Row],[BS]]/_xlfn.XLOOKUP(Basisjahr,Daten_IG1[Jahr],Daten_IG1[BS])-1,#N/A)</f>
        <v>#N/A</v>
      </c>
      <c r="K37" s="63"/>
      <c r="L37" s="67"/>
      <c r="M37" s="64"/>
      <c r="N37" s="62"/>
      <c r="O37" s="62"/>
      <c r="P37" s="62"/>
    </row>
    <row r="38" spans="1:16" ht="16.350000000000001" customHeight="1">
      <c r="A38" s="95">
        <v>2021</v>
      </c>
      <c r="B38" s="65" t="s">
        <v>164</v>
      </c>
      <c r="C38" s="124" t="s">
        <v>164</v>
      </c>
      <c r="D38" s="66" t="e">
        <v>#N/A</v>
      </c>
      <c r="E38" s="73"/>
      <c r="F38" s="75" t="e">
        <f>IF(ISNUMBER(Daten_IG1[[#This Row],[ZH]]),Daten_IG1[[#This Row],[ZH]]/_xlfn.XLOOKUP(Basisjahr,Daten_IG1[Jahr],Daten_IG1[ZH])-1,#N/A)</f>
        <v>#N/A</v>
      </c>
      <c r="G38" s="73"/>
      <c r="H38" s="75" t="e">
        <f>IF(ISNUMBER(Daten_IG1[[#This Row],[CH]]),Daten_IG1[[#This Row],[CH]]/_xlfn.XLOOKUP(Basisjahr,Daten_IG1[Jahr],Daten_IG1[CH])-1,#N/A)</f>
        <v>#N/A</v>
      </c>
      <c r="I38" s="73"/>
      <c r="J38" s="75" t="e">
        <f>IF(ISNUMBER(Daten_IG1[[#This Row],[BS]]),Daten_IG1[[#This Row],[BS]]/_xlfn.XLOOKUP(Basisjahr,Daten_IG1[Jahr],Daten_IG1[BS])-1,#N/A)</f>
        <v>#N/A</v>
      </c>
      <c r="K38" s="63"/>
      <c r="L38" s="67"/>
      <c r="M38" s="64"/>
      <c r="N38" s="62"/>
      <c r="O38" s="62"/>
      <c r="P38" s="62"/>
    </row>
    <row r="39" spans="1:16" ht="16.350000000000001" customHeight="1">
      <c r="A39" s="95">
        <v>2022</v>
      </c>
      <c r="B39" s="65" t="s">
        <v>164</v>
      </c>
      <c r="C39" s="124" t="s">
        <v>164</v>
      </c>
      <c r="D39" s="66" t="e">
        <v>#N/A</v>
      </c>
      <c r="E39" s="155">
        <v>1004415</v>
      </c>
      <c r="F39" s="75" t="e">
        <f>IF(ISNUMBER(Daten_IG1[[#This Row],[ZH]]),Daten_IG1[[#This Row],[ZH]]/_xlfn.XLOOKUP(Basisjahr,Daten_IG1[Jahr],Daten_IG1[ZH])-1,#N/A)</f>
        <v>#DIV/0!</v>
      </c>
      <c r="G39" s="73"/>
      <c r="H39" s="75" t="e">
        <f>IF(ISNUMBER(Daten_IG1[[#This Row],[CH]]),Daten_IG1[[#This Row],[CH]]/_xlfn.XLOOKUP(Basisjahr,Daten_IG1[Jahr],Daten_IG1[CH])-1,#N/A)</f>
        <v>#N/A</v>
      </c>
      <c r="I39" s="73"/>
      <c r="J39" s="75" t="e">
        <f>IF(ISNUMBER(Daten_IG1[[#This Row],[BS]]),Daten_IG1[[#This Row],[BS]]/_xlfn.XLOOKUP(Basisjahr,Daten_IG1[Jahr],Daten_IG1[BS])-1,#N/A)</f>
        <v>#N/A</v>
      </c>
      <c r="K39" s="68"/>
      <c r="L39" s="67"/>
      <c r="M39" s="64"/>
      <c r="N39" s="62"/>
      <c r="O39" s="62"/>
      <c r="P39" s="62"/>
    </row>
    <row r="40" spans="1:16" ht="16.350000000000001" customHeight="1">
      <c r="A40" s="95">
        <v>2023</v>
      </c>
      <c r="B40" s="65" t="s">
        <v>164</v>
      </c>
      <c r="C40" s="124" t="s">
        <v>164</v>
      </c>
      <c r="D40" s="66" t="e">
        <v>#N/A</v>
      </c>
      <c r="E40" s="74"/>
      <c r="F40" s="76" t="e">
        <f>IF(ISNUMBER(Daten_IG1[[#This Row],[ZH]]),Daten_IG1[[#This Row],[ZH]]/_xlfn.XLOOKUP(Basisjahr,Daten_IG1[Jahr],Daten_IG1[ZH])-1,#N/A)</f>
        <v>#N/A</v>
      </c>
      <c r="G40" s="74"/>
      <c r="H40" s="76" t="e">
        <f>IF(ISNUMBER(Daten_IG1[[#This Row],[CH]]),Daten_IG1[[#This Row],[CH]]/_xlfn.XLOOKUP(Basisjahr,Daten_IG1[Jahr],Daten_IG1[CH])-1,#N/A)</f>
        <v>#N/A</v>
      </c>
      <c r="I40" s="74"/>
      <c r="J40" s="76" t="e">
        <f>IF(ISNUMBER(Daten_IG1[[#This Row],[BS]]),Daten_IG1[[#This Row],[BS]]/_xlfn.XLOOKUP(Basisjahr,Daten_IG1[Jahr],Daten_IG1[BS])-1,#N/A)</f>
        <v>#N/A</v>
      </c>
      <c r="K40" s="68"/>
      <c r="L40" s="67"/>
      <c r="M40" s="64"/>
      <c r="N40" s="62"/>
      <c r="O40" s="62"/>
      <c r="P40" s="62"/>
    </row>
    <row r="41" spans="1:16" ht="16.350000000000001" customHeight="1">
      <c r="A41" s="95">
        <v>2024</v>
      </c>
      <c r="B41" s="65" t="s">
        <v>164</v>
      </c>
      <c r="C41" s="124" t="s">
        <v>164</v>
      </c>
      <c r="D41" s="66" t="e">
        <v>#N/A</v>
      </c>
      <c r="E41" s="74"/>
      <c r="F41" s="76" t="e">
        <f>IF(ISNUMBER(Daten_IG1[[#This Row],[ZH]]),Daten_IG1[[#This Row],[ZH]]/_xlfn.XLOOKUP(Basisjahr,Daten_IG1[Jahr],Daten_IG1[ZH])-1,#N/A)</f>
        <v>#N/A</v>
      </c>
      <c r="G41" s="74"/>
      <c r="H41" s="76" t="e">
        <f>IF(ISNUMBER(Daten_IG1[[#This Row],[CH]]),Daten_IG1[[#This Row],[CH]]/_xlfn.XLOOKUP(Basisjahr,Daten_IG1[Jahr],Daten_IG1[CH])-1,#N/A)</f>
        <v>#N/A</v>
      </c>
      <c r="I41" s="74"/>
      <c r="J41" s="76" t="e">
        <f>IF(ISNUMBER(Daten_IG1[[#This Row],[BS]]),Daten_IG1[[#This Row],[BS]]/_xlfn.XLOOKUP(Basisjahr,Daten_IG1[Jahr],Daten_IG1[BS])-1,#N/A)</f>
        <v>#N/A</v>
      </c>
      <c r="K41" s="68"/>
      <c r="L41" s="67"/>
      <c r="M41" s="64"/>
      <c r="N41" s="62"/>
      <c r="O41" s="62"/>
      <c r="P41" s="62"/>
    </row>
    <row r="42" spans="1:16" ht="16.350000000000001" customHeight="1">
      <c r="A42" s="95">
        <v>2025</v>
      </c>
      <c r="B42" s="65" t="s">
        <v>164</v>
      </c>
      <c r="C42" s="124" t="s">
        <v>164</v>
      </c>
      <c r="D42" s="66" t="e">
        <v>#N/A</v>
      </c>
      <c r="E42" s="74"/>
      <c r="F42" s="76" t="e">
        <f>IF(ISNUMBER(Daten_IG1[[#This Row],[ZH]]),Daten_IG1[[#This Row],[ZH]]/_xlfn.XLOOKUP(Basisjahr,Daten_IG1[Jahr],Daten_IG1[ZH])-1,#N/A)</f>
        <v>#N/A</v>
      </c>
      <c r="G42" s="74"/>
      <c r="H42" s="76" t="e">
        <f>IF(ISNUMBER(Daten_IG1[[#This Row],[CH]]),Daten_IG1[[#This Row],[CH]]/_xlfn.XLOOKUP(Basisjahr,Daten_IG1[Jahr],Daten_IG1[CH])-1,#N/A)</f>
        <v>#N/A</v>
      </c>
      <c r="I42" s="74"/>
      <c r="J42" s="76" t="e">
        <f>IF(ISNUMBER(Daten_IG1[[#This Row],[BS]]),Daten_IG1[[#This Row],[BS]]/_xlfn.XLOOKUP(Basisjahr,Daten_IG1[Jahr],Daten_IG1[BS])-1,#N/A)</f>
        <v>#N/A</v>
      </c>
      <c r="K42" s="68"/>
      <c r="L42" s="67"/>
      <c r="M42" s="64"/>
      <c r="N42" s="62"/>
      <c r="O42" s="62"/>
      <c r="P42" s="62"/>
    </row>
    <row r="43" spans="1:16" ht="16.350000000000001" customHeight="1">
      <c r="A43" s="95">
        <v>2026</v>
      </c>
      <c r="B43" s="65" t="s">
        <v>164</v>
      </c>
      <c r="C43" s="124" t="s">
        <v>164</v>
      </c>
      <c r="D43" s="66" t="e">
        <v>#N/A</v>
      </c>
      <c r="E43" s="74"/>
      <c r="F43" s="76" t="e">
        <f>IF(ISNUMBER(Daten_IG1[[#This Row],[ZH]]),Daten_IG1[[#This Row],[ZH]]/_xlfn.XLOOKUP(Basisjahr,Daten_IG1[Jahr],Daten_IG1[ZH])-1,#N/A)</f>
        <v>#N/A</v>
      </c>
      <c r="G43" s="74"/>
      <c r="H43" s="76" t="e">
        <f>IF(ISNUMBER(Daten_IG1[[#This Row],[CH]]),Daten_IG1[[#This Row],[CH]]/_xlfn.XLOOKUP(Basisjahr,Daten_IG1[Jahr],Daten_IG1[CH])-1,#N/A)</f>
        <v>#N/A</v>
      </c>
      <c r="I43" s="74"/>
      <c r="J43" s="76" t="e">
        <f>IF(ISNUMBER(Daten_IG1[[#This Row],[BS]]),Daten_IG1[[#This Row],[BS]]/_xlfn.XLOOKUP(Basisjahr,Daten_IG1[Jahr],Daten_IG1[BS])-1,#N/A)</f>
        <v>#N/A</v>
      </c>
      <c r="K43" s="68"/>
      <c r="L43" s="67"/>
      <c r="M43" s="64"/>
      <c r="N43" s="62"/>
      <c r="O43" s="62"/>
      <c r="P43" s="62"/>
    </row>
    <row r="44" spans="1:16" ht="16.350000000000001" customHeight="1">
      <c r="A44" s="95">
        <v>2027</v>
      </c>
      <c r="B44" s="65" t="s">
        <v>164</v>
      </c>
      <c r="C44" s="124" t="s">
        <v>164</v>
      </c>
      <c r="D44" s="66" t="e">
        <v>#N/A</v>
      </c>
      <c r="E44" s="74"/>
      <c r="F44" s="76" t="e">
        <f>IF(ISNUMBER(Daten_IG1[[#This Row],[ZH]]),Daten_IG1[[#This Row],[ZH]]/_xlfn.XLOOKUP(Basisjahr,Daten_IG1[Jahr],Daten_IG1[ZH])-1,#N/A)</f>
        <v>#N/A</v>
      </c>
      <c r="G44" s="74"/>
      <c r="H44" s="76" t="e">
        <f>IF(ISNUMBER(Daten_IG1[[#This Row],[CH]]),Daten_IG1[[#This Row],[CH]]/_xlfn.XLOOKUP(Basisjahr,Daten_IG1[Jahr],Daten_IG1[CH])-1,#N/A)</f>
        <v>#N/A</v>
      </c>
      <c r="I44" s="74"/>
      <c r="J44" s="76" t="e">
        <f>IF(ISNUMBER(Daten_IG1[[#This Row],[BS]]),Daten_IG1[[#This Row],[BS]]/_xlfn.XLOOKUP(Basisjahr,Daten_IG1[Jahr],Daten_IG1[BS])-1,#N/A)</f>
        <v>#N/A</v>
      </c>
      <c r="K44" s="68"/>
      <c r="L44" s="67"/>
      <c r="M44" s="64"/>
      <c r="N44" s="62"/>
      <c r="O44" s="62"/>
      <c r="P44" s="62"/>
    </row>
    <row r="45" spans="1:16" ht="16.350000000000001" customHeight="1">
      <c r="A45" s="95">
        <v>2028</v>
      </c>
      <c r="B45" s="65" t="s">
        <v>164</v>
      </c>
      <c r="C45" s="124" t="s">
        <v>164</v>
      </c>
      <c r="D45" s="66" t="e">
        <v>#N/A</v>
      </c>
      <c r="E45" s="74"/>
      <c r="F45" s="76" t="e">
        <f>IF(ISNUMBER(Daten_IG1[[#This Row],[ZH]]),Daten_IG1[[#This Row],[ZH]]/_xlfn.XLOOKUP(Basisjahr,Daten_IG1[Jahr],Daten_IG1[ZH])-1,#N/A)</f>
        <v>#N/A</v>
      </c>
      <c r="G45" s="74"/>
      <c r="H45" s="76" t="e">
        <f>IF(ISNUMBER(Daten_IG1[[#This Row],[CH]]),Daten_IG1[[#This Row],[CH]]/_xlfn.XLOOKUP(Basisjahr,Daten_IG1[Jahr],Daten_IG1[CH])-1,#N/A)</f>
        <v>#N/A</v>
      </c>
      <c r="I45" s="74"/>
      <c r="J45" s="76" t="e">
        <f>IF(ISNUMBER(Daten_IG1[[#This Row],[BS]]),Daten_IG1[[#This Row],[BS]]/_xlfn.XLOOKUP(Basisjahr,Daten_IG1[Jahr],Daten_IG1[BS])-1,#N/A)</f>
        <v>#N/A</v>
      </c>
      <c r="K45" s="68"/>
      <c r="L45" s="67"/>
      <c r="M45" s="64"/>
      <c r="N45" s="62"/>
      <c r="O45" s="62"/>
      <c r="P45" s="62"/>
    </row>
    <row r="46" spans="1:16" ht="16.350000000000001" customHeight="1">
      <c r="A46" s="95">
        <v>2029</v>
      </c>
      <c r="B46" s="65" t="s">
        <v>164</v>
      </c>
      <c r="C46" s="124" t="s">
        <v>164</v>
      </c>
      <c r="D46" s="66" t="e">
        <v>#N/A</v>
      </c>
      <c r="E46" s="74"/>
      <c r="F46" s="76" t="e">
        <f>IF(ISNUMBER(Daten_IG1[[#This Row],[ZH]]),Daten_IG1[[#This Row],[ZH]]/_xlfn.XLOOKUP(Basisjahr,Daten_IG1[Jahr],Daten_IG1[ZH])-1,#N/A)</f>
        <v>#N/A</v>
      </c>
      <c r="G46" s="74"/>
      <c r="H46" s="76" t="e">
        <f>IF(ISNUMBER(Daten_IG1[[#This Row],[CH]]),Daten_IG1[[#This Row],[CH]]/_xlfn.XLOOKUP(Basisjahr,Daten_IG1[Jahr],Daten_IG1[CH])-1,#N/A)</f>
        <v>#N/A</v>
      </c>
      <c r="I46" s="74"/>
      <c r="J46" s="76" t="e">
        <f>IF(ISNUMBER(Daten_IG1[[#This Row],[BS]]),Daten_IG1[[#This Row],[BS]]/_xlfn.XLOOKUP(Basisjahr,Daten_IG1[Jahr],Daten_IG1[BS])-1,#N/A)</f>
        <v>#N/A</v>
      </c>
      <c r="K46" s="68"/>
      <c r="L46" s="67"/>
      <c r="M46" s="64"/>
      <c r="N46" s="62"/>
      <c r="O46" s="62"/>
      <c r="P46" s="62"/>
    </row>
    <row r="47" spans="1:16" ht="16.350000000000001" customHeight="1">
      <c r="A47" s="95">
        <v>2030</v>
      </c>
      <c r="B47" s="65" t="s">
        <v>164</v>
      </c>
      <c r="C47" s="124" t="s">
        <v>164</v>
      </c>
      <c r="D47" s="66" t="e">
        <v>#N/A</v>
      </c>
      <c r="E47" s="74"/>
      <c r="F47" s="76" t="e">
        <f>IF(ISNUMBER(Daten_IG1[[#This Row],[ZH]]),Daten_IG1[[#This Row],[ZH]]/_xlfn.XLOOKUP(Basisjahr,Daten_IG1[Jahr],Daten_IG1[ZH])-1,#N/A)</f>
        <v>#N/A</v>
      </c>
      <c r="G47" s="74"/>
      <c r="H47" s="76" t="e">
        <f>IF(ISNUMBER(Daten_IG1[[#This Row],[CH]]),Daten_IG1[[#This Row],[CH]]/_xlfn.XLOOKUP(Basisjahr,Daten_IG1[Jahr],Daten_IG1[CH])-1,#N/A)</f>
        <v>#N/A</v>
      </c>
      <c r="I47" s="74"/>
      <c r="J47" s="76" t="e">
        <f>IF(ISNUMBER(Daten_IG1[[#This Row],[BS]]),Daten_IG1[[#This Row],[BS]]/_xlfn.XLOOKUP(Basisjahr,Daten_IG1[Jahr],Daten_IG1[BS])-1,#N/A)</f>
        <v>#N/A</v>
      </c>
      <c r="K47" s="68"/>
      <c r="L47" s="67"/>
      <c r="M47" s="64"/>
      <c r="N47" s="62"/>
      <c r="O47" s="62"/>
      <c r="P47" s="62"/>
    </row>
    <row r="48" spans="1:16" ht="16.350000000000001" customHeight="1">
      <c r="A48" s="95">
        <v>2031</v>
      </c>
      <c r="B48" s="65" t="s">
        <v>164</v>
      </c>
      <c r="C48" s="124" t="s">
        <v>164</v>
      </c>
      <c r="D48" s="66" t="e">
        <v>#N/A</v>
      </c>
      <c r="E48" s="74"/>
      <c r="F48" s="76" t="e">
        <f>IF(ISNUMBER(Daten_IG1[[#This Row],[ZH]]),Daten_IG1[[#This Row],[ZH]]/_xlfn.XLOOKUP(Basisjahr,Daten_IG1[Jahr],Daten_IG1[ZH])-1,#N/A)</f>
        <v>#N/A</v>
      </c>
      <c r="G48" s="74"/>
      <c r="H48" s="76" t="e">
        <f>IF(ISNUMBER(Daten_IG1[[#This Row],[CH]]),Daten_IG1[[#This Row],[CH]]/_xlfn.XLOOKUP(Basisjahr,Daten_IG1[Jahr],Daten_IG1[CH])-1,#N/A)</f>
        <v>#N/A</v>
      </c>
      <c r="I48" s="74"/>
      <c r="J48" s="76" t="e">
        <f>IF(ISNUMBER(Daten_IG1[[#This Row],[BS]]),Daten_IG1[[#This Row],[BS]]/_xlfn.XLOOKUP(Basisjahr,Daten_IG1[Jahr],Daten_IG1[BS])-1,#N/A)</f>
        <v>#N/A</v>
      </c>
      <c r="K48" s="68"/>
      <c r="L48" s="67"/>
      <c r="M48" s="64"/>
      <c r="N48" s="62"/>
      <c r="O48" s="62"/>
      <c r="P48" s="62"/>
    </row>
    <row r="49" spans="1:16" ht="16.350000000000001" customHeight="1">
      <c r="A49" s="95">
        <v>2032</v>
      </c>
      <c r="B49" s="65" t="s">
        <v>164</v>
      </c>
      <c r="C49" s="124" t="s">
        <v>164</v>
      </c>
      <c r="D49" s="66" t="e">
        <v>#N/A</v>
      </c>
      <c r="E49" s="74"/>
      <c r="F49" s="76" t="e">
        <f>IF(ISNUMBER(Daten_IG1[[#This Row],[ZH]]),Daten_IG1[[#This Row],[ZH]]/_xlfn.XLOOKUP(Basisjahr,Daten_IG1[Jahr],Daten_IG1[ZH])-1,#N/A)</f>
        <v>#N/A</v>
      </c>
      <c r="G49" s="74"/>
      <c r="H49" s="76" t="e">
        <f>IF(ISNUMBER(Daten_IG1[[#This Row],[CH]]),Daten_IG1[[#This Row],[CH]]/_xlfn.XLOOKUP(Basisjahr,Daten_IG1[Jahr],Daten_IG1[CH])-1,#N/A)</f>
        <v>#N/A</v>
      </c>
      <c r="I49" s="74"/>
      <c r="J49" s="76" t="e">
        <f>IF(ISNUMBER(Daten_IG1[[#This Row],[BS]]),Daten_IG1[[#This Row],[BS]]/_xlfn.XLOOKUP(Basisjahr,Daten_IG1[Jahr],Daten_IG1[BS])-1,#N/A)</f>
        <v>#N/A</v>
      </c>
      <c r="K49" s="68"/>
      <c r="L49" s="67"/>
      <c r="M49" s="64"/>
      <c r="N49" s="62"/>
      <c r="O49" s="62"/>
      <c r="P49" s="62"/>
    </row>
    <row r="50" spans="1:16" ht="16.350000000000001" customHeight="1">
      <c r="A50" s="95">
        <v>2033</v>
      </c>
      <c r="B50" s="65" t="s">
        <v>164</v>
      </c>
      <c r="C50" s="124" t="s">
        <v>164</v>
      </c>
      <c r="D50" s="66" t="e">
        <v>#N/A</v>
      </c>
      <c r="E50" s="74"/>
      <c r="F50" s="76" t="e">
        <f>IF(ISNUMBER(Daten_IG1[[#This Row],[ZH]]),Daten_IG1[[#This Row],[ZH]]/_xlfn.XLOOKUP(Basisjahr,Daten_IG1[Jahr],Daten_IG1[ZH])-1,#N/A)</f>
        <v>#N/A</v>
      </c>
      <c r="G50" s="74"/>
      <c r="H50" s="76" t="e">
        <f>IF(ISNUMBER(Daten_IG1[[#This Row],[CH]]),Daten_IG1[[#This Row],[CH]]/_xlfn.XLOOKUP(Basisjahr,Daten_IG1[Jahr],Daten_IG1[CH])-1,#N/A)</f>
        <v>#N/A</v>
      </c>
      <c r="I50" s="74"/>
      <c r="J50" s="76" t="e">
        <f>IF(ISNUMBER(Daten_IG1[[#This Row],[BS]]),Daten_IG1[[#This Row],[BS]]/_xlfn.XLOOKUP(Basisjahr,Daten_IG1[Jahr],Daten_IG1[BS])-1,#N/A)</f>
        <v>#N/A</v>
      </c>
      <c r="K50" s="68"/>
      <c r="L50" s="67"/>
      <c r="M50" s="64"/>
      <c r="N50" s="62"/>
      <c r="O50" s="62"/>
      <c r="P50" s="62"/>
    </row>
    <row r="51" spans="1:16" ht="16.350000000000001" customHeight="1">
      <c r="A51" s="95">
        <v>2034</v>
      </c>
      <c r="B51" s="65" t="s">
        <v>164</v>
      </c>
      <c r="C51" s="124" t="s">
        <v>164</v>
      </c>
      <c r="D51" s="66" t="e">
        <v>#N/A</v>
      </c>
      <c r="E51" s="74"/>
      <c r="F51" s="76" t="e">
        <f>IF(ISNUMBER(Daten_IG1[[#This Row],[ZH]]),Daten_IG1[[#This Row],[ZH]]/_xlfn.XLOOKUP(Basisjahr,Daten_IG1[Jahr],Daten_IG1[ZH])-1,#N/A)</f>
        <v>#N/A</v>
      </c>
      <c r="G51" s="74"/>
      <c r="H51" s="76" t="e">
        <f>IF(ISNUMBER(Daten_IG1[[#This Row],[CH]]),Daten_IG1[[#This Row],[CH]]/_xlfn.XLOOKUP(Basisjahr,Daten_IG1[Jahr],Daten_IG1[CH])-1,#N/A)</f>
        <v>#N/A</v>
      </c>
      <c r="I51" s="74"/>
      <c r="J51" s="76" t="e">
        <f>IF(ISNUMBER(Daten_IG1[[#This Row],[BS]]),Daten_IG1[[#This Row],[BS]]/_xlfn.XLOOKUP(Basisjahr,Daten_IG1[Jahr],Daten_IG1[BS])-1,#N/A)</f>
        <v>#N/A</v>
      </c>
      <c r="K51" s="68"/>
      <c r="L51" s="67"/>
      <c r="M51" s="64"/>
      <c r="N51" s="62"/>
      <c r="O51" s="62"/>
      <c r="P51" s="62"/>
    </row>
    <row r="52" spans="1:16" ht="16.350000000000001" customHeight="1">
      <c r="A52" s="95">
        <v>2035</v>
      </c>
      <c r="B52" s="65" t="s">
        <v>164</v>
      </c>
      <c r="C52" s="124" t="s">
        <v>164</v>
      </c>
      <c r="D52" s="66" t="e">
        <v>#N/A</v>
      </c>
      <c r="E52" s="74"/>
      <c r="F52" s="76" t="e">
        <f>IF(ISNUMBER(Daten_IG1[[#This Row],[ZH]]),Daten_IG1[[#This Row],[ZH]]/_xlfn.XLOOKUP(Basisjahr,Daten_IG1[Jahr],Daten_IG1[ZH])-1,#N/A)</f>
        <v>#N/A</v>
      </c>
      <c r="G52" s="74"/>
      <c r="H52" s="76" t="e">
        <f>IF(ISNUMBER(Daten_IG1[[#This Row],[CH]]),Daten_IG1[[#This Row],[CH]]/_xlfn.XLOOKUP(Basisjahr,Daten_IG1[Jahr],Daten_IG1[CH])-1,#N/A)</f>
        <v>#N/A</v>
      </c>
      <c r="I52" s="74"/>
      <c r="J52" s="76" t="e">
        <f>IF(ISNUMBER(Daten_IG1[[#This Row],[BS]]),Daten_IG1[[#This Row],[BS]]/_xlfn.XLOOKUP(Basisjahr,Daten_IG1[Jahr],Daten_IG1[BS])-1,#N/A)</f>
        <v>#N/A</v>
      </c>
      <c r="K52" s="68"/>
      <c r="L52" s="67"/>
      <c r="M52" s="64"/>
      <c r="N52" s="62"/>
      <c r="O52" s="62"/>
      <c r="P52" s="62"/>
    </row>
    <row r="53" spans="1:16" ht="16.350000000000001" customHeight="1">
      <c r="A53" s="95">
        <v>2036</v>
      </c>
      <c r="B53" s="65" t="s">
        <v>164</v>
      </c>
      <c r="C53" s="124" t="s">
        <v>164</v>
      </c>
      <c r="D53" s="66" t="e">
        <v>#N/A</v>
      </c>
      <c r="E53" s="74"/>
      <c r="F53" s="76" t="e">
        <f>IF(ISNUMBER(Daten_IG1[[#This Row],[ZH]]),Daten_IG1[[#This Row],[ZH]]/_xlfn.XLOOKUP(Basisjahr,Daten_IG1[Jahr],Daten_IG1[ZH])-1,#N/A)</f>
        <v>#N/A</v>
      </c>
      <c r="G53" s="74"/>
      <c r="H53" s="76" t="e">
        <f>IF(ISNUMBER(Daten_IG1[[#This Row],[CH]]),Daten_IG1[[#This Row],[CH]]/_xlfn.XLOOKUP(Basisjahr,Daten_IG1[Jahr],Daten_IG1[CH])-1,#N/A)</f>
        <v>#N/A</v>
      </c>
      <c r="I53" s="74"/>
      <c r="J53" s="76" t="e">
        <f>IF(ISNUMBER(Daten_IG1[[#This Row],[BS]]),Daten_IG1[[#This Row],[BS]]/_xlfn.XLOOKUP(Basisjahr,Daten_IG1[Jahr],Daten_IG1[BS])-1,#N/A)</f>
        <v>#N/A</v>
      </c>
      <c r="K53" s="68"/>
      <c r="L53" s="67"/>
      <c r="M53" s="64"/>
      <c r="N53" s="62"/>
      <c r="O53" s="62"/>
      <c r="P53" s="62"/>
    </row>
    <row r="54" spans="1:16" ht="16.350000000000001" customHeight="1">
      <c r="A54" s="95">
        <v>2037</v>
      </c>
      <c r="B54" s="65" t="s">
        <v>164</v>
      </c>
      <c r="C54" s="124" t="s">
        <v>164</v>
      </c>
      <c r="D54" s="66" t="e">
        <v>#N/A</v>
      </c>
      <c r="E54" s="74"/>
      <c r="F54" s="76" t="e">
        <f>IF(ISNUMBER(Daten_IG1[[#This Row],[ZH]]),Daten_IG1[[#This Row],[ZH]]/_xlfn.XLOOKUP(Basisjahr,Daten_IG1[Jahr],Daten_IG1[ZH])-1,#N/A)</f>
        <v>#N/A</v>
      </c>
      <c r="G54" s="74"/>
      <c r="H54" s="76" t="e">
        <f>IF(ISNUMBER(Daten_IG1[[#This Row],[CH]]),Daten_IG1[[#This Row],[CH]]/_xlfn.XLOOKUP(Basisjahr,Daten_IG1[Jahr],Daten_IG1[CH])-1,#N/A)</f>
        <v>#N/A</v>
      </c>
      <c r="I54" s="74"/>
      <c r="J54" s="76" t="e">
        <f>IF(ISNUMBER(Daten_IG1[[#This Row],[BS]]),Daten_IG1[[#This Row],[BS]]/_xlfn.XLOOKUP(Basisjahr,Daten_IG1[Jahr],Daten_IG1[BS])-1,#N/A)</f>
        <v>#N/A</v>
      </c>
      <c r="K54" s="68"/>
      <c r="L54" s="67"/>
      <c r="M54" s="64"/>
      <c r="N54" s="62"/>
      <c r="O54" s="62"/>
      <c r="P54" s="62"/>
    </row>
    <row r="55" spans="1:16" ht="16.350000000000001" customHeight="1">
      <c r="A55" s="95">
        <v>2038</v>
      </c>
      <c r="B55" s="65" t="s">
        <v>164</v>
      </c>
      <c r="C55" s="124" t="s">
        <v>164</v>
      </c>
      <c r="D55" s="66" t="e">
        <v>#N/A</v>
      </c>
      <c r="E55" s="74"/>
      <c r="F55" s="76" t="e">
        <f>IF(ISNUMBER(Daten_IG1[[#This Row],[ZH]]),Daten_IG1[[#This Row],[ZH]]/_xlfn.XLOOKUP(Basisjahr,Daten_IG1[Jahr],Daten_IG1[ZH])-1,#N/A)</f>
        <v>#N/A</v>
      </c>
      <c r="G55" s="74"/>
      <c r="H55" s="76" t="e">
        <f>IF(ISNUMBER(Daten_IG1[[#This Row],[CH]]),Daten_IG1[[#This Row],[CH]]/_xlfn.XLOOKUP(Basisjahr,Daten_IG1[Jahr],Daten_IG1[CH])-1,#N/A)</f>
        <v>#N/A</v>
      </c>
      <c r="I55" s="74"/>
      <c r="J55" s="76" t="e">
        <f>IF(ISNUMBER(Daten_IG1[[#This Row],[BS]]),Daten_IG1[[#This Row],[BS]]/_xlfn.XLOOKUP(Basisjahr,Daten_IG1[Jahr],Daten_IG1[BS])-1,#N/A)</f>
        <v>#N/A</v>
      </c>
      <c r="K55" s="68"/>
      <c r="L55" s="67"/>
      <c r="M55" s="64"/>
      <c r="N55" s="62"/>
      <c r="O55" s="62"/>
      <c r="P55" s="62"/>
    </row>
    <row r="56" spans="1:16" ht="16.350000000000001" customHeight="1">
      <c r="A56" s="95">
        <v>2039</v>
      </c>
      <c r="B56" s="65" t="s">
        <v>164</v>
      </c>
      <c r="C56" s="124" t="s">
        <v>164</v>
      </c>
      <c r="D56" s="66" t="e">
        <v>#N/A</v>
      </c>
      <c r="E56" s="74"/>
      <c r="F56" s="76" t="e">
        <f>IF(ISNUMBER(Daten_IG1[[#This Row],[ZH]]),Daten_IG1[[#This Row],[ZH]]/_xlfn.XLOOKUP(Basisjahr,Daten_IG1[Jahr],Daten_IG1[ZH])-1,#N/A)</f>
        <v>#N/A</v>
      </c>
      <c r="G56" s="74"/>
      <c r="H56" s="76" t="e">
        <f>IF(ISNUMBER(Daten_IG1[[#This Row],[CH]]),Daten_IG1[[#This Row],[CH]]/_xlfn.XLOOKUP(Basisjahr,Daten_IG1[Jahr],Daten_IG1[CH])-1,#N/A)</f>
        <v>#N/A</v>
      </c>
      <c r="I56" s="74"/>
      <c r="J56" s="76" t="e">
        <f>IF(ISNUMBER(Daten_IG1[[#This Row],[BS]]),Daten_IG1[[#This Row],[BS]]/_xlfn.XLOOKUP(Basisjahr,Daten_IG1[Jahr],Daten_IG1[BS])-1,#N/A)</f>
        <v>#N/A</v>
      </c>
      <c r="K56" s="68"/>
      <c r="L56" s="67"/>
      <c r="M56" s="64"/>
      <c r="N56" s="62"/>
      <c r="O56" s="62"/>
      <c r="P56" s="62"/>
    </row>
    <row r="57" spans="1:16" ht="16.350000000000001" customHeight="1">
      <c r="A57" s="95">
        <v>2040</v>
      </c>
      <c r="B57" s="65" t="s">
        <v>164</v>
      </c>
      <c r="C57" s="124" t="s">
        <v>164</v>
      </c>
      <c r="D57" s="66" t="e">
        <v>#N/A</v>
      </c>
      <c r="E57" s="74"/>
      <c r="F57" s="76" t="e">
        <f>IF(ISNUMBER(Daten_IG1[[#This Row],[ZH]]),Daten_IG1[[#This Row],[ZH]]/_xlfn.XLOOKUP(Basisjahr,Daten_IG1[Jahr],Daten_IG1[ZH])-1,#N/A)</f>
        <v>#N/A</v>
      </c>
      <c r="G57" s="74"/>
      <c r="H57" s="76" t="e">
        <f>IF(ISNUMBER(Daten_IG1[[#This Row],[CH]]),Daten_IG1[[#This Row],[CH]]/_xlfn.XLOOKUP(Basisjahr,Daten_IG1[Jahr],Daten_IG1[CH])-1,#N/A)</f>
        <v>#N/A</v>
      </c>
      <c r="I57" s="74"/>
      <c r="J57" s="76" t="e">
        <f>IF(ISNUMBER(Daten_IG1[[#This Row],[BS]]),Daten_IG1[[#This Row],[BS]]/_xlfn.XLOOKUP(Basisjahr,Daten_IG1[Jahr],Daten_IG1[BS])-1,#N/A)</f>
        <v>#N/A</v>
      </c>
      <c r="K57" s="68"/>
      <c r="L57" s="67"/>
      <c r="M57" s="64"/>
      <c r="N57" s="62"/>
      <c r="O57" s="62"/>
      <c r="P57" s="62"/>
    </row>
    <row r="58" spans="1:16" ht="16.350000000000001" customHeight="1">
      <c r="A58" s="95">
        <v>2041</v>
      </c>
      <c r="B58" s="65" t="s">
        <v>164</v>
      </c>
      <c r="C58" s="124" t="s">
        <v>164</v>
      </c>
      <c r="D58" s="66" t="e">
        <v>#N/A</v>
      </c>
      <c r="E58" s="74"/>
      <c r="F58" s="76" t="e">
        <f>IF(ISNUMBER(Daten_IG1[[#This Row],[ZH]]),Daten_IG1[[#This Row],[ZH]]/_xlfn.XLOOKUP(Basisjahr,Daten_IG1[Jahr],Daten_IG1[ZH])-1,#N/A)</f>
        <v>#N/A</v>
      </c>
      <c r="G58" s="74"/>
      <c r="H58" s="76" t="e">
        <f>IF(ISNUMBER(Daten_IG1[[#This Row],[CH]]),Daten_IG1[[#This Row],[CH]]/_xlfn.XLOOKUP(Basisjahr,Daten_IG1[Jahr],Daten_IG1[CH])-1,#N/A)</f>
        <v>#N/A</v>
      </c>
      <c r="I58" s="74"/>
      <c r="J58" s="76" t="e">
        <f>IF(ISNUMBER(Daten_IG1[[#This Row],[BS]]),Daten_IG1[[#This Row],[BS]]/_xlfn.XLOOKUP(Basisjahr,Daten_IG1[Jahr],Daten_IG1[BS])-1,#N/A)</f>
        <v>#N/A</v>
      </c>
      <c r="K58" s="68"/>
      <c r="L58" s="67"/>
      <c r="M58" s="64"/>
      <c r="N58" s="62"/>
      <c r="O58" s="62"/>
      <c r="P58" s="62"/>
    </row>
    <row r="59" spans="1:16" ht="16.350000000000001" customHeight="1">
      <c r="A59" s="95">
        <v>2042</v>
      </c>
      <c r="B59" s="65" t="s">
        <v>164</v>
      </c>
      <c r="C59" s="124" t="s">
        <v>164</v>
      </c>
      <c r="D59" s="66" t="e">
        <v>#N/A</v>
      </c>
      <c r="E59" s="74"/>
      <c r="F59" s="76" t="e">
        <f>IF(ISNUMBER(Daten_IG1[[#This Row],[ZH]]),Daten_IG1[[#This Row],[ZH]]/_xlfn.XLOOKUP(Basisjahr,Daten_IG1[Jahr],Daten_IG1[ZH])-1,#N/A)</f>
        <v>#N/A</v>
      </c>
      <c r="G59" s="74"/>
      <c r="H59" s="76" t="e">
        <f>IF(ISNUMBER(Daten_IG1[[#This Row],[CH]]),Daten_IG1[[#This Row],[CH]]/_xlfn.XLOOKUP(Basisjahr,Daten_IG1[Jahr],Daten_IG1[CH])-1,#N/A)</f>
        <v>#N/A</v>
      </c>
      <c r="I59" s="74"/>
      <c r="J59" s="76" t="e">
        <f>IF(ISNUMBER(Daten_IG1[[#This Row],[BS]]),Daten_IG1[[#This Row],[BS]]/_xlfn.XLOOKUP(Basisjahr,Daten_IG1[Jahr],Daten_IG1[BS])-1,#N/A)</f>
        <v>#N/A</v>
      </c>
      <c r="K59" s="68"/>
      <c r="L59" s="67"/>
      <c r="M59" s="64"/>
      <c r="N59" s="62"/>
      <c r="O59" s="62"/>
      <c r="P59" s="62"/>
    </row>
    <row r="60" spans="1:16" ht="16.350000000000001" customHeight="1">
      <c r="A60" s="95">
        <v>2043</v>
      </c>
      <c r="B60" s="65" t="s">
        <v>164</v>
      </c>
      <c r="C60" s="124" t="s">
        <v>164</v>
      </c>
      <c r="D60" s="66" t="e">
        <v>#N/A</v>
      </c>
      <c r="E60" s="74"/>
      <c r="F60" s="76" t="e">
        <f>IF(ISNUMBER(Daten_IG1[[#This Row],[ZH]]),Daten_IG1[[#This Row],[ZH]]/_xlfn.XLOOKUP(Basisjahr,Daten_IG1[Jahr],Daten_IG1[ZH])-1,#N/A)</f>
        <v>#N/A</v>
      </c>
      <c r="G60" s="74"/>
      <c r="H60" s="76" t="e">
        <f>IF(ISNUMBER(Daten_IG1[[#This Row],[CH]]),Daten_IG1[[#This Row],[CH]]/_xlfn.XLOOKUP(Basisjahr,Daten_IG1[Jahr],Daten_IG1[CH])-1,#N/A)</f>
        <v>#N/A</v>
      </c>
      <c r="I60" s="74"/>
      <c r="J60" s="76" t="e">
        <f>IF(ISNUMBER(Daten_IG1[[#This Row],[BS]]),Daten_IG1[[#This Row],[BS]]/_xlfn.XLOOKUP(Basisjahr,Daten_IG1[Jahr],Daten_IG1[BS])-1,#N/A)</f>
        <v>#N/A</v>
      </c>
      <c r="K60" s="68"/>
      <c r="L60" s="67"/>
      <c r="M60" s="64"/>
      <c r="N60" s="62"/>
      <c r="O60" s="62"/>
      <c r="P60" s="62"/>
    </row>
    <row r="61" spans="1:16" ht="16.350000000000001" customHeight="1">
      <c r="A61" s="95">
        <v>2044</v>
      </c>
      <c r="B61" s="65" t="s">
        <v>164</v>
      </c>
      <c r="C61" s="124" t="s">
        <v>164</v>
      </c>
      <c r="D61" s="66" t="e">
        <v>#N/A</v>
      </c>
      <c r="E61" s="74"/>
      <c r="F61" s="76" t="e">
        <f>IF(ISNUMBER(Daten_IG1[[#This Row],[ZH]]),Daten_IG1[[#This Row],[ZH]]/_xlfn.XLOOKUP(Basisjahr,Daten_IG1[Jahr],Daten_IG1[ZH])-1,#N/A)</f>
        <v>#N/A</v>
      </c>
      <c r="G61" s="74"/>
      <c r="H61" s="76" t="e">
        <f>IF(ISNUMBER(Daten_IG1[[#This Row],[CH]]),Daten_IG1[[#This Row],[CH]]/_xlfn.XLOOKUP(Basisjahr,Daten_IG1[Jahr],Daten_IG1[CH])-1,#N/A)</f>
        <v>#N/A</v>
      </c>
      <c r="I61" s="74"/>
      <c r="J61" s="76" t="e">
        <f>IF(ISNUMBER(Daten_IG1[[#This Row],[BS]]),Daten_IG1[[#This Row],[BS]]/_xlfn.XLOOKUP(Basisjahr,Daten_IG1[Jahr],Daten_IG1[BS])-1,#N/A)</f>
        <v>#N/A</v>
      </c>
      <c r="K61" s="68"/>
      <c r="L61" s="67"/>
      <c r="M61" s="64"/>
      <c r="N61" s="62"/>
      <c r="O61" s="62"/>
      <c r="P61" s="62"/>
    </row>
    <row r="62" spans="1:16" ht="16.350000000000001" customHeight="1">
      <c r="A62" s="95">
        <v>2045</v>
      </c>
      <c r="B62" s="65" t="s">
        <v>164</v>
      </c>
      <c r="C62" s="124" t="s">
        <v>164</v>
      </c>
      <c r="D62" s="66" t="e">
        <v>#N/A</v>
      </c>
      <c r="E62" s="74"/>
      <c r="F62" s="76" t="e">
        <f>IF(ISNUMBER(Daten_IG1[[#This Row],[ZH]]),Daten_IG1[[#This Row],[ZH]]/_xlfn.XLOOKUP(Basisjahr,Daten_IG1[Jahr],Daten_IG1[ZH])-1,#N/A)</f>
        <v>#N/A</v>
      </c>
      <c r="G62" s="74"/>
      <c r="H62" s="76" t="e">
        <f>IF(ISNUMBER(Daten_IG1[[#This Row],[CH]]),Daten_IG1[[#This Row],[CH]]/_xlfn.XLOOKUP(Basisjahr,Daten_IG1[Jahr],Daten_IG1[CH])-1,#N/A)</f>
        <v>#N/A</v>
      </c>
      <c r="I62" s="74"/>
      <c r="J62" s="76" t="e">
        <f>IF(ISNUMBER(Daten_IG1[[#This Row],[BS]]),Daten_IG1[[#This Row],[BS]]/_xlfn.XLOOKUP(Basisjahr,Daten_IG1[Jahr],Daten_IG1[BS])-1,#N/A)</f>
        <v>#N/A</v>
      </c>
      <c r="K62" s="68"/>
      <c r="L62" s="67"/>
      <c r="M62" s="64"/>
      <c r="N62" s="62"/>
      <c r="O62" s="62"/>
      <c r="P62" s="62"/>
    </row>
    <row r="63" spans="1:16" ht="16.350000000000001" customHeight="1">
      <c r="A63" s="95">
        <v>2046</v>
      </c>
      <c r="B63" s="65" t="s">
        <v>164</v>
      </c>
      <c r="C63" s="124" t="s">
        <v>164</v>
      </c>
      <c r="D63" s="66" t="e">
        <v>#N/A</v>
      </c>
      <c r="E63" s="74"/>
      <c r="F63" s="76" t="e">
        <f>IF(ISNUMBER(Daten_IG1[[#This Row],[ZH]]),Daten_IG1[[#This Row],[ZH]]/_xlfn.XLOOKUP(Basisjahr,Daten_IG1[Jahr],Daten_IG1[ZH])-1,#N/A)</f>
        <v>#N/A</v>
      </c>
      <c r="G63" s="74"/>
      <c r="H63" s="76" t="e">
        <f>IF(ISNUMBER(Daten_IG1[[#This Row],[CH]]),Daten_IG1[[#This Row],[CH]]/_xlfn.XLOOKUP(Basisjahr,Daten_IG1[Jahr],Daten_IG1[CH])-1,#N/A)</f>
        <v>#N/A</v>
      </c>
      <c r="I63" s="74"/>
      <c r="J63" s="76" t="e">
        <f>IF(ISNUMBER(Daten_IG1[[#This Row],[BS]]),Daten_IG1[[#This Row],[BS]]/_xlfn.XLOOKUP(Basisjahr,Daten_IG1[Jahr],Daten_IG1[BS])-1,#N/A)</f>
        <v>#N/A</v>
      </c>
      <c r="K63" s="68"/>
      <c r="L63" s="67"/>
      <c r="M63" s="64"/>
      <c r="N63" s="62"/>
      <c r="O63" s="62"/>
      <c r="P63" s="62"/>
    </row>
    <row r="64" spans="1:16" ht="16.350000000000001" customHeight="1">
      <c r="A64" s="95">
        <v>2047</v>
      </c>
      <c r="B64" s="65" t="s">
        <v>164</v>
      </c>
      <c r="C64" s="124" t="s">
        <v>164</v>
      </c>
      <c r="D64" s="66" t="e">
        <v>#N/A</v>
      </c>
      <c r="E64" s="74"/>
      <c r="F64" s="76" t="e">
        <f>IF(ISNUMBER(Daten_IG1[[#This Row],[ZH]]),Daten_IG1[[#This Row],[ZH]]/_xlfn.XLOOKUP(Basisjahr,Daten_IG1[Jahr],Daten_IG1[ZH])-1,#N/A)</f>
        <v>#N/A</v>
      </c>
      <c r="G64" s="74"/>
      <c r="H64" s="76" t="e">
        <f>IF(ISNUMBER(Daten_IG1[[#This Row],[CH]]),Daten_IG1[[#This Row],[CH]]/_xlfn.XLOOKUP(Basisjahr,Daten_IG1[Jahr],Daten_IG1[CH])-1,#N/A)</f>
        <v>#N/A</v>
      </c>
      <c r="I64" s="74"/>
      <c r="J64" s="76" t="e">
        <f>IF(ISNUMBER(Daten_IG1[[#This Row],[BS]]),Daten_IG1[[#This Row],[BS]]/_xlfn.XLOOKUP(Basisjahr,Daten_IG1[Jahr],Daten_IG1[BS])-1,#N/A)</f>
        <v>#N/A</v>
      </c>
      <c r="K64" s="68"/>
      <c r="L64" s="67"/>
      <c r="M64" s="64"/>
      <c r="N64" s="62"/>
      <c r="O64" s="62"/>
      <c r="P64" s="62"/>
    </row>
    <row r="65" spans="1:16" ht="16.350000000000001" customHeight="1">
      <c r="A65" s="95">
        <v>2048</v>
      </c>
      <c r="B65" s="65" t="s">
        <v>164</v>
      </c>
      <c r="C65" s="124" t="s">
        <v>164</v>
      </c>
      <c r="D65" s="66" t="e">
        <v>#N/A</v>
      </c>
      <c r="E65" s="74"/>
      <c r="F65" s="76" t="e">
        <f>IF(ISNUMBER(Daten_IG1[[#This Row],[ZH]]),Daten_IG1[[#This Row],[ZH]]/_xlfn.XLOOKUP(Basisjahr,Daten_IG1[Jahr],Daten_IG1[ZH])-1,#N/A)</f>
        <v>#N/A</v>
      </c>
      <c r="G65" s="74"/>
      <c r="H65" s="76" t="e">
        <f>IF(ISNUMBER(Daten_IG1[[#This Row],[CH]]),Daten_IG1[[#This Row],[CH]]/_xlfn.XLOOKUP(Basisjahr,Daten_IG1[Jahr],Daten_IG1[CH])-1,#N/A)</f>
        <v>#N/A</v>
      </c>
      <c r="I65" s="74"/>
      <c r="J65" s="76" t="e">
        <f>IF(ISNUMBER(Daten_IG1[[#This Row],[BS]]),Daten_IG1[[#This Row],[BS]]/_xlfn.XLOOKUP(Basisjahr,Daten_IG1[Jahr],Daten_IG1[BS])-1,#N/A)</f>
        <v>#N/A</v>
      </c>
      <c r="K65" s="68"/>
      <c r="L65" s="67"/>
      <c r="M65" s="64"/>
      <c r="N65" s="62"/>
      <c r="O65" s="62"/>
      <c r="P65" s="62"/>
    </row>
    <row r="66" spans="1:16" ht="16.350000000000001" customHeight="1">
      <c r="A66" s="95">
        <v>2049</v>
      </c>
      <c r="B66" s="65" t="s">
        <v>164</v>
      </c>
      <c r="C66" s="124" t="s">
        <v>164</v>
      </c>
      <c r="D66" s="66" t="e">
        <v>#N/A</v>
      </c>
      <c r="E66" s="74"/>
      <c r="F66" s="76" t="e">
        <f>IF(ISNUMBER(Daten_IG1[[#This Row],[ZH]]),Daten_IG1[[#This Row],[ZH]]/_xlfn.XLOOKUP(Basisjahr,Daten_IG1[Jahr],Daten_IG1[ZH])-1,#N/A)</f>
        <v>#N/A</v>
      </c>
      <c r="G66" s="74"/>
      <c r="H66" s="76" t="e">
        <f>IF(ISNUMBER(Daten_IG1[[#This Row],[CH]]),Daten_IG1[[#This Row],[CH]]/_xlfn.XLOOKUP(Basisjahr,Daten_IG1[Jahr],Daten_IG1[CH])-1,#N/A)</f>
        <v>#N/A</v>
      </c>
      <c r="I66" s="74"/>
      <c r="J66" s="76" t="e">
        <f>IF(ISNUMBER(Daten_IG1[[#This Row],[BS]]),Daten_IG1[[#This Row],[BS]]/_xlfn.XLOOKUP(Basisjahr,Daten_IG1[Jahr],Daten_IG1[BS])-1,#N/A)</f>
        <v>#N/A</v>
      </c>
      <c r="K66" s="68"/>
      <c r="L66" s="67"/>
      <c r="M66" s="64"/>
      <c r="N66" s="62"/>
      <c r="O66" s="62"/>
      <c r="P66" s="62"/>
    </row>
    <row r="67" spans="1:16" ht="15" customHeight="1">
      <c r="A67" s="95">
        <v>2050</v>
      </c>
      <c r="B67" s="95" t="s">
        <v>164</v>
      </c>
      <c r="C67" s="124" t="s">
        <v>164</v>
      </c>
      <c r="D67" t="e">
        <v>#N/A</v>
      </c>
      <c r="E67"/>
      <c r="F67" t="e">
        <f>IF(ISNUMBER(Daten_IG1[[#This Row],[ZH]]),Daten_IG1[[#This Row],[ZH]]/_xlfn.XLOOKUP(Basisjahr,Daten_IG1[Jahr],Daten_IG1[ZH])-1,#N/A)</f>
        <v>#N/A</v>
      </c>
      <c r="G67"/>
      <c r="H67" t="e">
        <f>IF(ISNUMBER(Daten_IG1[[#This Row],[CH]]),Daten_IG1[[#This Row],[CH]]/_xlfn.XLOOKUP(Basisjahr,Daten_IG1[Jahr],Daten_IG1[CH])-1,#N/A)</f>
        <v>#N/A</v>
      </c>
      <c r="I67"/>
      <c r="J67" t="e">
        <f>IF(ISNUMBER(Daten_IG1[[#This Row],[BS]]),Daten_IG1[[#This Row],[BS]]/_xlfn.XLOOKUP(Basisjahr,Daten_IG1[Jahr],Daten_IG1[BS])-1,#N/A)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14:B14 E14:G14 J14:L14 A15:L20 A21:D21 E21:G22 J21:L22 A22:B22 A23:L25 A26:J27 N28:O29 A28:L30 A31:M67 A68:L72 A73:J74 A75:L104">
    <cfRule type="containsErrors" dxfId="648" priority="6">
      <formula>ISERROR(A14)</formula>
    </cfRule>
  </conditionalFormatting>
  <conditionalFormatting sqref="A14:B14 E14:G14 J14:Z14 A15:Z20 A21:D21 E21:G22 J21:Z22 A22:B22 A23:Z25 A26:J27 N26:Z27 A28:Z30 A31:AA67 A68:Z72 A73:J74 N73:Z74 A75:Z1048576">
    <cfRule type="cellIs" dxfId="647" priority="3" operator="equal">
      <formula>0</formula>
    </cfRule>
  </conditionalFormatting>
  <conditionalFormatting sqref="A2:L13">
    <cfRule type="containsErrors" dxfId="646" priority="2">
      <formula>ISERROR(A2)</formula>
    </cfRule>
  </conditionalFormatting>
  <conditionalFormatting sqref="A1:Z13">
    <cfRule type="cellIs" dxfId="643" priority="1" operator="equal">
      <formula>0</formula>
    </cfRule>
  </conditionalFormatting>
  <dataValidations count="1">
    <dataValidation operator="lessThan" allowBlank="1" showInputMessage="1" showErrorMessage="1" sqref="B8:D10 G8:I9" xr:uid="{FBA11651-CE51-4A9C-89B5-0BBD0D691F29}"/>
  </dataValidations>
  <hyperlinks>
    <hyperlink ref="F1" location="Übersicht!A1" display="⬅️ Zurück zur Übersicht" xr:uid="{01AD98BB-DCCA-4D1B-A7BF-DF08B1063B5A}"/>
    <hyperlink ref="B12:D12" r:id="rId1" display="https://www.umweltplus.zh.ch/" xr:uid="{0273F839-364E-44E7-A693-A6E1CA684C3A}"/>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4" id="{F01C4BE2-B93A-4F07-8210-CCE392FAFCEA}">
            <xm:f>$A32=Übersicht!$H$1</xm:f>
            <x14:dxf>
              <fill>
                <patternFill>
                  <bgColor theme="3" tint="0.79998168889431442"/>
                </patternFill>
              </fill>
            </x14:dxf>
          </x14:cfRule>
          <x14:cfRule type="expression" priority="5" id="{73647DA9-9160-4AD6-B750-301AB8DA3A4C}">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25F8841D-DCCB-4DC4-892C-7EE3CEADCCCF}">
          <x14:formula1>
            <xm:f>Definitionen!$E$2:$E$11</xm:f>
          </x14:formula1>
          <xm:sqref>B5</xm:sqref>
        </x14:dataValidation>
        <x14:dataValidation type="list" allowBlank="1" showInputMessage="1" showErrorMessage="1" xr:uid="{21F85FF8-1521-4E86-B1F2-8DB727ED606A}">
          <x14:formula1>
            <xm:f>Definitionen!$I$2:$I$7</xm:f>
          </x14:formula1>
          <xm:sqref>G24:I24</xm:sqref>
        </x14:dataValidation>
        <x14:dataValidation type="list" allowBlank="1" showInputMessage="1" showErrorMessage="1" xr:uid="{61F87306-75A3-4CEE-BC19-11DA6752ACD8}">
          <x14:formula1>
            <xm:f>Definitionen!$A$2:$A$6</xm:f>
          </x14:formula1>
          <xm:sqref>B7 D7</xm:sqref>
        </x14:dataValidation>
        <x14:dataValidation type="list" allowBlank="1" showInputMessage="1" showErrorMessage="1" xr:uid="{68B708B6-6658-413F-A199-5C0E97D31C19}">
          <x14:formula1>
            <xm:f>Definitionen!I2:I15</xm:f>
          </x14:formula1>
          <xm:sqref>B24:D24</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5DC933-F87D-4BBD-A29A-ADEA76627189}">
  <sheetPr codeName="Tabelle24">
    <tabColor theme="9"/>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1" t="s">
        <v>354</v>
      </c>
      <c r="B1" s="192"/>
      <c r="C1" s="192"/>
      <c r="D1" s="192"/>
      <c r="E1" s="93" t="e">
        <f>Basisjahr&amp;"-"&amp;Betrachtungsjahr&amp;": "&amp;ROUND(_xlfn.XLOOKUP(Betrachtungsjahr,Daten_IG2[Jahr],Daten_IG2[Veränderung ZH])*100,1)&amp;" %"</f>
        <v>#N/A</v>
      </c>
      <c r="F1" s="193" t="s">
        <v>122</v>
      </c>
      <c r="G1" s="193"/>
      <c r="H1" s="193"/>
      <c r="J1" s="94" t="e">
        <f>Basisjahr&amp;"-"&amp;Betrachtungsjahr&amp;": "&amp;ROUND(_xlfn.XLOOKUP(Betrachtungsjahr,Daten_IG2[Jahr],Daten_IG2[Veränderung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2005</v>
      </c>
      <c r="E4" s="19"/>
      <c r="F4" s="89"/>
      <c r="G4" s="89"/>
      <c r="H4" s="90" t="str">
        <f t="shared" ref="H4:I6" si="0">C4</f>
        <v>Verfügbar ab</v>
      </c>
      <c r="I4" s="92">
        <f t="shared" si="0"/>
        <v>2005</v>
      </c>
    </row>
    <row r="5" spans="1:17" s="56" customFormat="1" ht="18" customHeight="1">
      <c r="A5" s="79" t="s">
        <v>59</v>
      </c>
      <c r="B5" s="80" t="s">
        <v>166</v>
      </c>
      <c r="C5" s="79" t="s">
        <v>127</v>
      </c>
      <c r="D5" s="82" t="s">
        <v>275</v>
      </c>
      <c r="E5" s="19"/>
      <c r="F5" s="90" t="str">
        <f>A5</f>
        <v>Zuständig</v>
      </c>
      <c r="G5" s="91" t="str">
        <f>B5</f>
        <v>AWEL</v>
      </c>
      <c r="H5" s="90" t="str">
        <f t="shared" si="0"/>
        <v>Kontaktperson</v>
      </c>
      <c r="I5" s="100" t="str">
        <f t="shared" si="0"/>
        <v>Cuno Bieler</v>
      </c>
    </row>
    <row r="6" spans="1:17" s="56" customFormat="1" ht="18" customHeight="1">
      <c r="A6" s="79" t="s">
        <v>58</v>
      </c>
      <c r="B6" s="80" t="s">
        <v>276</v>
      </c>
      <c r="C6" s="79" t="s">
        <v>128</v>
      </c>
      <c r="D6" s="80" t="s">
        <v>184</v>
      </c>
      <c r="E6" s="19"/>
      <c r="F6" s="90" t="str">
        <f t="shared" ref="F6:F9" si="1">A6</f>
        <v>Einheit</v>
      </c>
      <c r="G6" s="91" t="str">
        <f>B6</f>
        <v>Anz.</v>
      </c>
      <c r="H6" s="90" t="str">
        <f t="shared" si="0"/>
        <v xml:space="preserve">Berechnung </v>
      </c>
      <c r="I6" s="91" t="str">
        <f t="shared" si="0"/>
        <v>Ja</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4" t="s">
        <v>355</v>
      </c>
      <c r="C8" s="194"/>
      <c r="D8" s="194"/>
      <c r="E8" s="19"/>
      <c r="F8" s="90" t="str">
        <f t="shared" si="1"/>
        <v>Kurzbeschreibung</v>
      </c>
      <c r="G8" s="238" t="str">
        <f>B8</f>
        <v>Misst den Anteil der alternativen Antrieben am Bestand der Industriefahrzeuge</v>
      </c>
      <c r="H8" s="238"/>
      <c r="I8" s="238"/>
      <c r="Q8" s="58" t="e">
        <f>E38/E32-1</f>
        <v>#DIV/0!</v>
      </c>
    </row>
    <row r="9" spans="1:17" s="59" customFormat="1" ht="72" customHeight="1">
      <c r="A9" s="79" t="s">
        <v>132</v>
      </c>
      <c r="B9" s="194" t="s">
        <v>356</v>
      </c>
      <c r="C9" s="194"/>
      <c r="D9" s="194"/>
      <c r="E9" s="19"/>
      <c r="F9" s="90" t="str">
        <f t="shared" si="1"/>
        <v>Aussagekraft/Relevanz</v>
      </c>
      <c r="G9" s="238" t="str">
        <f>B9</f>
        <v>Innerhalb des Sektors Industrie und Gewerbe dürfte die Relevanz eher gering sein. Ist ein guter Indikator für die Dekarbonsierung in den Unternehmen.</v>
      </c>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6" t="s">
        <v>357</v>
      </c>
      <c r="C11" s="196"/>
      <c r="D11" s="196"/>
      <c r="E11" s="19"/>
      <c r="F11" s="90" t="str">
        <f t="shared" ref="F11:I17" si="2">A11</f>
        <v>Datenquelle</v>
      </c>
      <c r="G11" s="238" t="str">
        <f t="shared" si="2"/>
        <v>Bundesamt für Statistik, Mobilität und Verkehr, Bestand der Industriefahrzeuge nach technischen Merkmalen und Emissionen, ab 2005</v>
      </c>
      <c r="H11" s="238"/>
      <c r="I11" s="238"/>
    </row>
    <row r="12" spans="1:17" s="56" customFormat="1" ht="42" customHeight="1">
      <c r="A12" s="79" t="s">
        <v>134</v>
      </c>
      <c r="B12" s="217" t="s">
        <v>358</v>
      </c>
      <c r="C12" s="217"/>
      <c r="D12" s="217"/>
      <c r="E12" s="19"/>
      <c r="F12" s="90" t="str">
        <f t="shared" si="2"/>
        <v>Internetadresse</v>
      </c>
      <c r="G12" s="238" t="str">
        <f t="shared" si="2"/>
        <v>https://www.pxweb.bfs.admin.ch/api/v1/de/</v>
      </c>
      <c r="H12" s="238"/>
      <c r="I12" s="238"/>
    </row>
    <row r="13" spans="1:17" s="56" customFormat="1" ht="42" customHeight="1" thickTop="1" thickBot="1">
      <c r="A13" s="79" t="s">
        <v>127</v>
      </c>
      <c r="B13" s="196"/>
      <c r="C13" s="196"/>
      <c r="D13" s="196"/>
      <c r="E13" s="19"/>
      <c r="F13" s="90" t="str">
        <f t="shared" si="2"/>
        <v>Kontaktperson</v>
      </c>
      <c r="G13" s="238">
        <f t="shared" si="2"/>
        <v>0</v>
      </c>
      <c r="H13" s="238"/>
      <c r="I13" s="238"/>
    </row>
    <row r="14" spans="1:17" s="56" customFormat="1">
      <c r="A14" s="79" t="s">
        <v>135</v>
      </c>
      <c r="B14" s="203" t="s">
        <v>359</v>
      </c>
      <c r="C14" s="204"/>
      <c r="D14" s="205"/>
      <c r="E14" s="19"/>
      <c r="F14" s="90" t="str">
        <f>A14</f>
        <v>Nr. der Statisitik</v>
      </c>
      <c r="G14" s="239" t="str">
        <f>B14</f>
        <v>px-x-1103020100_155</v>
      </c>
      <c r="H14" s="240"/>
      <c r="I14" s="241"/>
    </row>
    <row r="15" spans="1:17" s="56" customFormat="1" ht="18.600000000000001" customHeight="1">
      <c r="A15" s="79" t="s">
        <v>136</v>
      </c>
      <c r="B15" s="105" t="s">
        <v>173</v>
      </c>
      <c r="C15" s="79" t="s">
        <v>137</v>
      </c>
      <c r="D15" s="106" t="s">
        <v>360</v>
      </c>
      <c r="E15" s="19"/>
      <c r="F15" s="90" t="str">
        <f t="shared" si="2"/>
        <v>Lizenz</v>
      </c>
      <c r="G15" s="107" t="str">
        <f t="shared" si="2"/>
        <v>OPEN-BY-ASK</v>
      </c>
      <c r="H15" s="90" t="str">
        <f t="shared" si="2"/>
        <v>Dateiformat</v>
      </c>
      <c r="I15" s="107" t="str">
        <f t="shared" si="2"/>
        <v>px</v>
      </c>
    </row>
    <row r="16" spans="1:17" s="59" customFormat="1" ht="18.600000000000001" customHeight="1">
      <c r="A16" s="79" t="s">
        <v>138</v>
      </c>
      <c r="B16" s="80" t="s">
        <v>175</v>
      </c>
      <c r="C16" s="79" t="s">
        <v>139</v>
      </c>
      <c r="D16" s="84" t="s">
        <v>298</v>
      </c>
      <c r="E16" s="19"/>
      <c r="F16" s="90" t="str">
        <f t="shared" si="2"/>
        <v>Erhebungsintervall</v>
      </c>
      <c r="G16" s="91" t="str">
        <f t="shared" si="2"/>
        <v>jährlich</v>
      </c>
      <c r="H16" s="90" t="str">
        <f t="shared" si="2"/>
        <v>Aktualisierung jeweils</v>
      </c>
      <c r="I16" s="91" t="str">
        <f>D16</f>
        <v>Januar Folgejahr</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197" t="s">
        <v>361</v>
      </c>
      <c r="C21" s="198"/>
      <c r="D21" s="199"/>
      <c r="E21" s="19"/>
      <c r="F21" s="90" t="str">
        <f>A21</f>
        <v>Hinweise zu Datenauswahl und -aufbereitung</v>
      </c>
      <c r="G21" s="200" t="str">
        <f>B21</f>
        <v>sämtliche Fahrzeugarten in der Tabelle sollen berücksichtigt werden.</v>
      </c>
      <c r="H21" s="201"/>
      <c r="I21" s="202"/>
    </row>
    <row r="22" spans="1:17" s="59" customFormat="1" ht="36.6" customHeight="1">
      <c r="A22" s="79" t="s">
        <v>146</v>
      </c>
      <c r="B22" s="197" t="s">
        <v>362</v>
      </c>
      <c r="C22" s="198"/>
      <c r="D22" s="199"/>
      <c r="E22" s="19"/>
      <c r="F22" s="90" t="str">
        <f>A22</f>
        <v>Berechnung Indikator</v>
      </c>
      <c r="G22" s="200" t="str">
        <f>B22</f>
        <v xml:space="preserve">Die Anzahl Industriefahrzeuge mit alternativen Antrieben sollen als Anteil am Gesamtbestand ausgewiesen werden. </v>
      </c>
      <c r="H22" s="201"/>
      <c r="I22" s="202"/>
    </row>
    <row r="23" spans="1:17" s="56" customFormat="1" ht="12.6" customHeight="1" thickTop="1" thickBot="1">
      <c r="A23" s="88"/>
      <c r="B23" s="88"/>
      <c r="C23" s="88"/>
      <c r="D23" s="88"/>
      <c r="E23" s="19"/>
      <c r="F23" s="88"/>
      <c r="G23" s="88"/>
      <c r="H23" s="88"/>
      <c r="I23" s="88"/>
    </row>
    <row r="24" spans="1:17" s="59" customFormat="1" ht="18" customHeight="1">
      <c r="A24" s="79" t="s">
        <v>147</v>
      </c>
      <c r="B24" s="194" t="s">
        <v>223</v>
      </c>
      <c r="C24" s="194"/>
      <c r="D24" s="194"/>
      <c r="E24" s="19"/>
      <c r="F24" s="89"/>
      <c r="G24" s="195"/>
      <c r="H24" s="195"/>
      <c r="I24" s="195"/>
    </row>
    <row r="25" spans="1:17" s="59" customFormat="1" ht="42.6" customHeight="1">
      <c r="A25" s="79" t="s">
        <v>148</v>
      </c>
      <c r="B25" s="194" t="s">
        <v>179</v>
      </c>
      <c r="C25" s="194"/>
      <c r="D25" s="194"/>
      <c r="E25" s="19"/>
      <c r="F25" s="90" t="str">
        <f t="shared" ref="F25:F27" si="5">A25</f>
        <v>Datenqualität</v>
      </c>
      <c r="G25" s="238" t="str">
        <f>B25</f>
        <v>gut</v>
      </c>
      <c r="H25" s="238"/>
      <c r="I25" s="238"/>
    </row>
    <row r="26" spans="1:17" s="59" customFormat="1" ht="33" customHeight="1">
      <c r="A26" s="79" t="s">
        <v>149</v>
      </c>
      <c r="B26" s="207" t="s">
        <v>283</v>
      </c>
      <c r="C26" s="207"/>
      <c r="D26" s="207"/>
      <c r="E26" s="19"/>
      <c r="F26" s="90" t="str">
        <f t="shared" si="5"/>
        <v>Plausiblisierung / Verifizierung</v>
      </c>
      <c r="G26" s="238" t="str">
        <f>B26</f>
        <v>ein kleiner werdender Anteil müsste kritisch stimmen</v>
      </c>
      <c r="H26" s="238"/>
      <c r="I26" s="238"/>
    </row>
    <row r="27" spans="1:17" s="59" customFormat="1" ht="37.35" customHeight="1" thickTop="1" thickBot="1">
      <c r="A27" s="79" t="s">
        <v>150</v>
      </c>
      <c r="B27" s="194"/>
      <c r="C27" s="194"/>
      <c r="D27" s="194"/>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Antriebsart bei Industriefahrzeugen - Fahrzeugbestand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IF(ISNUMBER(Daten_IG2[[#This Row],[ZH]]),Daten_IG2[[#This Row],[ZH]]/_xlfn.XLOOKUP(Basisjahr,Daten_IG2[Jahr],Daten_IG2[ZH])-1,#N/A)</f>
        <v>#N/A</v>
      </c>
      <c r="G32" s="121"/>
      <c r="H32" s="75" t="e">
        <f>IF(ISNUMBER(Daten_IG2[[#This Row],[CH]]),Daten_IG2[[#This Row],[CH]]/_xlfn.XLOOKUP(Basisjahr,Daten_IG2[Jahr],Daten_IG2[CH])-1,#N/A)</f>
        <v>#N/A</v>
      </c>
      <c r="I32" s="121"/>
      <c r="J32" s="75" t="e">
        <f>IF(ISNUMBER(Daten_IG2[[#This Row],[BS]]),Daten_IG2[[#This Row],[BS]]/_xlfn.XLOOKUP(Basisjahr,Daten_IG2[Jahr],Daten_IG2[BS])-1,#N/A)</f>
        <v>#N/A</v>
      </c>
      <c r="K32" s="63"/>
      <c r="L32" s="67"/>
      <c r="M32" s="64"/>
      <c r="N32" s="64"/>
      <c r="O32" s="64"/>
      <c r="P32" s="64"/>
    </row>
    <row r="33" spans="1:16" ht="16.350000000000001" customHeight="1">
      <c r="A33" s="95">
        <v>2016</v>
      </c>
      <c r="B33" s="65" t="s">
        <v>164</v>
      </c>
      <c r="C33" s="124" t="s">
        <v>164</v>
      </c>
      <c r="D33" s="66" t="e">
        <v>#N/A</v>
      </c>
      <c r="E33" s="73"/>
      <c r="F33" s="75" t="e">
        <f>IF(ISNUMBER(Daten_IG2[[#This Row],[ZH]]),Daten_IG2[[#This Row],[ZH]]/_xlfn.XLOOKUP(Basisjahr,Daten_IG2[Jahr],Daten_IG2[ZH])-1,#N/A)</f>
        <v>#N/A</v>
      </c>
      <c r="G33" s="73"/>
      <c r="H33" s="75" t="e">
        <f>IF(ISNUMBER(Daten_IG2[[#This Row],[CH]]),Daten_IG2[[#This Row],[CH]]/_xlfn.XLOOKUP(Basisjahr,Daten_IG2[Jahr],Daten_IG2[CH])-1,#N/A)</f>
        <v>#N/A</v>
      </c>
      <c r="I33" s="73"/>
      <c r="J33" s="75" t="e">
        <f>IF(ISNUMBER(Daten_IG2[[#This Row],[BS]]),Daten_IG2[[#This Row],[BS]]/_xlfn.XLOOKUP(Basisjahr,Daten_IG2[Jahr],Daten_IG2[BS])-1,#N/A)</f>
        <v>#N/A</v>
      </c>
      <c r="K33" s="63"/>
      <c r="L33" s="67"/>
      <c r="M33" s="64"/>
      <c r="N33" s="62"/>
      <c r="O33" s="62"/>
      <c r="P33" s="62"/>
    </row>
    <row r="34" spans="1:16" ht="16.350000000000001" customHeight="1">
      <c r="A34" s="95">
        <v>2017</v>
      </c>
      <c r="B34" s="65" t="s">
        <v>164</v>
      </c>
      <c r="C34" s="124" t="s">
        <v>164</v>
      </c>
      <c r="D34" s="66" t="e">
        <v>#N/A</v>
      </c>
      <c r="E34" s="73"/>
      <c r="F34" s="75" t="e">
        <f>IF(ISNUMBER(Daten_IG2[[#This Row],[ZH]]),Daten_IG2[[#This Row],[ZH]]/_xlfn.XLOOKUP(Basisjahr,Daten_IG2[Jahr],Daten_IG2[ZH])-1,#N/A)</f>
        <v>#N/A</v>
      </c>
      <c r="G34" s="73"/>
      <c r="H34" s="75" t="e">
        <f>IF(ISNUMBER(Daten_IG2[[#This Row],[CH]]),Daten_IG2[[#This Row],[CH]]/_xlfn.XLOOKUP(Basisjahr,Daten_IG2[Jahr],Daten_IG2[CH])-1,#N/A)</f>
        <v>#N/A</v>
      </c>
      <c r="I34" s="73"/>
      <c r="J34" s="75" t="e">
        <f>IF(ISNUMBER(Daten_IG2[[#This Row],[BS]]),Daten_IG2[[#This Row],[BS]]/_xlfn.XLOOKUP(Basisjahr,Daten_IG2[Jahr],Daten_IG2[BS])-1,#N/A)</f>
        <v>#N/A</v>
      </c>
      <c r="K34" s="63"/>
      <c r="L34" s="67"/>
      <c r="M34" s="64"/>
      <c r="N34" s="62"/>
      <c r="O34" s="62"/>
      <c r="P34" s="62"/>
    </row>
    <row r="35" spans="1:16" ht="16.350000000000001" customHeight="1">
      <c r="A35" s="95">
        <v>2018</v>
      </c>
      <c r="B35" s="65" t="s">
        <v>164</v>
      </c>
      <c r="C35" s="124" t="s">
        <v>164</v>
      </c>
      <c r="D35" s="66" t="e">
        <v>#N/A</v>
      </c>
      <c r="E35" s="73"/>
      <c r="F35" s="75" t="e">
        <f>IF(ISNUMBER(Daten_IG2[[#This Row],[ZH]]),Daten_IG2[[#This Row],[ZH]]/_xlfn.XLOOKUP(Basisjahr,Daten_IG2[Jahr],Daten_IG2[ZH])-1,#N/A)</f>
        <v>#N/A</v>
      </c>
      <c r="G35" s="73"/>
      <c r="H35" s="75" t="e">
        <f>IF(ISNUMBER(Daten_IG2[[#This Row],[CH]]),Daten_IG2[[#This Row],[CH]]/_xlfn.XLOOKUP(Basisjahr,Daten_IG2[Jahr],Daten_IG2[CH])-1,#N/A)</f>
        <v>#N/A</v>
      </c>
      <c r="I35" s="73"/>
      <c r="J35" s="75" t="e">
        <f>IF(ISNUMBER(Daten_IG2[[#This Row],[BS]]),Daten_IG2[[#This Row],[BS]]/_xlfn.XLOOKUP(Basisjahr,Daten_IG2[Jahr],Daten_IG2[BS])-1,#N/A)</f>
        <v>#N/A</v>
      </c>
      <c r="K35" s="63"/>
      <c r="L35" s="67"/>
      <c r="M35" s="64"/>
      <c r="N35" s="62"/>
      <c r="O35" s="62"/>
      <c r="P35" s="62"/>
    </row>
    <row r="36" spans="1:16" ht="16.350000000000001" customHeight="1">
      <c r="A36" s="95">
        <v>2019</v>
      </c>
      <c r="B36" s="65" t="s">
        <v>164</v>
      </c>
      <c r="C36" s="124" t="s">
        <v>164</v>
      </c>
      <c r="D36" s="66" t="e">
        <v>#N/A</v>
      </c>
      <c r="E36" s="73"/>
      <c r="F36" s="75" t="e">
        <f>IF(ISNUMBER(Daten_IG2[[#This Row],[ZH]]),Daten_IG2[[#This Row],[ZH]]/_xlfn.XLOOKUP(Basisjahr,Daten_IG2[Jahr],Daten_IG2[ZH])-1,#N/A)</f>
        <v>#N/A</v>
      </c>
      <c r="G36" s="73"/>
      <c r="H36" s="75" t="e">
        <f>IF(ISNUMBER(Daten_IG2[[#This Row],[CH]]),Daten_IG2[[#This Row],[CH]]/_xlfn.XLOOKUP(Basisjahr,Daten_IG2[Jahr],Daten_IG2[CH])-1,#N/A)</f>
        <v>#N/A</v>
      </c>
      <c r="I36" s="73"/>
      <c r="J36" s="75" t="e">
        <f>IF(ISNUMBER(Daten_IG2[[#This Row],[BS]]),Daten_IG2[[#This Row],[BS]]/_xlfn.XLOOKUP(Basisjahr,Daten_IG2[Jahr],Daten_IG2[BS])-1,#N/A)</f>
        <v>#N/A</v>
      </c>
      <c r="K36" s="63"/>
      <c r="L36" s="67"/>
      <c r="M36" s="64"/>
      <c r="N36" s="62"/>
      <c r="O36" s="62"/>
      <c r="P36" s="62"/>
    </row>
    <row r="37" spans="1:16" ht="16.350000000000001" customHeight="1">
      <c r="A37" s="95">
        <v>2020</v>
      </c>
      <c r="B37" s="65" t="s">
        <v>164</v>
      </c>
      <c r="C37" s="124" t="s">
        <v>164</v>
      </c>
      <c r="D37" s="66" t="e">
        <v>#N/A</v>
      </c>
      <c r="E37" s="73"/>
      <c r="F37" s="75" t="e">
        <f>IF(ISNUMBER(Daten_IG2[[#This Row],[ZH]]),Daten_IG2[[#This Row],[ZH]]/_xlfn.XLOOKUP(Basisjahr,Daten_IG2[Jahr],Daten_IG2[ZH])-1,#N/A)</f>
        <v>#N/A</v>
      </c>
      <c r="G37" s="73"/>
      <c r="H37" s="75" t="e">
        <f>IF(ISNUMBER(Daten_IG2[[#This Row],[CH]]),Daten_IG2[[#This Row],[CH]]/_xlfn.XLOOKUP(Basisjahr,Daten_IG2[Jahr],Daten_IG2[CH])-1,#N/A)</f>
        <v>#N/A</v>
      </c>
      <c r="I37" s="73"/>
      <c r="J37" s="75" t="e">
        <f>IF(ISNUMBER(Daten_IG2[[#This Row],[BS]]),Daten_IG2[[#This Row],[BS]]/_xlfn.XLOOKUP(Basisjahr,Daten_IG2[Jahr],Daten_IG2[BS])-1,#N/A)</f>
        <v>#N/A</v>
      </c>
      <c r="K37" s="63"/>
      <c r="L37" s="67"/>
      <c r="M37" s="64"/>
      <c r="N37" s="62"/>
      <c r="O37" s="62"/>
      <c r="P37" s="62"/>
    </row>
    <row r="38" spans="1:16" ht="16.350000000000001" customHeight="1">
      <c r="A38" s="95">
        <v>2021</v>
      </c>
      <c r="B38" s="65" t="s">
        <v>164</v>
      </c>
      <c r="C38" s="124" t="s">
        <v>164</v>
      </c>
      <c r="D38" s="66" t="e">
        <v>#N/A</v>
      </c>
      <c r="E38" s="73"/>
      <c r="F38" s="75" t="e">
        <f>IF(ISNUMBER(Daten_IG2[[#This Row],[ZH]]),Daten_IG2[[#This Row],[ZH]]/_xlfn.XLOOKUP(Basisjahr,Daten_IG2[Jahr],Daten_IG2[ZH])-1,#N/A)</f>
        <v>#N/A</v>
      </c>
      <c r="G38" s="73"/>
      <c r="H38" s="75" t="e">
        <f>IF(ISNUMBER(Daten_IG2[[#This Row],[CH]]),Daten_IG2[[#This Row],[CH]]/_xlfn.XLOOKUP(Basisjahr,Daten_IG2[Jahr],Daten_IG2[CH])-1,#N/A)</f>
        <v>#N/A</v>
      </c>
      <c r="I38" s="73"/>
      <c r="J38" s="75" t="e">
        <f>IF(ISNUMBER(Daten_IG2[[#This Row],[BS]]),Daten_IG2[[#This Row],[BS]]/_xlfn.XLOOKUP(Basisjahr,Daten_IG2[Jahr],Daten_IG2[BS])-1,#N/A)</f>
        <v>#N/A</v>
      </c>
      <c r="K38" s="63"/>
      <c r="L38" s="67"/>
      <c r="M38" s="64"/>
      <c r="N38" s="62"/>
      <c r="O38" s="62"/>
      <c r="P38" s="62"/>
    </row>
    <row r="39" spans="1:16" ht="16.350000000000001" customHeight="1">
      <c r="A39" s="95">
        <v>2022</v>
      </c>
      <c r="B39" s="65" t="s">
        <v>164</v>
      </c>
      <c r="C39" s="124" t="s">
        <v>164</v>
      </c>
      <c r="D39" s="66" t="e">
        <v>#N/A</v>
      </c>
      <c r="E39" s="73"/>
      <c r="F39" s="75" t="e">
        <f>IF(ISNUMBER(Daten_IG2[[#This Row],[ZH]]),Daten_IG2[[#This Row],[ZH]]/_xlfn.XLOOKUP(Basisjahr,Daten_IG2[Jahr],Daten_IG2[ZH])-1,#N/A)</f>
        <v>#N/A</v>
      </c>
      <c r="G39" s="73"/>
      <c r="H39" s="75" t="e">
        <f>IF(ISNUMBER(Daten_IG2[[#This Row],[CH]]),Daten_IG2[[#This Row],[CH]]/_xlfn.XLOOKUP(Basisjahr,Daten_IG2[Jahr],Daten_IG2[CH])-1,#N/A)</f>
        <v>#N/A</v>
      </c>
      <c r="I39" s="73"/>
      <c r="J39" s="75" t="e">
        <f>IF(ISNUMBER(Daten_IG2[[#This Row],[BS]]),Daten_IG2[[#This Row],[BS]]/_xlfn.XLOOKUP(Basisjahr,Daten_IG2[Jahr],Daten_IG2[BS])-1,#N/A)</f>
        <v>#N/A</v>
      </c>
      <c r="K39" s="68"/>
      <c r="L39" s="67"/>
      <c r="M39" s="64"/>
      <c r="N39" s="62"/>
      <c r="O39" s="62"/>
      <c r="P39" s="62"/>
    </row>
    <row r="40" spans="1:16" ht="16.350000000000001" customHeight="1">
      <c r="A40" s="95">
        <v>2023</v>
      </c>
      <c r="B40" s="65" t="s">
        <v>164</v>
      </c>
      <c r="C40" s="124" t="s">
        <v>164</v>
      </c>
      <c r="D40" s="66" t="e">
        <v>#N/A</v>
      </c>
      <c r="E40" s="74"/>
      <c r="F40" s="76" t="e">
        <f>IF(ISNUMBER(Daten_IG2[[#This Row],[ZH]]),Daten_IG2[[#This Row],[ZH]]/_xlfn.XLOOKUP(Basisjahr,Daten_IG2[Jahr],Daten_IG2[ZH])-1,#N/A)</f>
        <v>#N/A</v>
      </c>
      <c r="G40" s="74"/>
      <c r="H40" s="76" t="e">
        <f>IF(ISNUMBER(Daten_IG2[[#This Row],[CH]]),Daten_IG2[[#This Row],[CH]]/_xlfn.XLOOKUP(Basisjahr,Daten_IG2[Jahr],Daten_IG2[CH])-1,#N/A)</f>
        <v>#N/A</v>
      </c>
      <c r="I40" s="74"/>
      <c r="J40" s="76" t="e">
        <f>IF(ISNUMBER(Daten_IG2[[#This Row],[BS]]),Daten_IG2[[#This Row],[BS]]/_xlfn.XLOOKUP(Basisjahr,Daten_IG2[Jahr],Daten_IG2[BS])-1,#N/A)</f>
        <v>#N/A</v>
      </c>
      <c r="K40" s="68"/>
      <c r="L40" s="67"/>
      <c r="M40" s="64"/>
      <c r="N40" s="62"/>
      <c r="O40" s="62"/>
      <c r="P40" s="62"/>
    </row>
    <row r="41" spans="1:16" ht="16.350000000000001" customHeight="1">
      <c r="A41" s="95">
        <v>2024</v>
      </c>
      <c r="B41" s="65" t="s">
        <v>164</v>
      </c>
      <c r="C41" s="124" t="s">
        <v>164</v>
      </c>
      <c r="D41" s="66" t="e">
        <v>#N/A</v>
      </c>
      <c r="E41" s="74"/>
      <c r="F41" s="76" t="e">
        <f>IF(ISNUMBER(Daten_IG2[[#This Row],[ZH]]),Daten_IG2[[#This Row],[ZH]]/_xlfn.XLOOKUP(Basisjahr,Daten_IG2[Jahr],Daten_IG2[ZH])-1,#N/A)</f>
        <v>#N/A</v>
      </c>
      <c r="G41" s="74"/>
      <c r="H41" s="76" t="e">
        <f>IF(ISNUMBER(Daten_IG2[[#This Row],[CH]]),Daten_IG2[[#This Row],[CH]]/_xlfn.XLOOKUP(Basisjahr,Daten_IG2[Jahr],Daten_IG2[CH])-1,#N/A)</f>
        <v>#N/A</v>
      </c>
      <c r="I41" s="74"/>
      <c r="J41" s="76" t="e">
        <f>IF(ISNUMBER(Daten_IG2[[#This Row],[BS]]),Daten_IG2[[#This Row],[BS]]/_xlfn.XLOOKUP(Basisjahr,Daten_IG2[Jahr],Daten_IG2[BS])-1,#N/A)</f>
        <v>#N/A</v>
      </c>
      <c r="K41" s="68"/>
      <c r="L41" s="67"/>
      <c r="M41" s="64"/>
      <c r="N41" s="62"/>
      <c r="O41" s="62"/>
      <c r="P41" s="62"/>
    </row>
    <row r="42" spans="1:16" ht="16.350000000000001" customHeight="1">
      <c r="A42" s="95">
        <v>2025</v>
      </c>
      <c r="B42" s="65" t="s">
        <v>164</v>
      </c>
      <c r="C42" s="124" t="s">
        <v>164</v>
      </c>
      <c r="D42" s="66" t="e">
        <v>#N/A</v>
      </c>
      <c r="E42" s="74"/>
      <c r="F42" s="76" t="e">
        <f>IF(ISNUMBER(Daten_IG2[[#This Row],[ZH]]),Daten_IG2[[#This Row],[ZH]]/_xlfn.XLOOKUP(Basisjahr,Daten_IG2[Jahr],Daten_IG2[ZH])-1,#N/A)</f>
        <v>#N/A</v>
      </c>
      <c r="G42" s="74"/>
      <c r="H42" s="76" t="e">
        <f>IF(ISNUMBER(Daten_IG2[[#This Row],[CH]]),Daten_IG2[[#This Row],[CH]]/_xlfn.XLOOKUP(Basisjahr,Daten_IG2[Jahr],Daten_IG2[CH])-1,#N/A)</f>
        <v>#N/A</v>
      </c>
      <c r="I42" s="74"/>
      <c r="J42" s="76" t="e">
        <f>IF(ISNUMBER(Daten_IG2[[#This Row],[BS]]),Daten_IG2[[#This Row],[BS]]/_xlfn.XLOOKUP(Basisjahr,Daten_IG2[Jahr],Daten_IG2[BS])-1,#N/A)</f>
        <v>#N/A</v>
      </c>
      <c r="K42" s="68"/>
      <c r="L42" s="67"/>
      <c r="M42" s="64"/>
      <c r="N42" s="62"/>
      <c r="O42" s="62"/>
      <c r="P42" s="62"/>
    </row>
    <row r="43" spans="1:16" ht="16.350000000000001" customHeight="1">
      <c r="A43" s="95">
        <v>2026</v>
      </c>
      <c r="B43" s="65" t="s">
        <v>164</v>
      </c>
      <c r="C43" s="124" t="s">
        <v>164</v>
      </c>
      <c r="D43" s="66" t="e">
        <v>#N/A</v>
      </c>
      <c r="E43" s="74"/>
      <c r="F43" s="76" t="e">
        <f>IF(ISNUMBER(Daten_IG2[[#This Row],[ZH]]),Daten_IG2[[#This Row],[ZH]]/_xlfn.XLOOKUP(Basisjahr,Daten_IG2[Jahr],Daten_IG2[ZH])-1,#N/A)</f>
        <v>#N/A</v>
      </c>
      <c r="G43" s="74"/>
      <c r="H43" s="76" t="e">
        <f>IF(ISNUMBER(Daten_IG2[[#This Row],[CH]]),Daten_IG2[[#This Row],[CH]]/_xlfn.XLOOKUP(Basisjahr,Daten_IG2[Jahr],Daten_IG2[CH])-1,#N/A)</f>
        <v>#N/A</v>
      </c>
      <c r="I43" s="74"/>
      <c r="J43" s="76" t="e">
        <f>IF(ISNUMBER(Daten_IG2[[#This Row],[BS]]),Daten_IG2[[#This Row],[BS]]/_xlfn.XLOOKUP(Basisjahr,Daten_IG2[Jahr],Daten_IG2[BS])-1,#N/A)</f>
        <v>#N/A</v>
      </c>
      <c r="K43" s="68"/>
      <c r="L43" s="67"/>
      <c r="M43" s="64"/>
      <c r="N43" s="62"/>
      <c r="O43" s="62"/>
      <c r="P43" s="62"/>
    </row>
    <row r="44" spans="1:16" ht="16.350000000000001" customHeight="1">
      <c r="A44" s="95">
        <v>2027</v>
      </c>
      <c r="B44" s="65" t="s">
        <v>164</v>
      </c>
      <c r="C44" s="124" t="s">
        <v>164</v>
      </c>
      <c r="D44" s="66" t="e">
        <v>#N/A</v>
      </c>
      <c r="E44" s="74"/>
      <c r="F44" s="76" t="e">
        <f>IF(ISNUMBER(Daten_IG2[[#This Row],[ZH]]),Daten_IG2[[#This Row],[ZH]]/_xlfn.XLOOKUP(Basisjahr,Daten_IG2[Jahr],Daten_IG2[ZH])-1,#N/A)</f>
        <v>#N/A</v>
      </c>
      <c r="G44" s="74"/>
      <c r="H44" s="76" t="e">
        <f>IF(ISNUMBER(Daten_IG2[[#This Row],[CH]]),Daten_IG2[[#This Row],[CH]]/_xlfn.XLOOKUP(Basisjahr,Daten_IG2[Jahr],Daten_IG2[CH])-1,#N/A)</f>
        <v>#N/A</v>
      </c>
      <c r="I44" s="74"/>
      <c r="J44" s="76" t="e">
        <f>IF(ISNUMBER(Daten_IG2[[#This Row],[BS]]),Daten_IG2[[#This Row],[BS]]/_xlfn.XLOOKUP(Basisjahr,Daten_IG2[Jahr],Daten_IG2[BS])-1,#N/A)</f>
        <v>#N/A</v>
      </c>
      <c r="K44" s="68"/>
      <c r="L44" s="67"/>
      <c r="M44" s="64"/>
      <c r="N44" s="62"/>
      <c r="O44" s="62"/>
      <c r="P44" s="62"/>
    </row>
    <row r="45" spans="1:16" ht="16.350000000000001" customHeight="1">
      <c r="A45" s="95">
        <v>2028</v>
      </c>
      <c r="B45" s="65" t="s">
        <v>164</v>
      </c>
      <c r="C45" s="124" t="s">
        <v>164</v>
      </c>
      <c r="D45" s="66" t="e">
        <v>#N/A</v>
      </c>
      <c r="E45" s="74"/>
      <c r="F45" s="76" t="e">
        <f>IF(ISNUMBER(Daten_IG2[[#This Row],[ZH]]),Daten_IG2[[#This Row],[ZH]]/_xlfn.XLOOKUP(Basisjahr,Daten_IG2[Jahr],Daten_IG2[ZH])-1,#N/A)</f>
        <v>#N/A</v>
      </c>
      <c r="G45" s="74"/>
      <c r="H45" s="76" t="e">
        <f>IF(ISNUMBER(Daten_IG2[[#This Row],[CH]]),Daten_IG2[[#This Row],[CH]]/_xlfn.XLOOKUP(Basisjahr,Daten_IG2[Jahr],Daten_IG2[CH])-1,#N/A)</f>
        <v>#N/A</v>
      </c>
      <c r="I45" s="74"/>
      <c r="J45" s="76" t="e">
        <f>IF(ISNUMBER(Daten_IG2[[#This Row],[BS]]),Daten_IG2[[#This Row],[BS]]/_xlfn.XLOOKUP(Basisjahr,Daten_IG2[Jahr],Daten_IG2[BS])-1,#N/A)</f>
        <v>#N/A</v>
      </c>
      <c r="K45" s="68"/>
      <c r="L45" s="67"/>
      <c r="M45" s="64"/>
      <c r="N45" s="62"/>
      <c r="O45" s="62"/>
      <c r="P45" s="62"/>
    </row>
    <row r="46" spans="1:16" ht="16.350000000000001" customHeight="1">
      <c r="A46" s="95">
        <v>2029</v>
      </c>
      <c r="B46" s="65" t="s">
        <v>164</v>
      </c>
      <c r="C46" s="124" t="s">
        <v>164</v>
      </c>
      <c r="D46" s="66" t="e">
        <v>#N/A</v>
      </c>
      <c r="E46" s="74"/>
      <c r="F46" s="76" t="e">
        <f>IF(ISNUMBER(Daten_IG2[[#This Row],[ZH]]),Daten_IG2[[#This Row],[ZH]]/_xlfn.XLOOKUP(Basisjahr,Daten_IG2[Jahr],Daten_IG2[ZH])-1,#N/A)</f>
        <v>#N/A</v>
      </c>
      <c r="G46" s="74"/>
      <c r="H46" s="76" t="e">
        <f>IF(ISNUMBER(Daten_IG2[[#This Row],[CH]]),Daten_IG2[[#This Row],[CH]]/_xlfn.XLOOKUP(Basisjahr,Daten_IG2[Jahr],Daten_IG2[CH])-1,#N/A)</f>
        <v>#N/A</v>
      </c>
      <c r="I46" s="74"/>
      <c r="J46" s="76" t="e">
        <f>IF(ISNUMBER(Daten_IG2[[#This Row],[BS]]),Daten_IG2[[#This Row],[BS]]/_xlfn.XLOOKUP(Basisjahr,Daten_IG2[Jahr],Daten_IG2[BS])-1,#N/A)</f>
        <v>#N/A</v>
      </c>
      <c r="K46" s="68"/>
      <c r="L46" s="67"/>
      <c r="M46" s="64"/>
      <c r="N46" s="62"/>
      <c r="O46" s="62"/>
      <c r="P46" s="62"/>
    </row>
    <row r="47" spans="1:16" ht="16.350000000000001" customHeight="1">
      <c r="A47" s="95">
        <v>2030</v>
      </c>
      <c r="B47" s="65" t="s">
        <v>164</v>
      </c>
      <c r="C47" s="124" t="s">
        <v>164</v>
      </c>
      <c r="D47" s="66" t="e">
        <v>#N/A</v>
      </c>
      <c r="E47" s="74"/>
      <c r="F47" s="76" t="e">
        <f>IF(ISNUMBER(Daten_IG2[[#This Row],[ZH]]),Daten_IG2[[#This Row],[ZH]]/_xlfn.XLOOKUP(Basisjahr,Daten_IG2[Jahr],Daten_IG2[ZH])-1,#N/A)</f>
        <v>#N/A</v>
      </c>
      <c r="G47" s="74"/>
      <c r="H47" s="76" t="e">
        <f>IF(ISNUMBER(Daten_IG2[[#This Row],[CH]]),Daten_IG2[[#This Row],[CH]]/_xlfn.XLOOKUP(Basisjahr,Daten_IG2[Jahr],Daten_IG2[CH])-1,#N/A)</f>
        <v>#N/A</v>
      </c>
      <c r="I47" s="74"/>
      <c r="J47" s="76" t="e">
        <f>IF(ISNUMBER(Daten_IG2[[#This Row],[BS]]),Daten_IG2[[#This Row],[BS]]/_xlfn.XLOOKUP(Basisjahr,Daten_IG2[Jahr],Daten_IG2[BS])-1,#N/A)</f>
        <v>#N/A</v>
      </c>
      <c r="K47" s="68"/>
      <c r="L47" s="67"/>
      <c r="M47" s="64"/>
      <c r="N47" s="62"/>
      <c r="O47" s="62"/>
      <c r="P47" s="62"/>
    </row>
    <row r="48" spans="1:16" ht="16.350000000000001" customHeight="1">
      <c r="A48" s="95">
        <v>2031</v>
      </c>
      <c r="B48" s="65" t="s">
        <v>164</v>
      </c>
      <c r="C48" s="124" t="s">
        <v>164</v>
      </c>
      <c r="D48" s="66" t="e">
        <v>#N/A</v>
      </c>
      <c r="E48" s="74"/>
      <c r="F48" s="76" t="e">
        <f>IF(ISNUMBER(Daten_IG2[[#This Row],[ZH]]),Daten_IG2[[#This Row],[ZH]]/_xlfn.XLOOKUP(Basisjahr,Daten_IG2[Jahr],Daten_IG2[ZH])-1,#N/A)</f>
        <v>#N/A</v>
      </c>
      <c r="G48" s="74"/>
      <c r="H48" s="76" t="e">
        <f>IF(ISNUMBER(Daten_IG2[[#This Row],[CH]]),Daten_IG2[[#This Row],[CH]]/_xlfn.XLOOKUP(Basisjahr,Daten_IG2[Jahr],Daten_IG2[CH])-1,#N/A)</f>
        <v>#N/A</v>
      </c>
      <c r="I48" s="74"/>
      <c r="J48" s="76" t="e">
        <f>IF(ISNUMBER(Daten_IG2[[#This Row],[BS]]),Daten_IG2[[#This Row],[BS]]/_xlfn.XLOOKUP(Basisjahr,Daten_IG2[Jahr],Daten_IG2[BS])-1,#N/A)</f>
        <v>#N/A</v>
      </c>
      <c r="K48" s="68"/>
      <c r="L48" s="67"/>
      <c r="M48" s="64"/>
      <c r="N48" s="62"/>
      <c r="O48" s="62"/>
      <c r="P48" s="62"/>
    </row>
    <row r="49" spans="1:16" ht="16.350000000000001" customHeight="1">
      <c r="A49" s="95">
        <v>2032</v>
      </c>
      <c r="B49" s="65" t="s">
        <v>164</v>
      </c>
      <c r="C49" s="124" t="s">
        <v>164</v>
      </c>
      <c r="D49" s="66" t="e">
        <v>#N/A</v>
      </c>
      <c r="E49" s="74"/>
      <c r="F49" s="76" t="e">
        <f>IF(ISNUMBER(Daten_IG2[[#This Row],[ZH]]),Daten_IG2[[#This Row],[ZH]]/_xlfn.XLOOKUP(Basisjahr,Daten_IG2[Jahr],Daten_IG2[ZH])-1,#N/A)</f>
        <v>#N/A</v>
      </c>
      <c r="G49" s="74"/>
      <c r="H49" s="76" t="e">
        <f>IF(ISNUMBER(Daten_IG2[[#This Row],[CH]]),Daten_IG2[[#This Row],[CH]]/_xlfn.XLOOKUP(Basisjahr,Daten_IG2[Jahr],Daten_IG2[CH])-1,#N/A)</f>
        <v>#N/A</v>
      </c>
      <c r="I49" s="74"/>
      <c r="J49" s="76" t="e">
        <f>IF(ISNUMBER(Daten_IG2[[#This Row],[BS]]),Daten_IG2[[#This Row],[BS]]/_xlfn.XLOOKUP(Basisjahr,Daten_IG2[Jahr],Daten_IG2[BS])-1,#N/A)</f>
        <v>#N/A</v>
      </c>
      <c r="K49" s="68"/>
      <c r="L49" s="67"/>
      <c r="M49" s="64"/>
      <c r="N49" s="62"/>
      <c r="O49" s="62"/>
      <c r="P49" s="62"/>
    </row>
    <row r="50" spans="1:16" ht="16.350000000000001" customHeight="1">
      <c r="A50" s="95">
        <v>2033</v>
      </c>
      <c r="B50" s="65" t="s">
        <v>164</v>
      </c>
      <c r="C50" s="124" t="s">
        <v>164</v>
      </c>
      <c r="D50" s="66" t="e">
        <v>#N/A</v>
      </c>
      <c r="E50" s="74"/>
      <c r="F50" s="76" t="e">
        <f>IF(ISNUMBER(Daten_IG2[[#This Row],[ZH]]),Daten_IG2[[#This Row],[ZH]]/_xlfn.XLOOKUP(Basisjahr,Daten_IG2[Jahr],Daten_IG2[ZH])-1,#N/A)</f>
        <v>#N/A</v>
      </c>
      <c r="G50" s="74"/>
      <c r="H50" s="76" t="e">
        <f>IF(ISNUMBER(Daten_IG2[[#This Row],[CH]]),Daten_IG2[[#This Row],[CH]]/_xlfn.XLOOKUP(Basisjahr,Daten_IG2[Jahr],Daten_IG2[CH])-1,#N/A)</f>
        <v>#N/A</v>
      </c>
      <c r="I50" s="74"/>
      <c r="J50" s="76" t="e">
        <f>IF(ISNUMBER(Daten_IG2[[#This Row],[BS]]),Daten_IG2[[#This Row],[BS]]/_xlfn.XLOOKUP(Basisjahr,Daten_IG2[Jahr],Daten_IG2[BS])-1,#N/A)</f>
        <v>#N/A</v>
      </c>
      <c r="K50" s="68"/>
      <c r="L50" s="67"/>
      <c r="M50" s="64"/>
      <c r="N50" s="62"/>
      <c r="O50" s="62"/>
      <c r="P50" s="62"/>
    </row>
    <row r="51" spans="1:16" ht="16.350000000000001" customHeight="1">
      <c r="A51" s="95">
        <v>2034</v>
      </c>
      <c r="B51" s="65" t="s">
        <v>164</v>
      </c>
      <c r="C51" s="124" t="s">
        <v>164</v>
      </c>
      <c r="D51" s="66" t="e">
        <v>#N/A</v>
      </c>
      <c r="E51" s="74"/>
      <c r="F51" s="76" t="e">
        <f>IF(ISNUMBER(Daten_IG2[[#This Row],[ZH]]),Daten_IG2[[#This Row],[ZH]]/_xlfn.XLOOKUP(Basisjahr,Daten_IG2[Jahr],Daten_IG2[ZH])-1,#N/A)</f>
        <v>#N/A</v>
      </c>
      <c r="G51" s="74"/>
      <c r="H51" s="76" t="e">
        <f>IF(ISNUMBER(Daten_IG2[[#This Row],[CH]]),Daten_IG2[[#This Row],[CH]]/_xlfn.XLOOKUP(Basisjahr,Daten_IG2[Jahr],Daten_IG2[CH])-1,#N/A)</f>
        <v>#N/A</v>
      </c>
      <c r="I51" s="74"/>
      <c r="J51" s="76" t="e">
        <f>IF(ISNUMBER(Daten_IG2[[#This Row],[BS]]),Daten_IG2[[#This Row],[BS]]/_xlfn.XLOOKUP(Basisjahr,Daten_IG2[Jahr],Daten_IG2[BS])-1,#N/A)</f>
        <v>#N/A</v>
      </c>
      <c r="K51" s="68"/>
      <c r="L51" s="67"/>
      <c r="M51" s="64"/>
      <c r="N51" s="62"/>
      <c r="O51" s="62"/>
      <c r="P51" s="62"/>
    </row>
    <row r="52" spans="1:16" ht="16.350000000000001" customHeight="1">
      <c r="A52" s="95">
        <v>2035</v>
      </c>
      <c r="B52" s="65" t="s">
        <v>164</v>
      </c>
      <c r="C52" s="124" t="s">
        <v>164</v>
      </c>
      <c r="D52" s="66" t="e">
        <v>#N/A</v>
      </c>
      <c r="E52" s="74"/>
      <c r="F52" s="76" t="e">
        <f>IF(ISNUMBER(Daten_IG2[[#This Row],[ZH]]),Daten_IG2[[#This Row],[ZH]]/_xlfn.XLOOKUP(Basisjahr,Daten_IG2[Jahr],Daten_IG2[ZH])-1,#N/A)</f>
        <v>#N/A</v>
      </c>
      <c r="G52" s="74"/>
      <c r="H52" s="76" t="e">
        <f>IF(ISNUMBER(Daten_IG2[[#This Row],[CH]]),Daten_IG2[[#This Row],[CH]]/_xlfn.XLOOKUP(Basisjahr,Daten_IG2[Jahr],Daten_IG2[CH])-1,#N/A)</f>
        <v>#N/A</v>
      </c>
      <c r="I52" s="74"/>
      <c r="J52" s="76" t="e">
        <f>IF(ISNUMBER(Daten_IG2[[#This Row],[BS]]),Daten_IG2[[#This Row],[BS]]/_xlfn.XLOOKUP(Basisjahr,Daten_IG2[Jahr],Daten_IG2[BS])-1,#N/A)</f>
        <v>#N/A</v>
      </c>
      <c r="K52" s="68"/>
      <c r="L52" s="67"/>
      <c r="M52" s="64"/>
      <c r="N52" s="62"/>
      <c r="O52" s="62"/>
      <c r="P52" s="62"/>
    </row>
    <row r="53" spans="1:16" ht="16.350000000000001" customHeight="1">
      <c r="A53" s="95">
        <v>2036</v>
      </c>
      <c r="B53" s="65" t="s">
        <v>164</v>
      </c>
      <c r="C53" s="124" t="s">
        <v>164</v>
      </c>
      <c r="D53" s="66" t="e">
        <v>#N/A</v>
      </c>
      <c r="E53" s="74"/>
      <c r="F53" s="76" t="e">
        <f>IF(ISNUMBER(Daten_IG2[[#This Row],[ZH]]),Daten_IG2[[#This Row],[ZH]]/_xlfn.XLOOKUP(Basisjahr,Daten_IG2[Jahr],Daten_IG2[ZH])-1,#N/A)</f>
        <v>#N/A</v>
      </c>
      <c r="G53" s="74"/>
      <c r="H53" s="76" t="e">
        <f>IF(ISNUMBER(Daten_IG2[[#This Row],[CH]]),Daten_IG2[[#This Row],[CH]]/_xlfn.XLOOKUP(Basisjahr,Daten_IG2[Jahr],Daten_IG2[CH])-1,#N/A)</f>
        <v>#N/A</v>
      </c>
      <c r="I53" s="74"/>
      <c r="J53" s="76" t="e">
        <f>IF(ISNUMBER(Daten_IG2[[#This Row],[BS]]),Daten_IG2[[#This Row],[BS]]/_xlfn.XLOOKUP(Basisjahr,Daten_IG2[Jahr],Daten_IG2[BS])-1,#N/A)</f>
        <v>#N/A</v>
      </c>
      <c r="K53" s="68"/>
      <c r="L53" s="67"/>
      <c r="M53" s="64"/>
      <c r="N53" s="62"/>
      <c r="O53" s="62"/>
      <c r="P53" s="62"/>
    </row>
    <row r="54" spans="1:16" ht="16.350000000000001" customHeight="1">
      <c r="A54" s="95">
        <v>2037</v>
      </c>
      <c r="B54" s="65" t="s">
        <v>164</v>
      </c>
      <c r="C54" s="124" t="s">
        <v>164</v>
      </c>
      <c r="D54" s="66" t="e">
        <v>#N/A</v>
      </c>
      <c r="E54" s="74"/>
      <c r="F54" s="76" t="e">
        <f>IF(ISNUMBER(Daten_IG2[[#This Row],[ZH]]),Daten_IG2[[#This Row],[ZH]]/_xlfn.XLOOKUP(Basisjahr,Daten_IG2[Jahr],Daten_IG2[ZH])-1,#N/A)</f>
        <v>#N/A</v>
      </c>
      <c r="G54" s="74"/>
      <c r="H54" s="76" t="e">
        <f>IF(ISNUMBER(Daten_IG2[[#This Row],[CH]]),Daten_IG2[[#This Row],[CH]]/_xlfn.XLOOKUP(Basisjahr,Daten_IG2[Jahr],Daten_IG2[CH])-1,#N/A)</f>
        <v>#N/A</v>
      </c>
      <c r="I54" s="74"/>
      <c r="J54" s="76" t="e">
        <f>IF(ISNUMBER(Daten_IG2[[#This Row],[BS]]),Daten_IG2[[#This Row],[BS]]/_xlfn.XLOOKUP(Basisjahr,Daten_IG2[Jahr],Daten_IG2[BS])-1,#N/A)</f>
        <v>#N/A</v>
      </c>
      <c r="K54" s="68"/>
      <c r="L54" s="67"/>
      <c r="M54" s="64"/>
      <c r="N54" s="62"/>
      <c r="O54" s="62"/>
      <c r="P54" s="62"/>
    </row>
    <row r="55" spans="1:16" ht="16.350000000000001" customHeight="1">
      <c r="A55" s="95">
        <v>2038</v>
      </c>
      <c r="B55" s="65" t="s">
        <v>164</v>
      </c>
      <c r="C55" s="124" t="s">
        <v>164</v>
      </c>
      <c r="D55" s="66" t="e">
        <v>#N/A</v>
      </c>
      <c r="E55" s="74"/>
      <c r="F55" s="76" t="e">
        <f>IF(ISNUMBER(Daten_IG2[[#This Row],[ZH]]),Daten_IG2[[#This Row],[ZH]]/_xlfn.XLOOKUP(Basisjahr,Daten_IG2[Jahr],Daten_IG2[ZH])-1,#N/A)</f>
        <v>#N/A</v>
      </c>
      <c r="G55" s="74"/>
      <c r="H55" s="76" t="e">
        <f>IF(ISNUMBER(Daten_IG2[[#This Row],[CH]]),Daten_IG2[[#This Row],[CH]]/_xlfn.XLOOKUP(Basisjahr,Daten_IG2[Jahr],Daten_IG2[CH])-1,#N/A)</f>
        <v>#N/A</v>
      </c>
      <c r="I55" s="74"/>
      <c r="J55" s="76" t="e">
        <f>IF(ISNUMBER(Daten_IG2[[#This Row],[BS]]),Daten_IG2[[#This Row],[BS]]/_xlfn.XLOOKUP(Basisjahr,Daten_IG2[Jahr],Daten_IG2[BS])-1,#N/A)</f>
        <v>#N/A</v>
      </c>
      <c r="K55" s="68"/>
      <c r="L55" s="67"/>
      <c r="M55" s="64"/>
      <c r="N55" s="62"/>
      <c r="O55" s="62"/>
      <c r="P55" s="62"/>
    </row>
    <row r="56" spans="1:16" ht="16.350000000000001" customHeight="1">
      <c r="A56" s="95">
        <v>2039</v>
      </c>
      <c r="B56" s="65" t="s">
        <v>164</v>
      </c>
      <c r="C56" s="124" t="s">
        <v>164</v>
      </c>
      <c r="D56" s="66" t="e">
        <v>#N/A</v>
      </c>
      <c r="E56" s="74"/>
      <c r="F56" s="76" t="e">
        <f>IF(ISNUMBER(Daten_IG2[[#This Row],[ZH]]),Daten_IG2[[#This Row],[ZH]]/_xlfn.XLOOKUP(Basisjahr,Daten_IG2[Jahr],Daten_IG2[ZH])-1,#N/A)</f>
        <v>#N/A</v>
      </c>
      <c r="G56" s="74"/>
      <c r="H56" s="76" t="e">
        <f>IF(ISNUMBER(Daten_IG2[[#This Row],[CH]]),Daten_IG2[[#This Row],[CH]]/_xlfn.XLOOKUP(Basisjahr,Daten_IG2[Jahr],Daten_IG2[CH])-1,#N/A)</f>
        <v>#N/A</v>
      </c>
      <c r="I56" s="74"/>
      <c r="J56" s="76" t="e">
        <f>IF(ISNUMBER(Daten_IG2[[#This Row],[BS]]),Daten_IG2[[#This Row],[BS]]/_xlfn.XLOOKUP(Basisjahr,Daten_IG2[Jahr],Daten_IG2[BS])-1,#N/A)</f>
        <v>#N/A</v>
      </c>
      <c r="K56" s="68"/>
      <c r="L56" s="67"/>
      <c r="M56" s="64"/>
      <c r="N56" s="62"/>
      <c r="O56" s="62"/>
      <c r="P56" s="62"/>
    </row>
    <row r="57" spans="1:16" ht="16.350000000000001" customHeight="1">
      <c r="A57" s="95">
        <v>2040</v>
      </c>
      <c r="B57" s="65" t="s">
        <v>164</v>
      </c>
      <c r="C57" s="124" t="s">
        <v>164</v>
      </c>
      <c r="D57" s="66" t="e">
        <v>#N/A</v>
      </c>
      <c r="E57" s="74"/>
      <c r="F57" s="76" t="e">
        <f>IF(ISNUMBER(Daten_IG2[[#This Row],[ZH]]),Daten_IG2[[#This Row],[ZH]]/_xlfn.XLOOKUP(Basisjahr,Daten_IG2[Jahr],Daten_IG2[ZH])-1,#N/A)</f>
        <v>#N/A</v>
      </c>
      <c r="G57" s="74"/>
      <c r="H57" s="76" t="e">
        <f>IF(ISNUMBER(Daten_IG2[[#This Row],[CH]]),Daten_IG2[[#This Row],[CH]]/_xlfn.XLOOKUP(Basisjahr,Daten_IG2[Jahr],Daten_IG2[CH])-1,#N/A)</f>
        <v>#N/A</v>
      </c>
      <c r="I57" s="74"/>
      <c r="J57" s="76" t="e">
        <f>IF(ISNUMBER(Daten_IG2[[#This Row],[BS]]),Daten_IG2[[#This Row],[BS]]/_xlfn.XLOOKUP(Basisjahr,Daten_IG2[Jahr],Daten_IG2[BS])-1,#N/A)</f>
        <v>#N/A</v>
      </c>
      <c r="K57" s="68"/>
      <c r="L57" s="67"/>
      <c r="M57" s="64"/>
      <c r="N57" s="62"/>
      <c r="O57" s="62"/>
      <c r="P57" s="62"/>
    </row>
    <row r="58" spans="1:16" ht="16.350000000000001" customHeight="1">
      <c r="A58" s="95">
        <v>2041</v>
      </c>
      <c r="B58" s="65" t="s">
        <v>164</v>
      </c>
      <c r="C58" s="124" t="s">
        <v>164</v>
      </c>
      <c r="D58" s="66" t="e">
        <v>#N/A</v>
      </c>
      <c r="E58" s="74"/>
      <c r="F58" s="76" t="e">
        <f>IF(ISNUMBER(Daten_IG2[[#This Row],[ZH]]),Daten_IG2[[#This Row],[ZH]]/_xlfn.XLOOKUP(Basisjahr,Daten_IG2[Jahr],Daten_IG2[ZH])-1,#N/A)</f>
        <v>#N/A</v>
      </c>
      <c r="G58" s="74"/>
      <c r="H58" s="76" t="e">
        <f>IF(ISNUMBER(Daten_IG2[[#This Row],[CH]]),Daten_IG2[[#This Row],[CH]]/_xlfn.XLOOKUP(Basisjahr,Daten_IG2[Jahr],Daten_IG2[CH])-1,#N/A)</f>
        <v>#N/A</v>
      </c>
      <c r="I58" s="74"/>
      <c r="J58" s="76" t="e">
        <f>IF(ISNUMBER(Daten_IG2[[#This Row],[BS]]),Daten_IG2[[#This Row],[BS]]/_xlfn.XLOOKUP(Basisjahr,Daten_IG2[Jahr],Daten_IG2[BS])-1,#N/A)</f>
        <v>#N/A</v>
      </c>
      <c r="K58" s="68"/>
      <c r="L58" s="67"/>
      <c r="M58" s="64"/>
      <c r="N58" s="62"/>
      <c r="O58" s="62"/>
      <c r="P58" s="62"/>
    </row>
    <row r="59" spans="1:16" ht="16.350000000000001" customHeight="1">
      <c r="A59" s="95">
        <v>2042</v>
      </c>
      <c r="B59" s="65" t="s">
        <v>164</v>
      </c>
      <c r="C59" s="124" t="s">
        <v>164</v>
      </c>
      <c r="D59" s="66" t="e">
        <v>#N/A</v>
      </c>
      <c r="E59" s="74"/>
      <c r="F59" s="76" t="e">
        <f>IF(ISNUMBER(Daten_IG2[[#This Row],[ZH]]),Daten_IG2[[#This Row],[ZH]]/_xlfn.XLOOKUP(Basisjahr,Daten_IG2[Jahr],Daten_IG2[ZH])-1,#N/A)</f>
        <v>#N/A</v>
      </c>
      <c r="G59" s="74"/>
      <c r="H59" s="76" t="e">
        <f>IF(ISNUMBER(Daten_IG2[[#This Row],[CH]]),Daten_IG2[[#This Row],[CH]]/_xlfn.XLOOKUP(Basisjahr,Daten_IG2[Jahr],Daten_IG2[CH])-1,#N/A)</f>
        <v>#N/A</v>
      </c>
      <c r="I59" s="74"/>
      <c r="J59" s="76" t="e">
        <f>IF(ISNUMBER(Daten_IG2[[#This Row],[BS]]),Daten_IG2[[#This Row],[BS]]/_xlfn.XLOOKUP(Basisjahr,Daten_IG2[Jahr],Daten_IG2[BS])-1,#N/A)</f>
        <v>#N/A</v>
      </c>
      <c r="K59" s="68"/>
      <c r="L59" s="67"/>
      <c r="M59" s="64"/>
      <c r="N59" s="62"/>
      <c r="O59" s="62"/>
      <c r="P59" s="62"/>
    </row>
    <row r="60" spans="1:16" ht="16.350000000000001" customHeight="1">
      <c r="A60" s="95">
        <v>2043</v>
      </c>
      <c r="B60" s="65" t="s">
        <v>164</v>
      </c>
      <c r="C60" s="124" t="s">
        <v>164</v>
      </c>
      <c r="D60" s="66" t="e">
        <v>#N/A</v>
      </c>
      <c r="E60" s="74"/>
      <c r="F60" s="76" t="e">
        <f>IF(ISNUMBER(Daten_IG2[[#This Row],[ZH]]),Daten_IG2[[#This Row],[ZH]]/_xlfn.XLOOKUP(Basisjahr,Daten_IG2[Jahr],Daten_IG2[ZH])-1,#N/A)</f>
        <v>#N/A</v>
      </c>
      <c r="G60" s="74"/>
      <c r="H60" s="76" t="e">
        <f>IF(ISNUMBER(Daten_IG2[[#This Row],[CH]]),Daten_IG2[[#This Row],[CH]]/_xlfn.XLOOKUP(Basisjahr,Daten_IG2[Jahr],Daten_IG2[CH])-1,#N/A)</f>
        <v>#N/A</v>
      </c>
      <c r="I60" s="74"/>
      <c r="J60" s="76" t="e">
        <f>IF(ISNUMBER(Daten_IG2[[#This Row],[BS]]),Daten_IG2[[#This Row],[BS]]/_xlfn.XLOOKUP(Basisjahr,Daten_IG2[Jahr],Daten_IG2[BS])-1,#N/A)</f>
        <v>#N/A</v>
      </c>
      <c r="K60" s="68"/>
      <c r="L60" s="67"/>
      <c r="M60" s="64"/>
      <c r="N60" s="62"/>
      <c r="O60" s="62"/>
      <c r="P60" s="62"/>
    </row>
    <row r="61" spans="1:16" ht="16.350000000000001" customHeight="1">
      <c r="A61" s="95">
        <v>2044</v>
      </c>
      <c r="B61" s="65" t="s">
        <v>164</v>
      </c>
      <c r="C61" s="124" t="s">
        <v>164</v>
      </c>
      <c r="D61" s="66" t="e">
        <v>#N/A</v>
      </c>
      <c r="E61" s="74"/>
      <c r="F61" s="76" t="e">
        <f>IF(ISNUMBER(Daten_IG2[[#This Row],[ZH]]),Daten_IG2[[#This Row],[ZH]]/_xlfn.XLOOKUP(Basisjahr,Daten_IG2[Jahr],Daten_IG2[ZH])-1,#N/A)</f>
        <v>#N/A</v>
      </c>
      <c r="G61" s="74"/>
      <c r="H61" s="76" t="e">
        <f>IF(ISNUMBER(Daten_IG2[[#This Row],[CH]]),Daten_IG2[[#This Row],[CH]]/_xlfn.XLOOKUP(Basisjahr,Daten_IG2[Jahr],Daten_IG2[CH])-1,#N/A)</f>
        <v>#N/A</v>
      </c>
      <c r="I61" s="74"/>
      <c r="J61" s="76" t="e">
        <f>IF(ISNUMBER(Daten_IG2[[#This Row],[BS]]),Daten_IG2[[#This Row],[BS]]/_xlfn.XLOOKUP(Basisjahr,Daten_IG2[Jahr],Daten_IG2[BS])-1,#N/A)</f>
        <v>#N/A</v>
      </c>
      <c r="K61" s="68"/>
      <c r="L61" s="67"/>
      <c r="M61" s="64"/>
      <c r="N61" s="62"/>
      <c r="O61" s="62"/>
      <c r="P61" s="62"/>
    </row>
    <row r="62" spans="1:16" ht="16.350000000000001" customHeight="1">
      <c r="A62" s="95">
        <v>2045</v>
      </c>
      <c r="B62" s="65" t="s">
        <v>164</v>
      </c>
      <c r="C62" s="124" t="s">
        <v>164</v>
      </c>
      <c r="D62" s="66" t="e">
        <v>#N/A</v>
      </c>
      <c r="E62" s="74"/>
      <c r="F62" s="76" t="e">
        <f>IF(ISNUMBER(Daten_IG2[[#This Row],[ZH]]),Daten_IG2[[#This Row],[ZH]]/_xlfn.XLOOKUP(Basisjahr,Daten_IG2[Jahr],Daten_IG2[ZH])-1,#N/A)</f>
        <v>#N/A</v>
      </c>
      <c r="G62" s="74"/>
      <c r="H62" s="76" t="e">
        <f>IF(ISNUMBER(Daten_IG2[[#This Row],[CH]]),Daten_IG2[[#This Row],[CH]]/_xlfn.XLOOKUP(Basisjahr,Daten_IG2[Jahr],Daten_IG2[CH])-1,#N/A)</f>
        <v>#N/A</v>
      </c>
      <c r="I62" s="74"/>
      <c r="J62" s="76" t="e">
        <f>IF(ISNUMBER(Daten_IG2[[#This Row],[BS]]),Daten_IG2[[#This Row],[BS]]/_xlfn.XLOOKUP(Basisjahr,Daten_IG2[Jahr],Daten_IG2[BS])-1,#N/A)</f>
        <v>#N/A</v>
      </c>
      <c r="K62" s="68"/>
      <c r="L62" s="67"/>
      <c r="M62" s="64"/>
      <c r="N62" s="62"/>
      <c r="O62" s="62"/>
      <c r="P62" s="62"/>
    </row>
    <row r="63" spans="1:16" ht="16.350000000000001" customHeight="1">
      <c r="A63" s="95">
        <v>2046</v>
      </c>
      <c r="B63" s="65" t="s">
        <v>164</v>
      </c>
      <c r="C63" s="124" t="s">
        <v>164</v>
      </c>
      <c r="D63" s="66" t="e">
        <v>#N/A</v>
      </c>
      <c r="E63" s="74"/>
      <c r="F63" s="76" t="e">
        <f>IF(ISNUMBER(Daten_IG2[[#This Row],[ZH]]),Daten_IG2[[#This Row],[ZH]]/_xlfn.XLOOKUP(Basisjahr,Daten_IG2[Jahr],Daten_IG2[ZH])-1,#N/A)</f>
        <v>#N/A</v>
      </c>
      <c r="G63" s="74"/>
      <c r="H63" s="76" t="e">
        <f>IF(ISNUMBER(Daten_IG2[[#This Row],[CH]]),Daten_IG2[[#This Row],[CH]]/_xlfn.XLOOKUP(Basisjahr,Daten_IG2[Jahr],Daten_IG2[CH])-1,#N/A)</f>
        <v>#N/A</v>
      </c>
      <c r="I63" s="74"/>
      <c r="J63" s="76" t="e">
        <f>IF(ISNUMBER(Daten_IG2[[#This Row],[BS]]),Daten_IG2[[#This Row],[BS]]/_xlfn.XLOOKUP(Basisjahr,Daten_IG2[Jahr],Daten_IG2[BS])-1,#N/A)</f>
        <v>#N/A</v>
      </c>
      <c r="K63" s="68"/>
      <c r="L63" s="67"/>
      <c r="M63" s="64"/>
      <c r="N63" s="62"/>
      <c r="O63" s="62"/>
      <c r="P63" s="62"/>
    </row>
    <row r="64" spans="1:16" ht="16.350000000000001" customHeight="1">
      <c r="A64" s="95">
        <v>2047</v>
      </c>
      <c r="B64" s="65" t="s">
        <v>164</v>
      </c>
      <c r="C64" s="124" t="s">
        <v>164</v>
      </c>
      <c r="D64" s="66" t="e">
        <v>#N/A</v>
      </c>
      <c r="E64" s="74"/>
      <c r="F64" s="76" t="e">
        <f>IF(ISNUMBER(Daten_IG2[[#This Row],[ZH]]),Daten_IG2[[#This Row],[ZH]]/_xlfn.XLOOKUP(Basisjahr,Daten_IG2[Jahr],Daten_IG2[ZH])-1,#N/A)</f>
        <v>#N/A</v>
      </c>
      <c r="G64" s="74"/>
      <c r="H64" s="76" t="e">
        <f>IF(ISNUMBER(Daten_IG2[[#This Row],[CH]]),Daten_IG2[[#This Row],[CH]]/_xlfn.XLOOKUP(Basisjahr,Daten_IG2[Jahr],Daten_IG2[CH])-1,#N/A)</f>
        <v>#N/A</v>
      </c>
      <c r="I64" s="74"/>
      <c r="J64" s="76" t="e">
        <f>IF(ISNUMBER(Daten_IG2[[#This Row],[BS]]),Daten_IG2[[#This Row],[BS]]/_xlfn.XLOOKUP(Basisjahr,Daten_IG2[Jahr],Daten_IG2[BS])-1,#N/A)</f>
        <v>#N/A</v>
      </c>
      <c r="K64" s="68"/>
      <c r="L64" s="67"/>
      <c r="M64" s="64"/>
      <c r="N64" s="62"/>
      <c r="O64" s="62"/>
      <c r="P64" s="62"/>
    </row>
    <row r="65" spans="1:16" ht="16.350000000000001" customHeight="1">
      <c r="A65" s="95">
        <v>2048</v>
      </c>
      <c r="B65" s="65" t="s">
        <v>164</v>
      </c>
      <c r="C65" s="124" t="s">
        <v>164</v>
      </c>
      <c r="D65" s="66" t="e">
        <v>#N/A</v>
      </c>
      <c r="E65" s="74"/>
      <c r="F65" s="76" t="e">
        <f>IF(ISNUMBER(Daten_IG2[[#This Row],[ZH]]),Daten_IG2[[#This Row],[ZH]]/_xlfn.XLOOKUP(Basisjahr,Daten_IG2[Jahr],Daten_IG2[ZH])-1,#N/A)</f>
        <v>#N/A</v>
      </c>
      <c r="G65" s="74"/>
      <c r="H65" s="76" t="e">
        <f>IF(ISNUMBER(Daten_IG2[[#This Row],[CH]]),Daten_IG2[[#This Row],[CH]]/_xlfn.XLOOKUP(Basisjahr,Daten_IG2[Jahr],Daten_IG2[CH])-1,#N/A)</f>
        <v>#N/A</v>
      </c>
      <c r="I65" s="74"/>
      <c r="J65" s="76" t="e">
        <f>IF(ISNUMBER(Daten_IG2[[#This Row],[BS]]),Daten_IG2[[#This Row],[BS]]/_xlfn.XLOOKUP(Basisjahr,Daten_IG2[Jahr],Daten_IG2[BS])-1,#N/A)</f>
        <v>#N/A</v>
      </c>
      <c r="K65" s="68"/>
      <c r="L65" s="67"/>
      <c r="M65" s="64"/>
      <c r="N65" s="62"/>
      <c r="O65" s="62"/>
      <c r="P65" s="62"/>
    </row>
    <row r="66" spans="1:16" ht="16.350000000000001" customHeight="1">
      <c r="A66" s="95">
        <v>2049</v>
      </c>
      <c r="B66" s="65" t="s">
        <v>164</v>
      </c>
      <c r="C66" s="124" t="s">
        <v>164</v>
      </c>
      <c r="D66" s="66" t="e">
        <v>#N/A</v>
      </c>
      <c r="E66" s="74"/>
      <c r="F66" s="76" t="e">
        <f>IF(ISNUMBER(Daten_IG2[[#This Row],[ZH]]),Daten_IG2[[#This Row],[ZH]]/_xlfn.XLOOKUP(Basisjahr,Daten_IG2[Jahr],Daten_IG2[ZH])-1,#N/A)</f>
        <v>#N/A</v>
      </c>
      <c r="G66" s="74"/>
      <c r="H66" s="76" t="e">
        <f>IF(ISNUMBER(Daten_IG2[[#This Row],[CH]]),Daten_IG2[[#This Row],[CH]]/_xlfn.XLOOKUP(Basisjahr,Daten_IG2[Jahr],Daten_IG2[CH])-1,#N/A)</f>
        <v>#N/A</v>
      </c>
      <c r="I66" s="74"/>
      <c r="J66" s="76" t="e">
        <f>IF(ISNUMBER(Daten_IG2[[#This Row],[BS]]),Daten_IG2[[#This Row],[BS]]/_xlfn.XLOOKUP(Basisjahr,Daten_IG2[Jahr],Daten_IG2[BS])-1,#N/A)</f>
        <v>#N/A</v>
      </c>
      <c r="K66" s="68"/>
      <c r="L66" s="67"/>
      <c r="M66" s="64"/>
      <c r="N66" s="62"/>
      <c r="O66" s="62"/>
      <c r="P66" s="62"/>
    </row>
    <row r="67" spans="1:16" ht="15" customHeight="1">
      <c r="A67" s="95">
        <v>2050</v>
      </c>
      <c r="B67" s="95" t="s">
        <v>164</v>
      </c>
      <c r="C67" s="124" t="s">
        <v>164</v>
      </c>
      <c r="D67" t="e">
        <v>#N/A</v>
      </c>
      <c r="E67"/>
      <c r="F67" t="e">
        <f>IF(ISNUMBER(Daten_IG2[[#This Row],[ZH]]),Daten_IG2[[#This Row],[ZH]]/_xlfn.XLOOKUP(Basisjahr,Daten_IG2[Jahr],Daten_IG2[ZH])-1,#N/A)</f>
        <v>#N/A</v>
      </c>
      <c r="G67"/>
      <c r="H67" t="e">
        <f>IF(ISNUMBER(Daten_IG2[[#This Row],[CH]]),Daten_IG2[[#This Row],[CH]]/_xlfn.XLOOKUP(Basisjahr,Daten_IG2[Jahr],Daten_IG2[CH])-1,#N/A)</f>
        <v>#N/A</v>
      </c>
      <c r="I67"/>
      <c r="J67" t="e">
        <f>IF(ISNUMBER(Daten_IG2[[#This Row],[BS]]),Daten_IG2[[#This Row],[BS]]/_xlfn.XLOOKUP(Basisjahr,Daten_IG2[Jahr],Daten_IG2[BS])-1,#N/A)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627" priority="4">
      <formula>ISERROR(A2)</formula>
    </cfRule>
  </conditionalFormatting>
  <conditionalFormatting sqref="A1:Z13 A14:B14 E14:G14 J14:Z14 A15:Z20 A21:B22 E21:G22 J21:Z22 A23:Z25 A26:J27 N26:Z27 A28:Z30 A31:AA67 A68:Z72 A73:J74 N73:Z74 A75:Z1048576">
    <cfRule type="cellIs" dxfId="624" priority="1" operator="equal">
      <formula>0</formula>
    </cfRule>
  </conditionalFormatting>
  <dataValidations count="1">
    <dataValidation operator="lessThan" allowBlank="1" showInputMessage="1" showErrorMessage="1" sqref="B8:D10 G8:I9" xr:uid="{7953151A-9B20-42DA-A1CB-8252894EDB0E}"/>
  </dataValidations>
  <hyperlinks>
    <hyperlink ref="F1" location="Übersicht!A1" display="⬅️ Zurück zur Übersicht" xr:uid="{4D0876A7-1D64-49F7-ACC9-DC341BE9363D}"/>
    <hyperlink ref="G12" r:id="rId1" display="https://opendata.swiss/de/dataset/gebaude-nach-kanton-gebaudekategorie-heizungsart-warmwasserversorgung-energietrager-und-bauperi" xr:uid="{6640AD80-08F1-4BAF-A464-C7269789AA18}"/>
    <hyperlink ref="B12:D12" r:id="rId2" display="https://www.pxweb.bfs.admin.ch/api/v1/de/" xr:uid="{CEC776A7-A5C0-4143-A284-CEFF2BD629C3}"/>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2" id="{B820DF66-5B0A-42DD-838D-567455081F1A}">
            <xm:f>$A32=Übersicht!$H$1</xm:f>
            <x14:dxf>
              <fill>
                <patternFill>
                  <bgColor theme="3" tint="0.79998168889431442"/>
                </patternFill>
              </fill>
            </x14:dxf>
          </x14:cfRule>
          <x14:cfRule type="expression" priority="3" id="{D6101CA3-D61F-4EB4-A5C9-4CFE415711BB}">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F0868E94-D712-4F35-AA22-36AA0F912FFF}">
          <x14:formula1>
            <xm:f>Definitionen!$A$2:$A$6</xm:f>
          </x14:formula1>
          <xm:sqref>B7 D6:D7</xm:sqref>
        </x14:dataValidation>
        <x14:dataValidation type="list" allowBlank="1" showInputMessage="1" showErrorMessage="1" xr:uid="{3A3F5EE3-3255-4FEC-B96B-C78F8BC9AAC1}">
          <x14:formula1>
            <xm:f>Definitionen!$I$2:$I$7</xm:f>
          </x14:formula1>
          <xm:sqref>G24:I24</xm:sqref>
        </x14:dataValidation>
        <x14:dataValidation type="list" operator="lessThan" allowBlank="1" showInputMessage="1" showErrorMessage="1" xr:uid="{A247E86A-55E5-4A23-9054-10E1E36FCB0B}">
          <x14:formula1>
            <xm:f>Definitionen!$E$2:$E$11</xm:f>
          </x14:formula1>
          <xm:sqref>B5</xm:sqref>
        </x14:dataValidation>
        <x14:dataValidation type="list" allowBlank="1" showInputMessage="1" showErrorMessage="1" xr:uid="{E1585B48-C64C-4DAE-8C8C-5BC8376C72F3}">
          <x14:formula1>
            <xm:f>Definitionen!I2:I15</xm:f>
          </x14:formula1>
          <xm:sqref>B24:D24</xm:sqref>
        </x14:dataValidation>
      </x14:dataValidation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1BE433-CEF5-45A4-85DB-BDEF0283560B}">
  <sheetPr codeName="Tabelle25">
    <tabColor theme="9"/>
    <pageSetUpPr fitToPage="1"/>
  </sheetPr>
  <dimension ref="A1:Q127"/>
  <sheetViews>
    <sheetView showGridLines="0" zoomScaleNormal="100" workbookViewId="0">
      <pane xSplit="1" ySplit="1" topLeftCell="B6" activePane="bottomRight" state="frozen"/>
      <selection pane="bottomRight" activeCell="F1" sqref="F1:H1"/>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1" t="s">
        <v>363</v>
      </c>
      <c r="B1" s="192"/>
      <c r="C1" s="192"/>
      <c r="D1" s="192"/>
      <c r="E1" s="93" t="e">
        <f>Basisjahr&amp;"-"&amp;Betrachtungsjahr&amp;": "&amp;ROUND(_xlfn.XLOOKUP(Betrachtungsjahr,Daten_IG3[Jahr],Daten_IG3[Veränderung ZH])*100,1)&amp;" %"</f>
        <v>#N/A</v>
      </c>
      <c r="F1" s="193" t="s">
        <v>122</v>
      </c>
      <c r="G1" s="193"/>
      <c r="H1" s="193"/>
      <c r="J1" s="94" t="e">
        <f>Basisjahr&amp;"-"&amp;Betrachtungsjahr&amp;": "&amp;ROUND(_xlfn.XLOOKUP(Betrachtungsjahr,Daten_IG3[Jahr],Daten_IG3[Veränderung CH])*100,1)&amp;" %"</f>
        <v>#N/A</v>
      </c>
    </row>
    <row r="2" spans="1:17" s="56" customFormat="1" ht="9" customHeigh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2020</v>
      </c>
      <c r="E4" s="19"/>
      <c r="F4" s="89"/>
      <c r="G4" s="89"/>
      <c r="H4" s="90" t="str">
        <f t="shared" ref="H4:H6" si="0">C4</f>
        <v>Verfügbar ab</v>
      </c>
      <c r="I4" s="92"/>
    </row>
    <row r="5" spans="1:17" s="56" customFormat="1" ht="18" customHeight="1">
      <c r="A5" s="79" t="s">
        <v>59</v>
      </c>
      <c r="B5" s="80" t="s">
        <v>166</v>
      </c>
      <c r="C5" s="79" t="s">
        <v>127</v>
      </c>
      <c r="D5" s="82" t="s">
        <v>364</v>
      </c>
      <c r="E5" s="19"/>
      <c r="F5" s="90" t="str">
        <f>A5</f>
        <v>Zuständig</v>
      </c>
      <c r="G5" s="91"/>
      <c r="H5" s="90" t="str">
        <f t="shared" si="0"/>
        <v>Kontaktperson</v>
      </c>
      <c r="I5" s="100"/>
    </row>
    <row r="6" spans="1:17" s="56" customFormat="1" ht="18" customHeight="1">
      <c r="A6" s="79" t="s">
        <v>58</v>
      </c>
      <c r="B6" s="80" t="s">
        <v>365</v>
      </c>
      <c r="C6" s="79" t="s">
        <v>128</v>
      </c>
      <c r="D6" s="83" t="s">
        <v>291</v>
      </c>
      <c r="E6" s="19"/>
      <c r="F6" s="90" t="str">
        <f t="shared" ref="F6:F9" si="1">A6</f>
        <v>Einheit</v>
      </c>
      <c r="G6" s="91"/>
      <c r="H6" s="90" t="str">
        <f t="shared" si="0"/>
        <v xml:space="preserve">Berechnung </v>
      </c>
      <c r="I6" s="91"/>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4" t="s">
        <v>366</v>
      </c>
      <c r="C8" s="194"/>
      <c r="D8" s="194"/>
      <c r="E8" s="19"/>
      <c r="F8" s="90" t="str">
        <f t="shared" si="1"/>
        <v>Kurzbeschreibung</v>
      </c>
      <c r="G8" s="238"/>
      <c r="H8" s="238"/>
      <c r="I8" s="238"/>
      <c r="Q8" s="58" t="e">
        <f>E38/E32-1</f>
        <v>#DIV/0!</v>
      </c>
    </row>
    <row r="9" spans="1:17" s="59" customFormat="1" ht="72" customHeight="1">
      <c r="A9" s="79" t="s">
        <v>132</v>
      </c>
      <c r="B9" s="194" t="s">
        <v>367</v>
      </c>
      <c r="C9" s="194"/>
      <c r="D9" s="194"/>
      <c r="E9" s="19"/>
      <c r="F9" s="90" t="str">
        <f t="shared" si="1"/>
        <v>Aussagekraft/Relevanz</v>
      </c>
      <c r="G9" s="238"/>
      <c r="H9" s="238"/>
      <c r="I9" s="238"/>
    </row>
    <row r="10" spans="1:17" s="78" customFormat="1" ht="11.85" customHeight="1">
      <c r="A10" s="86"/>
      <c r="B10" s="87"/>
      <c r="C10" s="87"/>
      <c r="D10" s="87"/>
      <c r="E10" s="77"/>
      <c r="F10" s="89"/>
      <c r="G10" s="89"/>
      <c r="H10" s="89"/>
      <c r="I10" s="89"/>
    </row>
    <row r="11" spans="1:17" s="56" customFormat="1" ht="64.349999999999994" customHeight="1">
      <c r="A11" s="79" t="s">
        <v>133</v>
      </c>
      <c r="B11" s="194" t="s">
        <v>368</v>
      </c>
      <c r="C11" s="194"/>
      <c r="D11" s="194"/>
      <c r="E11" s="19"/>
      <c r="F11" s="90" t="str">
        <f t="shared" ref="F11:H17" si="2">A11</f>
        <v>Datenquelle</v>
      </c>
      <c r="G11" s="238"/>
      <c r="H11" s="238"/>
      <c r="I11" s="238"/>
    </row>
    <row r="12" spans="1:17" s="56" customFormat="1" ht="42" customHeight="1">
      <c r="A12" s="79" t="s">
        <v>134</v>
      </c>
      <c r="B12" s="196" t="s">
        <v>369</v>
      </c>
      <c r="C12" s="196"/>
      <c r="D12" s="196"/>
      <c r="E12" s="19"/>
      <c r="F12" s="90" t="str">
        <f t="shared" si="2"/>
        <v>Internetadresse</v>
      </c>
      <c r="G12" s="238"/>
      <c r="H12" s="238"/>
      <c r="I12" s="238"/>
    </row>
    <row r="13" spans="1:17" s="56" customFormat="1" ht="42" customHeight="1">
      <c r="A13" s="79" t="s">
        <v>127</v>
      </c>
      <c r="B13" s="196" t="s">
        <v>370</v>
      </c>
      <c r="C13" s="196"/>
      <c r="D13" s="196"/>
      <c r="E13" s="19"/>
      <c r="F13" s="90" t="str">
        <f t="shared" si="2"/>
        <v>Kontaktperson</v>
      </c>
      <c r="G13" s="238"/>
      <c r="H13" s="238"/>
      <c r="I13" s="238"/>
    </row>
    <row r="14" spans="1:17" s="56" customFormat="1">
      <c r="A14" s="79" t="s">
        <v>135</v>
      </c>
      <c r="B14" s="203" t="s">
        <v>371</v>
      </c>
      <c r="C14" s="204"/>
      <c r="D14" s="205"/>
      <c r="E14" s="19"/>
      <c r="F14" s="90" t="str">
        <f>A14</f>
        <v>Nr. der Statisitik</v>
      </c>
      <c r="G14" s="239"/>
      <c r="H14" s="240"/>
      <c r="I14" s="241"/>
    </row>
    <row r="15" spans="1:17" s="56" customFormat="1" ht="18.600000000000001" customHeight="1">
      <c r="A15" s="79" t="s">
        <v>136</v>
      </c>
      <c r="B15" s="105" t="s">
        <v>371</v>
      </c>
      <c r="C15" s="79" t="s">
        <v>137</v>
      </c>
      <c r="D15" s="106" t="s">
        <v>242</v>
      </c>
      <c r="E15" s="19"/>
      <c r="F15" s="90" t="str">
        <f t="shared" si="2"/>
        <v>Lizenz</v>
      </c>
      <c r="G15" s="107"/>
      <c r="H15" s="90" t="str">
        <f t="shared" si="2"/>
        <v>Dateiformat</v>
      </c>
      <c r="I15" s="107"/>
    </row>
    <row r="16" spans="1:17" s="59" customFormat="1" ht="18.600000000000001" customHeight="1">
      <c r="A16" s="79" t="s">
        <v>138</v>
      </c>
      <c r="B16" s="80" t="s">
        <v>372</v>
      </c>
      <c r="C16" s="79" t="s">
        <v>139</v>
      </c>
      <c r="D16" s="84" t="s">
        <v>373</v>
      </c>
      <c r="E16" s="19"/>
      <c r="F16" s="90" t="str">
        <f t="shared" si="2"/>
        <v>Erhebungsintervall</v>
      </c>
      <c r="G16" s="91"/>
      <c r="H16" s="90" t="str">
        <f t="shared" si="2"/>
        <v>Aktualisierung jeweils</v>
      </c>
      <c r="I16" s="91"/>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197" t="s">
        <v>374</v>
      </c>
      <c r="C21" s="198"/>
      <c r="D21" s="199"/>
      <c r="E21" s="19"/>
      <c r="F21" s="90" t="str">
        <f>A21</f>
        <v>Hinweise zu Datenauswahl und -aufbereitung</v>
      </c>
      <c r="G21" s="200"/>
      <c r="H21" s="201"/>
      <c r="I21" s="202"/>
    </row>
    <row r="22" spans="1:17" s="59" customFormat="1" ht="36.6" customHeight="1">
      <c r="A22" s="79" t="s">
        <v>146</v>
      </c>
      <c r="B22" s="197" t="s">
        <v>375</v>
      </c>
      <c r="C22" s="198"/>
      <c r="D22" s="199"/>
      <c r="E22" s="19"/>
      <c r="F22" s="90" t="str">
        <f>A22</f>
        <v>Berechnung Indikator</v>
      </c>
      <c r="G22" s="200"/>
      <c r="H22" s="201"/>
      <c r="I22" s="202"/>
    </row>
    <row r="23" spans="1:17" s="56" customFormat="1" ht="12.6" customHeight="1" thickTop="1" thickBot="1">
      <c r="A23" s="88"/>
      <c r="B23" s="88"/>
      <c r="C23" s="88"/>
      <c r="D23" s="88"/>
      <c r="E23" s="19"/>
      <c r="F23" s="88"/>
      <c r="G23" s="88"/>
      <c r="H23" s="88"/>
      <c r="I23" s="88"/>
    </row>
    <row r="24" spans="1:17" s="59" customFormat="1" ht="18" customHeight="1">
      <c r="A24" s="79" t="s">
        <v>147</v>
      </c>
      <c r="B24" s="194" t="s">
        <v>376</v>
      </c>
      <c r="C24" s="194"/>
      <c r="D24" s="194"/>
      <c r="E24" s="19"/>
      <c r="F24" s="89"/>
      <c r="G24" s="195"/>
      <c r="H24" s="195"/>
      <c r="I24" s="195"/>
    </row>
    <row r="25" spans="1:17" s="59" customFormat="1" ht="42.6" customHeight="1">
      <c r="A25" s="79" t="s">
        <v>148</v>
      </c>
      <c r="B25" s="194" t="s">
        <v>377</v>
      </c>
      <c r="C25" s="194"/>
      <c r="D25" s="194"/>
      <c r="E25" s="19"/>
      <c r="F25" s="90" t="str">
        <f t="shared" ref="F25:F27" si="5">A25</f>
        <v>Datenqualität</v>
      </c>
      <c r="G25" s="238"/>
      <c r="H25" s="238"/>
      <c r="I25" s="238"/>
    </row>
    <row r="26" spans="1:17" s="59" customFormat="1" ht="33" customHeight="1">
      <c r="A26" s="79" t="s">
        <v>149</v>
      </c>
      <c r="B26" s="207" t="s">
        <v>378</v>
      </c>
      <c r="C26" s="207"/>
      <c r="D26" s="207"/>
      <c r="E26" s="19"/>
      <c r="F26" s="90" t="str">
        <f t="shared" si="5"/>
        <v>Plausiblisierung / Verifizierung</v>
      </c>
      <c r="G26" s="238"/>
      <c r="H26" s="238"/>
      <c r="I26" s="238"/>
    </row>
    <row r="27" spans="1:17" s="59" customFormat="1" ht="37.35" customHeight="1">
      <c r="A27" s="79" t="s">
        <v>150</v>
      </c>
      <c r="B27" s="194" t="s">
        <v>379</v>
      </c>
      <c r="C27" s="194"/>
      <c r="D27" s="194"/>
      <c r="E27" s="19"/>
      <c r="F27" s="90" t="str">
        <f t="shared" si="5"/>
        <v>Bemerkungen</v>
      </c>
      <c r="G27" s="238"/>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Treibhauswirkung Kältemittel in grösseren Kälteanlagen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IF(ISNUMBER(Daten_IG3[[#This Row],[ZH]]),Daten_IG3[[#This Row],[ZH]]/_xlfn.XLOOKUP(Basisjahr,Daten_IG3[Jahr],Daten_IG3[ZH])-1,#N/A)</f>
        <v>#N/A</v>
      </c>
      <c r="G32" s="121"/>
      <c r="H32" s="75" t="e">
        <f>IF(ISNUMBER(Daten_IG3[[#This Row],[CH]]),Daten_IG3[[#This Row],[CH]]/_xlfn.XLOOKUP(Basisjahr,Daten_IG3[Jahr],Daten_IG3[CH])-1,#N/A)</f>
        <v>#N/A</v>
      </c>
      <c r="I32" s="121"/>
      <c r="J32" s="75" t="e">
        <f>IF(ISNUMBER(Daten_IG3[[#This Row],[BS]]),Daten_IG3[[#This Row],[BS]]/_xlfn.XLOOKUP(Basisjahr,Daten_IG3[Jahr],Daten_IG3[BS])-1,#N/A)</f>
        <v>#N/A</v>
      </c>
      <c r="K32" s="63"/>
      <c r="L32" s="67"/>
      <c r="M32" s="64"/>
      <c r="N32" s="64"/>
      <c r="O32" s="64"/>
      <c r="P32" s="64"/>
    </row>
    <row r="33" spans="1:16" ht="16.350000000000001" customHeight="1">
      <c r="A33" s="95">
        <v>2016</v>
      </c>
      <c r="B33" s="65" t="s">
        <v>164</v>
      </c>
      <c r="C33" s="124" t="s">
        <v>164</v>
      </c>
      <c r="D33" s="66" t="e">
        <v>#N/A</v>
      </c>
      <c r="E33" s="73"/>
      <c r="F33" s="75" t="e">
        <f>IF(ISNUMBER(Daten_IG3[[#This Row],[ZH]]),Daten_IG3[[#This Row],[ZH]]/_xlfn.XLOOKUP(Basisjahr,Daten_IG3[Jahr],Daten_IG3[ZH])-1,#N/A)</f>
        <v>#N/A</v>
      </c>
      <c r="G33" s="73"/>
      <c r="H33" s="75" t="e">
        <f>IF(ISNUMBER(Daten_IG3[[#This Row],[CH]]),Daten_IG3[[#This Row],[CH]]/_xlfn.XLOOKUP(Basisjahr,Daten_IG3[Jahr],Daten_IG3[CH])-1,#N/A)</f>
        <v>#N/A</v>
      </c>
      <c r="I33" s="73"/>
      <c r="J33" s="75" t="e">
        <f>IF(ISNUMBER(Daten_IG3[[#This Row],[BS]]),Daten_IG3[[#This Row],[BS]]/_xlfn.XLOOKUP(Basisjahr,Daten_IG3[Jahr],Daten_IG3[BS])-1,#N/A)</f>
        <v>#N/A</v>
      </c>
      <c r="K33" s="63"/>
      <c r="L33" s="67"/>
      <c r="M33" s="64"/>
      <c r="N33" s="62"/>
      <c r="O33" s="62"/>
      <c r="P33" s="62"/>
    </row>
    <row r="34" spans="1:16" ht="16.350000000000001" customHeight="1">
      <c r="A34" s="95">
        <v>2017</v>
      </c>
      <c r="B34" s="65" t="s">
        <v>164</v>
      </c>
      <c r="C34" s="124" t="s">
        <v>164</v>
      </c>
      <c r="D34" s="66" t="e">
        <v>#N/A</v>
      </c>
      <c r="E34" s="73"/>
      <c r="F34" s="75" t="e">
        <f>IF(ISNUMBER(Daten_IG3[[#This Row],[ZH]]),Daten_IG3[[#This Row],[ZH]]/_xlfn.XLOOKUP(Basisjahr,Daten_IG3[Jahr],Daten_IG3[ZH])-1,#N/A)</f>
        <v>#N/A</v>
      </c>
      <c r="G34" s="73"/>
      <c r="H34" s="75" t="e">
        <f>IF(ISNUMBER(Daten_IG3[[#This Row],[CH]]),Daten_IG3[[#This Row],[CH]]/_xlfn.XLOOKUP(Basisjahr,Daten_IG3[Jahr],Daten_IG3[CH])-1,#N/A)</f>
        <v>#N/A</v>
      </c>
      <c r="I34" s="73"/>
      <c r="J34" s="75" t="e">
        <f>IF(ISNUMBER(Daten_IG3[[#This Row],[BS]]),Daten_IG3[[#This Row],[BS]]/_xlfn.XLOOKUP(Basisjahr,Daten_IG3[Jahr],Daten_IG3[BS])-1,#N/A)</f>
        <v>#N/A</v>
      </c>
      <c r="K34" s="63"/>
      <c r="L34" s="67"/>
      <c r="M34" s="64"/>
      <c r="N34" s="62"/>
      <c r="O34" s="62"/>
      <c r="P34" s="62"/>
    </row>
    <row r="35" spans="1:16" ht="16.350000000000001" customHeight="1">
      <c r="A35" s="95">
        <v>2018</v>
      </c>
      <c r="B35" s="65" t="s">
        <v>164</v>
      </c>
      <c r="C35" s="124" t="s">
        <v>164</v>
      </c>
      <c r="D35" s="66" t="e">
        <v>#N/A</v>
      </c>
      <c r="E35" s="73"/>
      <c r="F35" s="75" t="e">
        <f>IF(ISNUMBER(Daten_IG3[[#This Row],[ZH]]),Daten_IG3[[#This Row],[ZH]]/_xlfn.XLOOKUP(Basisjahr,Daten_IG3[Jahr],Daten_IG3[ZH])-1,#N/A)</f>
        <v>#N/A</v>
      </c>
      <c r="G35" s="73"/>
      <c r="H35" s="75" t="e">
        <f>IF(ISNUMBER(Daten_IG3[[#This Row],[CH]]),Daten_IG3[[#This Row],[CH]]/_xlfn.XLOOKUP(Basisjahr,Daten_IG3[Jahr],Daten_IG3[CH])-1,#N/A)</f>
        <v>#N/A</v>
      </c>
      <c r="I35" s="73"/>
      <c r="J35" s="75" t="e">
        <f>IF(ISNUMBER(Daten_IG3[[#This Row],[BS]]),Daten_IG3[[#This Row],[BS]]/_xlfn.XLOOKUP(Basisjahr,Daten_IG3[Jahr],Daten_IG3[BS])-1,#N/A)</f>
        <v>#N/A</v>
      </c>
      <c r="K35" s="63"/>
      <c r="L35" s="67"/>
      <c r="M35" s="64"/>
      <c r="N35" s="62"/>
      <c r="O35" s="62"/>
      <c r="P35" s="62"/>
    </row>
    <row r="36" spans="1:16" ht="16.350000000000001" customHeight="1">
      <c r="A36" s="95">
        <v>2019</v>
      </c>
      <c r="B36" s="65" t="s">
        <v>164</v>
      </c>
      <c r="C36" s="124" t="s">
        <v>164</v>
      </c>
      <c r="D36" s="66" t="e">
        <v>#N/A</v>
      </c>
      <c r="E36" s="73"/>
      <c r="F36" s="75" t="e">
        <f>IF(ISNUMBER(Daten_IG3[[#This Row],[ZH]]),Daten_IG3[[#This Row],[ZH]]/_xlfn.XLOOKUP(Basisjahr,Daten_IG3[Jahr],Daten_IG3[ZH])-1,#N/A)</f>
        <v>#N/A</v>
      </c>
      <c r="G36" s="73"/>
      <c r="H36" s="75" t="e">
        <f>IF(ISNUMBER(Daten_IG3[[#This Row],[CH]]),Daten_IG3[[#This Row],[CH]]/_xlfn.XLOOKUP(Basisjahr,Daten_IG3[Jahr],Daten_IG3[CH])-1,#N/A)</f>
        <v>#N/A</v>
      </c>
      <c r="I36" s="73"/>
      <c r="J36" s="75" t="e">
        <f>IF(ISNUMBER(Daten_IG3[[#This Row],[BS]]),Daten_IG3[[#This Row],[BS]]/_xlfn.XLOOKUP(Basisjahr,Daten_IG3[Jahr],Daten_IG3[BS])-1,#N/A)</f>
        <v>#N/A</v>
      </c>
      <c r="K36" s="63"/>
      <c r="L36" s="67"/>
      <c r="M36" s="64"/>
      <c r="N36" s="62"/>
      <c r="O36" s="62"/>
      <c r="P36" s="62"/>
    </row>
    <row r="37" spans="1:16" ht="16.350000000000001" customHeight="1">
      <c r="A37" s="95">
        <v>2020</v>
      </c>
      <c r="B37" s="65" t="s">
        <v>164</v>
      </c>
      <c r="C37" s="124" t="s">
        <v>164</v>
      </c>
      <c r="D37" s="66" t="e">
        <v>#N/A</v>
      </c>
      <c r="E37" s="73">
        <v>2038</v>
      </c>
      <c r="F37" s="75" t="e">
        <f>IF(ISNUMBER(Daten_IG3[[#This Row],[ZH]]),Daten_IG3[[#This Row],[ZH]]/_xlfn.XLOOKUP(Basisjahr,Daten_IG3[Jahr],Daten_IG3[ZH])-1,#N/A)</f>
        <v>#DIV/0!</v>
      </c>
      <c r="G37" s="73"/>
      <c r="H37" s="75" t="e">
        <f>IF(ISNUMBER(Daten_IG3[[#This Row],[CH]]),Daten_IG3[[#This Row],[CH]]/_xlfn.XLOOKUP(Basisjahr,Daten_IG3[Jahr],Daten_IG3[CH])-1,#N/A)</f>
        <v>#N/A</v>
      </c>
      <c r="I37" s="73"/>
      <c r="J37" s="75" t="e">
        <f>IF(ISNUMBER(Daten_IG3[[#This Row],[BS]]),Daten_IG3[[#This Row],[BS]]/_xlfn.XLOOKUP(Basisjahr,Daten_IG3[Jahr],Daten_IG3[BS])-1,#N/A)</f>
        <v>#N/A</v>
      </c>
      <c r="K37" s="63"/>
      <c r="L37" s="67"/>
      <c r="M37" s="64"/>
      <c r="N37" s="62"/>
      <c r="O37" s="62"/>
      <c r="P37" s="62"/>
    </row>
    <row r="38" spans="1:16" ht="16.350000000000001" customHeight="1">
      <c r="A38" s="95">
        <v>2021</v>
      </c>
      <c r="B38" s="65" t="s">
        <v>164</v>
      </c>
      <c r="C38" s="124" t="s">
        <v>164</v>
      </c>
      <c r="D38" s="66" t="e">
        <v>#N/A</v>
      </c>
      <c r="E38" s="73"/>
      <c r="F38" s="75" t="e">
        <f>IF(ISNUMBER(Daten_IG3[[#This Row],[ZH]]),Daten_IG3[[#This Row],[ZH]]/_xlfn.XLOOKUP(Basisjahr,Daten_IG3[Jahr],Daten_IG3[ZH])-1,#N/A)</f>
        <v>#N/A</v>
      </c>
      <c r="G38" s="73"/>
      <c r="H38" s="75" t="e">
        <f>IF(ISNUMBER(Daten_IG3[[#This Row],[CH]]),Daten_IG3[[#This Row],[CH]]/_xlfn.XLOOKUP(Basisjahr,Daten_IG3[Jahr],Daten_IG3[CH])-1,#N/A)</f>
        <v>#N/A</v>
      </c>
      <c r="I38" s="73"/>
      <c r="J38" s="75" t="e">
        <f>IF(ISNUMBER(Daten_IG3[[#This Row],[BS]]),Daten_IG3[[#This Row],[BS]]/_xlfn.XLOOKUP(Basisjahr,Daten_IG3[Jahr],Daten_IG3[BS])-1,#N/A)</f>
        <v>#N/A</v>
      </c>
      <c r="K38" s="63"/>
      <c r="L38" s="67"/>
      <c r="M38" s="64"/>
      <c r="N38" s="62"/>
      <c r="O38" s="62"/>
      <c r="P38" s="62"/>
    </row>
    <row r="39" spans="1:16" ht="16.350000000000001" customHeight="1">
      <c r="A39" s="95">
        <v>2022</v>
      </c>
      <c r="B39" s="65" t="s">
        <v>164</v>
      </c>
      <c r="C39" s="124" t="s">
        <v>164</v>
      </c>
      <c r="D39" s="66" t="e">
        <v>#N/A</v>
      </c>
      <c r="E39" s="73">
        <v>1743</v>
      </c>
      <c r="F39" s="75" t="e">
        <f>IF(ISNUMBER(Daten_IG3[[#This Row],[ZH]]),Daten_IG3[[#This Row],[ZH]]/_xlfn.XLOOKUP(Basisjahr,Daten_IG3[Jahr],Daten_IG3[ZH])-1,#N/A)</f>
        <v>#DIV/0!</v>
      </c>
      <c r="G39" s="73"/>
      <c r="H39" s="75" t="e">
        <f>IF(ISNUMBER(Daten_IG3[[#This Row],[CH]]),Daten_IG3[[#This Row],[CH]]/_xlfn.XLOOKUP(Basisjahr,Daten_IG3[Jahr],Daten_IG3[CH])-1,#N/A)</f>
        <v>#N/A</v>
      </c>
      <c r="I39" s="73"/>
      <c r="J39" s="75" t="e">
        <f>IF(ISNUMBER(Daten_IG3[[#This Row],[BS]]),Daten_IG3[[#This Row],[BS]]/_xlfn.XLOOKUP(Basisjahr,Daten_IG3[Jahr],Daten_IG3[BS])-1,#N/A)</f>
        <v>#N/A</v>
      </c>
      <c r="K39" s="68"/>
      <c r="L39" s="67"/>
      <c r="M39" s="64"/>
      <c r="N39" s="62"/>
      <c r="O39" s="62"/>
      <c r="P39" s="62"/>
    </row>
    <row r="40" spans="1:16" ht="16.350000000000001" customHeight="1">
      <c r="A40" s="95">
        <v>2023</v>
      </c>
      <c r="B40" s="65" t="s">
        <v>164</v>
      </c>
      <c r="C40" s="124" t="s">
        <v>164</v>
      </c>
      <c r="D40" s="66" t="e">
        <v>#N/A</v>
      </c>
      <c r="E40" s="74"/>
      <c r="F40" s="76" t="e">
        <f>IF(ISNUMBER(Daten_IG3[[#This Row],[ZH]]),Daten_IG3[[#This Row],[ZH]]/_xlfn.XLOOKUP(Basisjahr,Daten_IG3[Jahr],Daten_IG3[ZH])-1,#N/A)</f>
        <v>#N/A</v>
      </c>
      <c r="G40" s="74"/>
      <c r="H40" s="76" t="e">
        <f>IF(ISNUMBER(Daten_IG3[[#This Row],[CH]]),Daten_IG3[[#This Row],[CH]]/_xlfn.XLOOKUP(Basisjahr,Daten_IG3[Jahr],Daten_IG3[CH])-1,#N/A)</f>
        <v>#N/A</v>
      </c>
      <c r="I40" s="74"/>
      <c r="J40" s="76" t="e">
        <f>IF(ISNUMBER(Daten_IG3[[#This Row],[BS]]),Daten_IG3[[#This Row],[BS]]/_xlfn.XLOOKUP(Basisjahr,Daten_IG3[Jahr],Daten_IG3[BS])-1,#N/A)</f>
        <v>#N/A</v>
      </c>
      <c r="K40" s="68"/>
      <c r="L40" s="67"/>
      <c r="M40" s="64"/>
      <c r="N40" s="62"/>
      <c r="O40" s="62"/>
      <c r="P40" s="62"/>
    </row>
    <row r="41" spans="1:16" ht="16.350000000000001" customHeight="1">
      <c r="A41" s="95">
        <v>2024</v>
      </c>
      <c r="B41" s="65" t="s">
        <v>164</v>
      </c>
      <c r="C41" s="124" t="s">
        <v>164</v>
      </c>
      <c r="D41" s="66" t="e">
        <v>#N/A</v>
      </c>
      <c r="E41" s="74"/>
      <c r="F41" s="76" t="e">
        <f>IF(ISNUMBER(Daten_IG3[[#This Row],[ZH]]),Daten_IG3[[#This Row],[ZH]]/_xlfn.XLOOKUP(Basisjahr,Daten_IG3[Jahr],Daten_IG3[ZH])-1,#N/A)</f>
        <v>#N/A</v>
      </c>
      <c r="G41" s="74"/>
      <c r="H41" s="76" t="e">
        <f>IF(ISNUMBER(Daten_IG3[[#This Row],[CH]]),Daten_IG3[[#This Row],[CH]]/_xlfn.XLOOKUP(Basisjahr,Daten_IG3[Jahr],Daten_IG3[CH])-1,#N/A)</f>
        <v>#N/A</v>
      </c>
      <c r="I41" s="74"/>
      <c r="J41" s="76" t="e">
        <f>IF(ISNUMBER(Daten_IG3[[#This Row],[BS]]),Daten_IG3[[#This Row],[BS]]/_xlfn.XLOOKUP(Basisjahr,Daten_IG3[Jahr],Daten_IG3[BS])-1,#N/A)</f>
        <v>#N/A</v>
      </c>
      <c r="K41" s="68"/>
      <c r="L41" s="67"/>
      <c r="M41" s="64"/>
      <c r="N41" s="62"/>
      <c r="O41" s="62"/>
      <c r="P41" s="62"/>
    </row>
    <row r="42" spans="1:16" ht="16.350000000000001" customHeight="1">
      <c r="A42" s="95">
        <v>2025</v>
      </c>
      <c r="B42" s="65" t="s">
        <v>164</v>
      </c>
      <c r="C42" s="124" t="s">
        <v>164</v>
      </c>
      <c r="D42" s="66" t="e">
        <v>#N/A</v>
      </c>
      <c r="E42" s="74"/>
      <c r="F42" s="76" t="e">
        <f>IF(ISNUMBER(Daten_IG3[[#This Row],[ZH]]),Daten_IG3[[#This Row],[ZH]]/_xlfn.XLOOKUP(Basisjahr,Daten_IG3[Jahr],Daten_IG3[ZH])-1,#N/A)</f>
        <v>#N/A</v>
      </c>
      <c r="G42" s="74"/>
      <c r="H42" s="76" t="e">
        <f>IF(ISNUMBER(Daten_IG3[[#This Row],[CH]]),Daten_IG3[[#This Row],[CH]]/_xlfn.XLOOKUP(Basisjahr,Daten_IG3[Jahr],Daten_IG3[CH])-1,#N/A)</f>
        <v>#N/A</v>
      </c>
      <c r="I42" s="74"/>
      <c r="J42" s="76" t="e">
        <f>IF(ISNUMBER(Daten_IG3[[#This Row],[BS]]),Daten_IG3[[#This Row],[BS]]/_xlfn.XLOOKUP(Basisjahr,Daten_IG3[Jahr],Daten_IG3[BS])-1,#N/A)</f>
        <v>#N/A</v>
      </c>
      <c r="K42" s="68"/>
      <c r="L42" s="67"/>
      <c r="M42" s="64"/>
      <c r="N42" s="62"/>
      <c r="O42" s="62"/>
      <c r="P42" s="62"/>
    </row>
    <row r="43" spans="1:16" ht="16.350000000000001" customHeight="1">
      <c r="A43" s="95">
        <v>2026</v>
      </c>
      <c r="B43" s="65" t="s">
        <v>164</v>
      </c>
      <c r="C43" s="124" t="s">
        <v>164</v>
      </c>
      <c r="D43" s="66" t="e">
        <v>#N/A</v>
      </c>
      <c r="E43" s="74"/>
      <c r="F43" s="76" t="e">
        <f>IF(ISNUMBER(Daten_IG3[[#This Row],[ZH]]),Daten_IG3[[#This Row],[ZH]]/_xlfn.XLOOKUP(Basisjahr,Daten_IG3[Jahr],Daten_IG3[ZH])-1,#N/A)</f>
        <v>#N/A</v>
      </c>
      <c r="G43" s="74"/>
      <c r="H43" s="76" t="e">
        <f>IF(ISNUMBER(Daten_IG3[[#This Row],[CH]]),Daten_IG3[[#This Row],[CH]]/_xlfn.XLOOKUP(Basisjahr,Daten_IG3[Jahr],Daten_IG3[CH])-1,#N/A)</f>
        <v>#N/A</v>
      </c>
      <c r="I43" s="74"/>
      <c r="J43" s="76" t="e">
        <f>IF(ISNUMBER(Daten_IG3[[#This Row],[BS]]),Daten_IG3[[#This Row],[BS]]/_xlfn.XLOOKUP(Basisjahr,Daten_IG3[Jahr],Daten_IG3[BS])-1,#N/A)</f>
        <v>#N/A</v>
      </c>
      <c r="K43" s="68"/>
      <c r="L43" s="67"/>
      <c r="M43" s="64"/>
      <c r="N43" s="62"/>
      <c r="O43" s="62"/>
      <c r="P43" s="62"/>
    </row>
    <row r="44" spans="1:16" ht="16.350000000000001" customHeight="1">
      <c r="A44" s="95">
        <v>2027</v>
      </c>
      <c r="B44" s="65" t="s">
        <v>164</v>
      </c>
      <c r="C44" s="124" t="s">
        <v>164</v>
      </c>
      <c r="D44" s="66" t="e">
        <v>#N/A</v>
      </c>
      <c r="E44" s="74"/>
      <c r="F44" s="76" t="e">
        <f>IF(ISNUMBER(Daten_IG3[[#This Row],[ZH]]),Daten_IG3[[#This Row],[ZH]]/_xlfn.XLOOKUP(Basisjahr,Daten_IG3[Jahr],Daten_IG3[ZH])-1,#N/A)</f>
        <v>#N/A</v>
      </c>
      <c r="G44" s="74"/>
      <c r="H44" s="76" t="e">
        <f>IF(ISNUMBER(Daten_IG3[[#This Row],[CH]]),Daten_IG3[[#This Row],[CH]]/_xlfn.XLOOKUP(Basisjahr,Daten_IG3[Jahr],Daten_IG3[CH])-1,#N/A)</f>
        <v>#N/A</v>
      </c>
      <c r="I44" s="74"/>
      <c r="J44" s="76" t="e">
        <f>IF(ISNUMBER(Daten_IG3[[#This Row],[BS]]),Daten_IG3[[#This Row],[BS]]/_xlfn.XLOOKUP(Basisjahr,Daten_IG3[Jahr],Daten_IG3[BS])-1,#N/A)</f>
        <v>#N/A</v>
      </c>
      <c r="K44" s="68"/>
      <c r="L44" s="67"/>
      <c r="M44" s="64"/>
      <c r="N44" s="62"/>
      <c r="O44" s="62"/>
      <c r="P44" s="62"/>
    </row>
    <row r="45" spans="1:16" ht="16.350000000000001" customHeight="1">
      <c r="A45" s="95">
        <v>2028</v>
      </c>
      <c r="B45" s="65" t="s">
        <v>164</v>
      </c>
      <c r="C45" s="124" t="s">
        <v>164</v>
      </c>
      <c r="D45" s="66" t="e">
        <v>#N/A</v>
      </c>
      <c r="E45" s="74"/>
      <c r="F45" s="76" t="e">
        <f>IF(ISNUMBER(Daten_IG3[[#This Row],[ZH]]),Daten_IG3[[#This Row],[ZH]]/_xlfn.XLOOKUP(Basisjahr,Daten_IG3[Jahr],Daten_IG3[ZH])-1,#N/A)</f>
        <v>#N/A</v>
      </c>
      <c r="G45" s="74"/>
      <c r="H45" s="76" t="e">
        <f>IF(ISNUMBER(Daten_IG3[[#This Row],[CH]]),Daten_IG3[[#This Row],[CH]]/_xlfn.XLOOKUP(Basisjahr,Daten_IG3[Jahr],Daten_IG3[CH])-1,#N/A)</f>
        <v>#N/A</v>
      </c>
      <c r="I45" s="74"/>
      <c r="J45" s="76" t="e">
        <f>IF(ISNUMBER(Daten_IG3[[#This Row],[BS]]),Daten_IG3[[#This Row],[BS]]/_xlfn.XLOOKUP(Basisjahr,Daten_IG3[Jahr],Daten_IG3[BS])-1,#N/A)</f>
        <v>#N/A</v>
      </c>
      <c r="K45" s="68"/>
      <c r="L45" s="67"/>
      <c r="M45" s="64"/>
      <c r="N45" s="62"/>
      <c r="O45" s="62"/>
      <c r="P45" s="62"/>
    </row>
    <row r="46" spans="1:16" ht="16.350000000000001" customHeight="1">
      <c r="A46" s="95">
        <v>2029</v>
      </c>
      <c r="B46" s="65" t="s">
        <v>164</v>
      </c>
      <c r="C46" s="124" t="s">
        <v>164</v>
      </c>
      <c r="D46" s="66" t="e">
        <v>#N/A</v>
      </c>
      <c r="E46" s="74"/>
      <c r="F46" s="76" t="e">
        <f>IF(ISNUMBER(Daten_IG3[[#This Row],[ZH]]),Daten_IG3[[#This Row],[ZH]]/_xlfn.XLOOKUP(Basisjahr,Daten_IG3[Jahr],Daten_IG3[ZH])-1,#N/A)</f>
        <v>#N/A</v>
      </c>
      <c r="G46" s="74"/>
      <c r="H46" s="76" t="e">
        <f>IF(ISNUMBER(Daten_IG3[[#This Row],[CH]]),Daten_IG3[[#This Row],[CH]]/_xlfn.XLOOKUP(Basisjahr,Daten_IG3[Jahr],Daten_IG3[CH])-1,#N/A)</f>
        <v>#N/A</v>
      </c>
      <c r="I46" s="74"/>
      <c r="J46" s="76" t="e">
        <f>IF(ISNUMBER(Daten_IG3[[#This Row],[BS]]),Daten_IG3[[#This Row],[BS]]/_xlfn.XLOOKUP(Basisjahr,Daten_IG3[Jahr],Daten_IG3[BS])-1,#N/A)</f>
        <v>#N/A</v>
      </c>
      <c r="K46" s="68"/>
      <c r="L46" s="67"/>
      <c r="M46" s="64"/>
      <c r="N46" s="62"/>
      <c r="O46" s="62"/>
      <c r="P46" s="62"/>
    </row>
    <row r="47" spans="1:16" ht="16.350000000000001" customHeight="1">
      <c r="A47" s="95">
        <v>2030</v>
      </c>
      <c r="B47" s="65" t="s">
        <v>164</v>
      </c>
      <c r="C47" s="124" t="s">
        <v>164</v>
      </c>
      <c r="D47" s="66" t="e">
        <v>#N/A</v>
      </c>
      <c r="E47" s="74"/>
      <c r="F47" s="76" t="e">
        <f>IF(ISNUMBER(Daten_IG3[[#This Row],[ZH]]),Daten_IG3[[#This Row],[ZH]]/_xlfn.XLOOKUP(Basisjahr,Daten_IG3[Jahr],Daten_IG3[ZH])-1,#N/A)</f>
        <v>#N/A</v>
      </c>
      <c r="G47" s="74"/>
      <c r="H47" s="76" t="e">
        <f>IF(ISNUMBER(Daten_IG3[[#This Row],[CH]]),Daten_IG3[[#This Row],[CH]]/_xlfn.XLOOKUP(Basisjahr,Daten_IG3[Jahr],Daten_IG3[CH])-1,#N/A)</f>
        <v>#N/A</v>
      </c>
      <c r="I47" s="74"/>
      <c r="J47" s="76" t="e">
        <f>IF(ISNUMBER(Daten_IG3[[#This Row],[BS]]),Daten_IG3[[#This Row],[BS]]/_xlfn.XLOOKUP(Basisjahr,Daten_IG3[Jahr],Daten_IG3[BS])-1,#N/A)</f>
        <v>#N/A</v>
      </c>
      <c r="K47" s="68"/>
      <c r="L47" s="67"/>
      <c r="M47" s="64"/>
      <c r="N47" s="62"/>
      <c r="O47" s="62"/>
      <c r="P47" s="62"/>
    </row>
    <row r="48" spans="1:16" ht="16.350000000000001" customHeight="1">
      <c r="A48" s="95">
        <v>2031</v>
      </c>
      <c r="B48" s="65" t="s">
        <v>164</v>
      </c>
      <c r="C48" s="124" t="s">
        <v>164</v>
      </c>
      <c r="D48" s="66" t="e">
        <v>#N/A</v>
      </c>
      <c r="E48" s="74"/>
      <c r="F48" s="76" t="e">
        <f>IF(ISNUMBER(Daten_IG3[[#This Row],[ZH]]),Daten_IG3[[#This Row],[ZH]]/_xlfn.XLOOKUP(Basisjahr,Daten_IG3[Jahr],Daten_IG3[ZH])-1,#N/A)</f>
        <v>#N/A</v>
      </c>
      <c r="G48" s="74"/>
      <c r="H48" s="76" t="e">
        <f>IF(ISNUMBER(Daten_IG3[[#This Row],[CH]]),Daten_IG3[[#This Row],[CH]]/_xlfn.XLOOKUP(Basisjahr,Daten_IG3[Jahr],Daten_IG3[CH])-1,#N/A)</f>
        <v>#N/A</v>
      </c>
      <c r="I48" s="74"/>
      <c r="J48" s="76" t="e">
        <f>IF(ISNUMBER(Daten_IG3[[#This Row],[BS]]),Daten_IG3[[#This Row],[BS]]/_xlfn.XLOOKUP(Basisjahr,Daten_IG3[Jahr],Daten_IG3[BS])-1,#N/A)</f>
        <v>#N/A</v>
      </c>
      <c r="K48" s="68"/>
      <c r="L48" s="67"/>
      <c r="M48" s="64"/>
      <c r="N48" s="62"/>
      <c r="O48" s="62"/>
      <c r="P48" s="62"/>
    </row>
    <row r="49" spans="1:16" ht="16.350000000000001" customHeight="1">
      <c r="A49" s="95">
        <v>2032</v>
      </c>
      <c r="B49" s="65" t="s">
        <v>164</v>
      </c>
      <c r="C49" s="124" t="s">
        <v>164</v>
      </c>
      <c r="D49" s="66" t="e">
        <v>#N/A</v>
      </c>
      <c r="E49" s="74"/>
      <c r="F49" s="76" t="e">
        <f>IF(ISNUMBER(Daten_IG3[[#This Row],[ZH]]),Daten_IG3[[#This Row],[ZH]]/_xlfn.XLOOKUP(Basisjahr,Daten_IG3[Jahr],Daten_IG3[ZH])-1,#N/A)</f>
        <v>#N/A</v>
      </c>
      <c r="G49" s="74"/>
      <c r="H49" s="76" t="e">
        <f>IF(ISNUMBER(Daten_IG3[[#This Row],[CH]]),Daten_IG3[[#This Row],[CH]]/_xlfn.XLOOKUP(Basisjahr,Daten_IG3[Jahr],Daten_IG3[CH])-1,#N/A)</f>
        <v>#N/A</v>
      </c>
      <c r="I49" s="74"/>
      <c r="J49" s="76" t="e">
        <f>IF(ISNUMBER(Daten_IG3[[#This Row],[BS]]),Daten_IG3[[#This Row],[BS]]/_xlfn.XLOOKUP(Basisjahr,Daten_IG3[Jahr],Daten_IG3[BS])-1,#N/A)</f>
        <v>#N/A</v>
      </c>
      <c r="K49" s="68"/>
      <c r="L49" s="67"/>
      <c r="M49" s="64"/>
      <c r="N49" s="62"/>
      <c r="O49" s="62"/>
      <c r="P49" s="62"/>
    </row>
    <row r="50" spans="1:16" ht="16.350000000000001" customHeight="1">
      <c r="A50" s="95">
        <v>2033</v>
      </c>
      <c r="B50" s="65" t="s">
        <v>164</v>
      </c>
      <c r="C50" s="124" t="s">
        <v>164</v>
      </c>
      <c r="D50" s="66" t="e">
        <v>#N/A</v>
      </c>
      <c r="E50" s="74"/>
      <c r="F50" s="76" t="e">
        <f>IF(ISNUMBER(Daten_IG3[[#This Row],[ZH]]),Daten_IG3[[#This Row],[ZH]]/_xlfn.XLOOKUP(Basisjahr,Daten_IG3[Jahr],Daten_IG3[ZH])-1,#N/A)</f>
        <v>#N/A</v>
      </c>
      <c r="G50" s="74"/>
      <c r="H50" s="76" t="e">
        <f>IF(ISNUMBER(Daten_IG3[[#This Row],[CH]]),Daten_IG3[[#This Row],[CH]]/_xlfn.XLOOKUP(Basisjahr,Daten_IG3[Jahr],Daten_IG3[CH])-1,#N/A)</f>
        <v>#N/A</v>
      </c>
      <c r="I50" s="74"/>
      <c r="J50" s="76" t="e">
        <f>IF(ISNUMBER(Daten_IG3[[#This Row],[BS]]),Daten_IG3[[#This Row],[BS]]/_xlfn.XLOOKUP(Basisjahr,Daten_IG3[Jahr],Daten_IG3[BS])-1,#N/A)</f>
        <v>#N/A</v>
      </c>
      <c r="K50" s="68"/>
      <c r="L50" s="67"/>
      <c r="M50" s="64"/>
      <c r="N50" s="62"/>
      <c r="O50" s="62"/>
      <c r="P50" s="62"/>
    </row>
    <row r="51" spans="1:16" ht="16.350000000000001" customHeight="1">
      <c r="A51" s="95">
        <v>2034</v>
      </c>
      <c r="B51" s="65" t="s">
        <v>164</v>
      </c>
      <c r="C51" s="124" t="s">
        <v>164</v>
      </c>
      <c r="D51" s="66" t="e">
        <v>#N/A</v>
      </c>
      <c r="E51" s="74"/>
      <c r="F51" s="76" t="e">
        <f>IF(ISNUMBER(Daten_IG3[[#This Row],[ZH]]),Daten_IG3[[#This Row],[ZH]]/_xlfn.XLOOKUP(Basisjahr,Daten_IG3[Jahr],Daten_IG3[ZH])-1,#N/A)</f>
        <v>#N/A</v>
      </c>
      <c r="G51" s="74"/>
      <c r="H51" s="76" t="e">
        <f>IF(ISNUMBER(Daten_IG3[[#This Row],[CH]]),Daten_IG3[[#This Row],[CH]]/_xlfn.XLOOKUP(Basisjahr,Daten_IG3[Jahr],Daten_IG3[CH])-1,#N/A)</f>
        <v>#N/A</v>
      </c>
      <c r="I51" s="74"/>
      <c r="J51" s="76" t="e">
        <f>IF(ISNUMBER(Daten_IG3[[#This Row],[BS]]),Daten_IG3[[#This Row],[BS]]/_xlfn.XLOOKUP(Basisjahr,Daten_IG3[Jahr],Daten_IG3[BS])-1,#N/A)</f>
        <v>#N/A</v>
      </c>
      <c r="K51" s="68"/>
      <c r="L51" s="67"/>
      <c r="M51" s="64"/>
      <c r="N51" s="62"/>
      <c r="O51" s="62"/>
      <c r="P51" s="62"/>
    </row>
    <row r="52" spans="1:16" ht="16.350000000000001" customHeight="1">
      <c r="A52" s="95">
        <v>2035</v>
      </c>
      <c r="B52" s="65" t="s">
        <v>164</v>
      </c>
      <c r="C52" s="124" t="s">
        <v>164</v>
      </c>
      <c r="D52" s="66" t="e">
        <v>#N/A</v>
      </c>
      <c r="E52" s="74"/>
      <c r="F52" s="76" t="e">
        <f>IF(ISNUMBER(Daten_IG3[[#This Row],[ZH]]),Daten_IG3[[#This Row],[ZH]]/_xlfn.XLOOKUP(Basisjahr,Daten_IG3[Jahr],Daten_IG3[ZH])-1,#N/A)</f>
        <v>#N/A</v>
      </c>
      <c r="G52" s="74"/>
      <c r="H52" s="76" t="e">
        <f>IF(ISNUMBER(Daten_IG3[[#This Row],[CH]]),Daten_IG3[[#This Row],[CH]]/_xlfn.XLOOKUP(Basisjahr,Daten_IG3[Jahr],Daten_IG3[CH])-1,#N/A)</f>
        <v>#N/A</v>
      </c>
      <c r="I52" s="74"/>
      <c r="J52" s="76" t="e">
        <f>IF(ISNUMBER(Daten_IG3[[#This Row],[BS]]),Daten_IG3[[#This Row],[BS]]/_xlfn.XLOOKUP(Basisjahr,Daten_IG3[Jahr],Daten_IG3[BS])-1,#N/A)</f>
        <v>#N/A</v>
      </c>
      <c r="K52" s="68"/>
      <c r="L52" s="67"/>
      <c r="M52" s="64"/>
      <c r="N52" s="62"/>
      <c r="O52" s="62"/>
      <c r="P52" s="62"/>
    </row>
    <row r="53" spans="1:16" ht="16.350000000000001" customHeight="1">
      <c r="A53" s="95">
        <v>2036</v>
      </c>
      <c r="B53" s="65" t="s">
        <v>164</v>
      </c>
      <c r="C53" s="124" t="s">
        <v>164</v>
      </c>
      <c r="D53" s="66" t="e">
        <v>#N/A</v>
      </c>
      <c r="E53" s="74"/>
      <c r="F53" s="76" t="e">
        <f>IF(ISNUMBER(Daten_IG3[[#This Row],[ZH]]),Daten_IG3[[#This Row],[ZH]]/_xlfn.XLOOKUP(Basisjahr,Daten_IG3[Jahr],Daten_IG3[ZH])-1,#N/A)</f>
        <v>#N/A</v>
      </c>
      <c r="G53" s="74"/>
      <c r="H53" s="76" t="e">
        <f>IF(ISNUMBER(Daten_IG3[[#This Row],[CH]]),Daten_IG3[[#This Row],[CH]]/_xlfn.XLOOKUP(Basisjahr,Daten_IG3[Jahr],Daten_IG3[CH])-1,#N/A)</f>
        <v>#N/A</v>
      </c>
      <c r="I53" s="74"/>
      <c r="J53" s="76" t="e">
        <f>IF(ISNUMBER(Daten_IG3[[#This Row],[BS]]),Daten_IG3[[#This Row],[BS]]/_xlfn.XLOOKUP(Basisjahr,Daten_IG3[Jahr],Daten_IG3[BS])-1,#N/A)</f>
        <v>#N/A</v>
      </c>
      <c r="K53" s="68"/>
      <c r="L53" s="67"/>
      <c r="M53" s="64"/>
      <c r="N53" s="62"/>
      <c r="O53" s="62"/>
      <c r="P53" s="62"/>
    </row>
    <row r="54" spans="1:16" ht="16.350000000000001" customHeight="1">
      <c r="A54" s="95">
        <v>2037</v>
      </c>
      <c r="B54" s="65" t="s">
        <v>164</v>
      </c>
      <c r="C54" s="124" t="s">
        <v>164</v>
      </c>
      <c r="D54" s="66" t="e">
        <v>#N/A</v>
      </c>
      <c r="E54" s="74"/>
      <c r="F54" s="76" t="e">
        <f>IF(ISNUMBER(Daten_IG3[[#This Row],[ZH]]),Daten_IG3[[#This Row],[ZH]]/_xlfn.XLOOKUP(Basisjahr,Daten_IG3[Jahr],Daten_IG3[ZH])-1,#N/A)</f>
        <v>#N/A</v>
      </c>
      <c r="G54" s="74"/>
      <c r="H54" s="76" t="e">
        <f>IF(ISNUMBER(Daten_IG3[[#This Row],[CH]]),Daten_IG3[[#This Row],[CH]]/_xlfn.XLOOKUP(Basisjahr,Daten_IG3[Jahr],Daten_IG3[CH])-1,#N/A)</f>
        <v>#N/A</v>
      </c>
      <c r="I54" s="74"/>
      <c r="J54" s="76" t="e">
        <f>IF(ISNUMBER(Daten_IG3[[#This Row],[BS]]),Daten_IG3[[#This Row],[BS]]/_xlfn.XLOOKUP(Basisjahr,Daten_IG3[Jahr],Daten_IG3[BS])-1,#N/A)</f>
        <v>#N/A</v>
      </c>
      <c r="K54" s="68"/>
      <c r="L54" s="67"/>
      <c r="M54" s="64"/>
      <c r="N54" s="62"/>
      <c r="O54" s="62"/>
      <c r="P54" s="62"/>
    </row>
    <row r="55" spans="1:16" ht="16.350000000000001" customHeight="1">
      <c r="A55" s="95">
        <v>2038</v>
      </c>
      <c r="B55" s="65" t="s">
        <v>164</v>
      </c>
      <c r="C55" s="124" t="s">
        <v>164</v>
      </c>
      <c r="D55" s="66" t="e">
        <v>#N/A</v>
      </c>
      <c r="E55" s="74"/>
      <c r="F55" s="76" t="e">
        <f>IF(ISNUMBER(Daten_IG3[[#This Row],[ZH]]),Daten_IG3[[#This Row],[ZH]]/_xlfn.XLOOKUP(Basisjahr,Daten_IG3[Jahr],Daten_IG3[ZH])-1,#N/A)</f>
        <v>#N/A</v>
      </c>
      <c r="G55" s="74"/>
      <c r="H55" s="76" t="e">
        <f>IF(ISNUMBER(Daten_IG3[[#This Row],[CH]]),Daten_IG3[[#This Row],[CH]]/_xlfn.XLOOKUP(Basisjahr,Daten_IG3[Jahr],Daten_IG3[CH])-1,#N/A)</f>
        <v>#N/A</v>
      </c>
      <c r="I55" s="74"/>
      <c r="J55" s="76" t="e">
        <f>IF(ISNUMBER(Daten_IG3[[#This Row],[BS]]),Daten_IG3[[#This Row],[BS]]/_xlfn.XLOOKUP(Basisjahr,Daten_IG3[Jahr],Daten_IG3[BS])-1,#N/A)</f>
        <v>#N/A</v>
      </c>
      <c r="K55" s="68"/>
      <c r="L55" s="67"/>
      <c r="M55" s="64"/>
      <c r="N55" s="62"/>
      <c r="O55" s="62"/>
      <c r="P55" s="62"/>
    </row>
    <row r="56" spans="1:16" ht="16.350000000000001" customHeight="1">
      <c r="A56" s="95">
        <v>2039</v>
      </c>
      <c r="B56" s="65" t="s">
        <v>164</v>
      </c>
      <c r="C56" s="124" t="s">
        <v>164</v>
      </c>
      <c r="D56" s="66" t="e">
        <v>#N/A</v>
      </c>
      <c r="E56" s="74"/>
      <c r="F56" s="76" t="e">
        <f>IF(ISNUMBER(Daten_IG3[[#This Row],[ZH]]),Daten_IG3[[#This Row],[ZH]]/_xlfn.XLOOKUP(Basisjahr,Daten_IG3[Jahr],Daten_IG3[ZH])-1,#N/A)</f>
        <v>#N/A</v>
      </c>
      <c r="G56" s="74"/>
      <c r="H56" s="76" t="e">
        <f>IF(ISNUMBER(Daten_IG3[[#This Row],[CH]]),Daten_IG3[[#This Row],[CH]]/_xlfn.XLOOKUP(Basisjahr,Daten_IG3[Jahr],Daten_IG3[CH])-1,#N/A)</f>
        <v>#N/A</v>
      </c>
      <c r="I56" s="74"/>
      <c r="J56" s="76" t="e">
        <f>IF(ISNUMBER(Daten_IG3[[#This Row],[BS]]),Daten_IG3[[#This Row],[BS]]/_xlfn.XLOOKUP(Basisjahr,Daten_IG3[Jahr],Daten_IG3[BS])-1,#N/A)</f>
        <v>#N/A</v>
      </c>
      <c r="K56" s="68"/>
      <c r="L56" s="67"/>
      <c r="M56" s="64"/>
      <c r="N56" s="62"/>
      <c r="O56" s="62"/>
      <c r="P56" s="62"/>
    </row>
    <row r="57" spans="1:16" ht="16.350000000000001" customHeight="1">
      <c r="A57" s="95">
        <v>2040</v>
      </c>
      <c r="B57" s="65" t="s">
        <v>164</v>
      </c>
      <c r="C57" s="124" t="s">
        <v>164</v>
      </c>
      <c r="D57" s="66" t="e">
        <v>#N/A</v>
      </c>
      <c r="E57" s="74"/>
      <c r="F57" s="76" t="e">
        <f>IF(ISNUMBER(Daten_IG3[[#This Row],[ZH]]),Daten_IG3[[#This Row],[ZH]]/_xlfn.XLOOKUP(Basisjahr,Daten_IG3[Jahr],Daten_IG3[ZH])-1,#N/A)</f>
        <v>#N/A</v>
      </c>
      <c r="G57" s="74"/>
      <c r="H57" s="76" t="e">
        <f>IF(ISNUMBER(Daten_IG3[[#This Row],[CH]]),Daten_IG3[[#This Row],[CH]]/_xlfn.XLOOKUP(Basisjahr,Daten_IG3[Jahr],Daten_IG3[CH])-1,#N/A)</f>
        <v>#N/A</v>
      </c>
      <c r="I57" s="74"/>
      <c r="J57" s="76" t="e">
        <f>IF(ISNUMBER(Daten_IG3[[#This Row],[BS]]),Daten_IG3[[#This Row],[BS]]/_xlfn.XLOOKUP(Basisjahr,Daten_IG3[Jahr],Daten_IG3[BS])-1,#N/A)</f>
        <v>#N/A</v>
      </c>
      <c r="K57" s="68"/>
      <c r="L57" s="67"/>
      <c r="M57" s="64"/>
      <c r="N57" s="62"/>
      <c r="O57" s="62"/>
      <c r="P57" s="62"/>
    </row>
    <row r="58" spans="1:16" ht="16.350000000000001" customHeight="1">
      <c r="A58" s="95">
        <v>2041</v>
      </c>
      <c r="B58" s="65" t="s">
        <v>164</v>
      </c>
      <c r="C58" s="124" t="s">
        <v>164</v>
      </c>
      <c r="D58" s="66" t="e">
        <v>#N/A</v>
      </c>
      <c r="E58" s="74"/>
      <c r="F58" s="76" t="e">
        <f>IF(ISNUMBER(Daten_IG3[[#This Row],[ZH]]),Daten_IG3[[#This Row],[ZH]]/_xlfn.XLOOKUP(Basisjahr,Daten_IG3[Jahr],Daten_IG3[ZH])-1,#N/A)</f>
        <v>#N/A</v>
      </c>
      <c r="G58" s="74"/>
      <c r="H58" s="76" t="e">
        <f>IF(ISNUMBER(Daten_IG3[[#This Row],[CH]]),Daten_IG3[[#This Row],[CH]]/_xlfn.XLOOKUP(Basisjahr,Daten_IG3[Jahr],Daten_IG3[CH])-1,#N/A)</f>
        <v>#N/A</v>
      </c>
      <c r="I58" s="74"/>
      <c r="J58" s="76" t="e">
        <f>IF(ISNUMBER(Daten_IG3[[#This Row],[BS]]),Daten_IG3[[#This Row],[BS]]/_xlfn.XLOOKUP(Basisjahr,Daten_IG3[Jahr],Daten_IG3[BS])-1,#N/A)</f>
        <v>#N/A</v>
      </c>
      <c r="K58" s="68"/>
      <c r="L58" s="67"/>
      <c r="M58" s="64"/>
      <c r="N58" s="62"/>
      <c r="O58" s="62"/>
      <c r="P58" s="62"/>
    </row>
    <row r="59" spans="1:16" ht="16.350000000000001" customHeight="1">
      <c r="A59" s="95">
        <v>2042</v>
      </c>
      <c r="B59" s="65" t="s">
        <v>164</v>
      </c>
      <c r="C59" s="124" t="s">
        <v>164</v>
      </c>
      <c r="D59" s="66" t="e">
        <v>#N/A</v>
      </c>
      <c r="E59" s="74"/>
      <c r="F59" s="76" t="e">
        <f>IF(ISNUMBER(Daten_IG3[[#This Row],[ZH]]),Daten_IG3[[#This Row],[ZH]]/_xlfn.XLOOKUP(Basisjahr,Daten_IG3[Jahr],Daten_IG3[ZH])-1,#N/A)</f>
        <v>#N/A</v>
      </c>
      <c r="G59" s="74"/>
      <c r="H59" s="76" t="e">
        <f>IF(ISNUMBER(Daten_IG3[[#This Row],[CH]]),Daten_IG3[[#This Row],[CH]]/_xlfn.XLOOKUP(Basisjahr,Daten_IG3[Jahr],Daten_IG3[CH])-1,#N/A)</f>
        <v>#N/A</v>
      </c>
      <c r="I59" s="74"/>
      <c r="J59" s="76" t="e">
        <f>IF(ISNUMBER(Daten_IG3[[#This Row],[BS]]),Daten_IG3[[#This Row],[BS]]/_xlfn.XLOOKUP(Basisjahr,Daten_IG3[Jahr],Daten_IG3[BS])-1,#N/A)</f>
        <v>#N/A</v>
      </c>
      <c r="K59" s="68"/>
      <c r="L59" s="67"/>
      <c r="M59" s="64"/>
      <c r="N59" s="62"/>
      <c r="O59" s="62"/>
      <c r="P59" s="62"/>
    </row>
    <row r="60" spans="1:16" ht="16.350000000000001" customHeight="1">
      <c r="A60" s="95">
        <v>2043</v>
      </c>
      <c r="B60" s="65" t="s">
        <v>164</v>
      </c>
      <c r="C60" s="124" t="s">
        <v>164</v>
      </c>
      <c r="D60" s="66" t="e">
        <v>#N/A</v>
      </c>
      <c r="E60" s="74"/>
      <c r="F60" s="76" t="e">
        <f>IF(ISNUMBER(Daten_IG3[[#This Row],[ZH]]),Daten_IG3[[#This Row],[ZH]]/_xlfn.XLOOKUP(Basisjahr,Daten_IG3[Jahr],Daten_IG3[ZH])-1,#N/A)</f>
        <v>#N/A</v>
      </c>
      <c r="G60" s="74"/>
      <c r="H60" s="76" t="e">
        <f>IF(ISNUMBER(Daten_IG3[[#This Row],[CH]]),Daten_IG3[[#This Row],[CH]]/_xlfn.XLOOKUP(Basisjahr,Daten_IG3[Jahr],Daten_IG3[CH])-1,#N/A)</f>
        <v>#N/A</v>
      </c>
      <c r="I60" s="74"/>
      <c r="J60" s="76" t="e">
        <f>IF(ISNUMBER(Daten_IG3[[#This Row],[BS]]),Daten_IG3[[#This Row],[BS]]/_xlfn.XLOOKUP(Basisjahr,Daten_IG3[Jahr],Daten_IG3[BS])-1,#N/A)</f>
        <v>#N/A</v>
      </c>
      <c r="K60" s="68"/>
      <c r="L60" s="67"/>
      <c r="M60" s="64"/>
      <c r="N60" s="62"/>
      <c r="O60" s="62"/>
      <c r="P60" s="62"/>
    </row>
    <row r="61" spans="1:16" ht="16.350000000000001" customHeight="1">
      <c r="A61" s="95">
        <v>2044</v>
      </c>
      <c r="B61" s="65" t="s">
        <v>164</v>
      </c>
      <c r="C61" s="124" t="s">
        <v>164</v>
      </c>
      <c r="D61" s="66" t="e">
        <v>#N/A</v>
      </c>
      <c r="E61" s="74"/>
      <c r="F61" s="76" t="e">
        <f>IF(ISNUMBER(Daten_IG3[[#This Row],[ZH]]),Daten_IG3[[#This Row],[ZH]]/_xlfn.XLOOKUP(Basisjahr,Daten_IG3[Jahr],Daten_IG3[ZH])-1,#N/A)</f>
        <v>#N/A</v>
      </c>
      <c r="G61" s="74"/>
      <c r="H61" s="76" t="e">
        <f>IF(ISNUMBER(Daten_IG3[[#This Row],[CH]]),Daten_IG3[[#This Row],[CH]]/_xlfn.XLOOKUP(Basisjahr,Daten_IG3[Jahr],Daten_IG3[CH])-1,#N/A)</f>
        <v>#N/A</v>
      </c>
      <c r="I61" s="74"/>
      <c r="J61" s="76" t="e">
        <f>IF(ISNUMBER(Daten_IG3[[#This Row],[BS]]),Daten_IG3[[#This Row],[BS]]/_xlfn.XLOOKUP(Basisjahr,Daten_IG3[Jahr],Daten_IG3[BS])-1,#N/A)</f>
        <v>#N/A</v>
      </c>
      <c r="K61" s="68"/>
      <c r="L61" s="67"/>
      <c r="M61" s="64"/>
      <c r="N61" s="62"/>
      <c r="O61" s="62"/>
      <c r="P61" s="62"/>
    </row>
    <row r="62" spans="1:16" ht="16.350000000000001" customHeight="1">
      <c r="A62" s="95">
        <v>2045</v>
      </c>
      <c r="B62" s="65" t="s">
        <v>164</v>
      </c>
      <c r="C62" s="124" t="s">
        <v>164</v>
      </c>
      <c r="D62" s="66" t="e">
        <v>#N/A</v>
      </c>
      <c r="E62" s="74"/>
      <c r="F62" s="76" t="e">
        <f>IF(ISNUMBER(Daten_IG3[[#This Row],[ZH]]),Daten_IG3[[#This Row],[ZH]]/_xlfn.XLOOKUP(Basisjahr,Daten_IG3[Jahr],Daten_IG3[ZH])-1,#N/A)</f>
        <v>#N/A</v>
      </c>
      <c r="G62" s="74"/>
      <c r="H62" s="76" t="e">
        <f>IF(ISNUMBER(Daten_IG3[[#This Row],[CH]]),Daten_IG3[[#This Row],[CH]]/_xlfn.XLOOKUP(Basisjahr,Daten_IG3[Jahr],Daten_IG3[CH])-1,#N/A)</f>
        <v>#N/A</v>
      </c>
      <c r="I62" s="74"/>
      <c r="J62" s="76" t="e">
        <f>IF(ISNUMBER(Daten_IG3[[#This Row],[BS]]),Daten_IG3[[#This Row],[BS]]/_xlfn.XLOOKUP(Basisjahr,Daten_IG3[Jahr],Daten_IG3[BS])-1,#N/A)</f>
        <v>#N/A</v>
      </c>
      <c r="K62" s="68"/>
      <c r="L62" s="67"/>
      <c r="M62" s="64"/>
      <c r="N62" s="62"/>
      <c r="O62" s="62"/>
      <c r="P62" s="62"/>
    </row>
    <row r="63" spans="1:16" ht="16.350000000000001" customHeight="1">
      <c r="A63" s="95">
        <v>2046</v>
      </c>
      <c r="B63" s="65" t="s">
        <v>164</v>
      </c>
      <c r="C63" s="124" t="s">
        <v>164</v>
      </c>
      <c r="D63" s="66" t="e">
        <v>#N/A</v>
      </c>
      <c r="E63" s="74"/>
      <c r="F63" s="76" t="e">
        <f>IF(ISNUMBER(Daten_IG3[[#This Row],[ZH]]),Daten_IG3[[#This Row],[ZH]]/_xlfn.XLOOKUP(Basisjahr,Daten_IG3[Jahr],Daten_IG3[ZH])-1,#N/A)</f>
        <v>#N/A</v>
      </c>
      <c r="G63" s="74"/>
      <c r="H63" s="76" t="e">
        <f>IF(ISNUMBER(Daten_IG3[[#This Row],[CH]]),Daten_IG3[[#This Row],[CH]]/_xlfn.XLOOKUP(Basisjahr,Daten_IG3[Jahr],Daten_IG3[CH])-1,#N/A)</f>
        <v>#N/A</v>
      </c>
      <c r="I63" s="74"/>
      <c r="J63" s="76" t="e">
        <f>IF(ISNUMBER(Daten_IG3[[#This Row],[BS]]),Daten_IG3[[#This Row],[BS]]/_xlfn.XLOOKUP(Basisjahr,Daten_IG3[Jahr],Daten_IG3[BS])-1,#N/A)</f>
        <v>#N/A</v>
      </c>
      <c r="K63" s="68"/>
      <c r="L63" s="67"/>
      <c r="M63" s="64"/>
      <c r="N63" s="62"/>
      <c r="O63" s="62"/>
      <c r="P63" s="62"/>
    </row>
    <row r="64" spans="1:16" ht="16.350000000000001" customHeight="1">
      <c r="A64" s="95">
        <v>2047</v>
      </c>
      <c r="B64" s="65" t="s">
        <v>164</v>
      </c>
      <c r="C64" s="124" t="s">
        <v>164</v>
      </c>
      <c r="D64" s="66" t="e">
        <v>#N/A</v>
      </c>
      <c r="E64" s="74"/>
      <c r="F64" s="76" t="e">
        <f>IF(ISNUMBER(Daten_IG3[[#This Row],[ZH]]),Daten_IG3[[#This Row],[ZH]]/_xlfn.XLOOKUP(Basisjahr,Daten_IG3[Jahr],Daten_IG3[ZH])-1,#N/A)</f>
        <v>#N/A</v>
      </c>
      <c r="G64" s="74"/>
      <c r="H64" s="76" t="e">
        <f>IF(ISNUMBER(Daten_IG3[[#This Row],[CH]]),Daten_IG3[[#This Row],[CH]]/_xlfn.XLOOKUP(Basisjahr,Daten_IG3[Jahr],Daten_IG3[CH])-1,#N/A)</f>
        <v>#N/A</v>
      </c>
      <c r="I64" s="74"/>
      <c r="J64" s="76" t="e">
        <f>IF(ISNUMBER(Daten_IG3[[#This Row],[BS]]),Daten_IG3[[#This Row],[BS]]/_xlfn.XLOOKUP(Basisjahr,Daten_IG3[Jahr],Daten_IG3[BS])-1,#N/A)</f>
        <v>#N/A</v>
      </c>
      <c r="K64" s="68"/>
      <c r="L64" s="67"/>
      <c r="M64" s="64"/>
      <c r="N64" s="62"/>
      <c r="O64" s="62"/>
      <c r="P64" s="62"/>
    </row>
    <row r="65" spans="1:16" ht="16.350000000000001" customHeight="1">
      <c r="A65" s="95">
        <v>2048</v>
      </c>
      <c r="B65" s="65" t="s">
        <v>164</v>
      </c>
      <c r="C65" s="124" t="s">
        <v>164</v>
      </c>
      <c r="D65" s="66" t="e">
        <v>#N/A</v>
      </c>
      <c r="E65" s="74"/>
      <c r="F65" s="76" t="e">
        <f>IF(ISNUMBER(Daten_IG3[[#This Row],[ZH]]),Daten_IG3[[#This Row],[ZH]]/_xlfn.XLOOKUP(Basisjahr,Daten_IG3[Jahr],Daten_IG3[ZH])-1,#N/A)</f>
        <v>#N/A</v>
      </c>
      <c r="G65" s="74"/>
      <c r="H65" s="76" t="e">
        <f>IF(ISNUMBER(Daten_IG3[[#This Row],[CH]]),Daten_IG3[[#This Row],[CH]]/_xlfn.XLOOKUP(Basisjahr,Daten_IG3[Jahr],Daten_IG3[CH])-1,#N/A)</f>
        <v>#N/A</v>
      </c>
      <c r="I65" s="74"/>
      <c r="J65" s="76" t="e">
        <f>IF(ISNUMBER(Daten_IG3[[#This Row],[BS]]),Daten_IG3[[#This Row],[BS]]/_xlfn.XLOOKUP(Basisjahr,Daten_IG3[Jahr],Daten_IG3[BS])-1,#N/A)</f>
        <v>#N/A</v>
      </c>
      <c r="K65" s="68"/>
      <c r="L65" s="67"/>
      <c r="M65" s="64"/>
      <c r="N65" s="62"/>
      <c r="O65" s="62"/>
      <c r="P65" s="62"/>
    </row>
    <row r="66" spans="1:16" ht="16.350000000000001" customHeight="1">
      <c r="A66" s="95">
        <v>2049</v>
      </c>
      <c r="B66" s="65" t="s">
        <v>164</v>
      </c>
      <c r="C66" s="124" t="s">
        <v>164</v>
      </c>
      <c r="D66" s="66" t="e">
        <v>#N/A</v>
      </c>
      <c r="E66" s="74"/>
      <c r="F66" s="76" t="e">
        <f>IF(ISNUMBER(Daten_IG3[[#This Row],[ZH]]),Daten_IG3[[#This Row],[ZH]]/_xlfn.XLOOKUP(Basisjahr,Daten_IG3[Jahr],Daten_IG3[ZH])-1,#N/A)</f>
        <v>#N/A</v>
      </c>
      <c r="G66" s="74"/>
      <c r="H66" s="76" t="e">
        <f>IF(ISNUMBER(Daten_IG3[[#This Row],[CH]]),Daten_IG3[[#This Row],[CH]]/_xlfn.XLOOKUP(Basisjahr,Daten_IG3[Jahr],Daten_IG3[CH])-1,#N/A)</f>
        <v>#N/A</v>
      </c>
      <c r="I66" s="74"/>
      <c r="J66" s="76" t="e">
        <f>IF(ISNUMBER(Daten_IG3[[#This Row],[BS]]),Daten_IG3[[#This Row],[BS]]/_xlfn.XLOOKUP(Basisjahr,Daten_IG3[Jahr],Daten_IG3[BS])-1,#N/A)</f>
        <v>#N/A</v>
      </c>
      <c r="K66" s="68"/>
      <c r="L66" s="67"/>
      <c r="M66" s="64"/>
      <c r="N66" s="62"/>
      <c r="O66" s="62"/>
      <c r="P66" s="62"/>
    </row>
    <row r="67" spans="1:16" ht="15" customHeight="1">
      <c r="A67" s="95">
        <v>2050</v>
      </c>
      <c r="B67" s="95" t="s">
        <v>164</v>
      </c>
      <c r="C67" s="124" t="s">
        <v>164</v>
      </c>
      <c r="D67" t="e">
        <v>#N/A</v>
      </c>
      <c r="E67"/>
      <c r="F67" t="e">
        <f>IF(ISNUMBER(Daten_IG3[[#This Row],[ZH]]),Daten_IG3[[#This Row],[ZH]]/_xlfn.XLOOKUP(Basisjahr,Daten_IG3[Jahr],Daten_IG3[ZH])-1,#N/A)</f>
        <v>#N/A</v>
      </c>
      <c r="G67"/>
      <c r="H67" t="e">
        <f>IF(ISNUMBER(Daten_IG3[[#This Row],[CH]]),Daten_IG3[[#This Row],[CH]]/_xlfn.XLOOKUP(Basisjahr,Daten_IG3[Jahr],Daten_IG3[CH])-1,#N/A)</f>
        <v>#N/A</v>
      </c>
      <c r="I67"/>
      <c r="J67" t="e">
        <f>IF(ISNUMBER(Daten_IG3[[#This Row],[BS]]),Daten_IG3[[#This Row],[BS]]/_xlfn.XLOOKUP(Basisjahr,Daten_IG3[Jahr],Daten_IG3[BS])-1,#N/A)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14:B14 E14:G14 J14:L14 A15:L20 A21:B22 E21:G22 J21:L22 A23:L25 A26:J27 N28:O29 A28:L30 A31:M67 A68:L72 A73:J74 A75:L104 A2:L13">
    <cfRule type="containsErrors" dxfId="608" priority="5">
      <formula>ISERROR(A2)</formula>
    </cfRule>
  </conditionalFormatting>
  <conditionalFormatting sqref="A14:B14 E14:G14 J14:Z14 A15:Z20 A21:B22 E21:G22 J21:Z22 A23:Z25 A26:J27 N26:Z27 A28:Z30 A31:AA67 A68:Z72 A73:J74 N73:Z74 A75:Z1048576">
    <cfRule type="cellIs" dxfId="607" priority="2" operator="equal">
      <formula>0</formula>
    </cfRule>
  </conditionalFormatting>
  <conditionalFormatting sqref="A1:Z13">
    <cfRule type="cellIs" dxfId="604" priority="1" operator="equal">
      <formula>0</formula>
    </cfRule>
  </conditionalFormatting>
  <dataValidations count="1">
    <dataValidation operator="lessThan" allowBlank="1" showInputMessage="1" showErrorMessage="1" sqref="B8:D10 G8:I9" xr:uid="{786E9E50-BBCD-491B-A319-8D5244E3B2BD}"/>
  </dataValidations>
  <hyperlinks>
    <hyperlink ref="F1" location="Übersicht!A1" display="⬅️ Zurück zur Übersicht" xr:uid="{493D9BCC-9D51-410A-B4D1-B6B4AD2ACF22}"/>
  </hyperlinks>
  <pageMargins left="0.25" right="0.25" top="0.75" bottom="0.75" header="0.3" footer="0.3"/>
  <pageSetup paperSize="9" scale="83" orientation="portrait" r:id="rId1"/>
  <headerFooter>
    <oddHeader>&amp;L&amp;"Arial Nova,Standard"Energiestadt Opfikon</oddHeader>
  </headerFooter>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expression" priority="3" id="{A46FD4C3-5089-4E58-977B-B17A716846C1}">
            <xm:f>$A32=Übersicht!$H$1</xm:f>
            <x14:dxf>
              <fill>
                <patternFill>
                  <bgColor theme="3" tint="0.79998168889431442"/>
                </patternFill>
              </fill>
            </x14:dxf>
          </x14:cfRule>
          <x14:cfRule type="expression" priority="4" id="{0F2BFEA6-243D-47E0-A2E4-7B738FE7DF02}">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FC9FE5F5-D584-44A2-9EF1-82401BC1B515}">
          <x14:formula1>
            <xm:f>Definitionen!$A$2:$A$6</xm:f>
          </x14:formula1>
          <xm:sqref>B7 D7</xm:sqref>
        </x14:dataValidation>
        <x14:dataValidation type="list" allowBlank="1" showInputMessage="1" showErrorMessage="1" xr:uid="{992BE888-4E29-499F-A2B5-CA21602CF128}">
          <x14:formula1>
            <xm:f>Definitionen!$I$2:$I$7</xm:f>
          </x14:formula1>
          <xm:sqref>G24:I24</xm:sqref>
        </x14:dataValidation>
        <x14:dataValidation type="list" operator="lessThan" allowBlank="1" showInputMessage="1" showErrorMessage="1" xr:uid="{37953469-DDE9-44DD-AFB9-95018D4E4E7A}">
          <x14:formula1>
            <xm:f>Definitionen!$E$2:$E$11</xm:f>
          </x14:formula1>
          <xm:sqref>B5</xm:sqref>
        </x14:dataValidation>
        <x14:dataValidation type="list" allowBlank="1" showInputMessage="1" showErrorMessage="1" xr:uid="{03C6A673-640B-47CC-8229-9251E06C31A2}">
          <x14:formula1>
            <xm:f>Definitionen!I2:I15</xm:f>
          </x14:formula1>
          <xm:sqref>B24:D24</xm:sqref>
        </x14:dataValidation>
      </x14:dataValidation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8AB67F-F387-456F-8CF6-AE2E06931488}">
  <sheetPr codeName="Tabelle26">
    <tabColor theme="5"/>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380</v>
      </c>
      <c r="B1" s="192"/>
      <c r="C1" s="192"/>
      <c r="D1" s="192"/>
      <c r="E1" s="93" t="e">
        <f>Basisjahr&amp;"-"&amp;Betrachtungsjahr&amp;": "&amp;ROUND(_xlfn.XLOOKUP(Betrachtungsjahr,Daten_A1[Jahr],Daten_A1[Veränderung ZH])*100,1)&amp;" %"</f>
        <v>#N/A</v>
      </c>
      <c r="F1" s="193" t="s">
        <v>122</v>
      </c>
      <c r="G1" s="193"/>
      <c r="H1" s="193"/>
      <c r="J1" s="94" t="e">
        <f>Basisjahr&amp;"-"&amp;Betrachtungsjahr&amp;": "&amp;ROUND(_xlfn.XLOOKUP(Betrachtungsjahr,Daten_A1[Jahr],Daten_A1[Veränderung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4"/>
      <c r="C8" s="194"/>
      <c r="D8" s="194"/>
      <c r="E8" s="19"/>
      <c r="F8" s="90" t="str">
        <f t="shared" si="1"/>
        <v>Kurzbeschreibung</v>
      </c>
      <c r="G8" s="238">
        <f>B8</f>
        <v>0</v>
      </c>
      <c r="H8" s="238"/>
      <c r="I8" s="238"/>
      <c r="Q8" s="58" t="e">
        <f>E38/E32-1</f>
        <v>#DIV/0!</v>
      </c>
    </row>
    <row r="9" spans="1:17" s="59" customFormat="1" ht="72" customHeight="1" thickTop="1" thickBot="1">
      <c r="A9" s="79" t="s">
        <v>132</v>
      </c>
      <c r="B9" s="194"/>
      <c r="C9" s="194"/>
      <c r="D9" s="194"/>
      <c r="E9" s="19"/>
      <c r="F9" s="90" t="str">
        <f t="shared" si="1"/>
        <v>Aussagekraft/Relevanz</v>
      </c>
      <c r="G9" s="238">
        <f>B9</f>
        <v>0</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6"/>
      <c r="C11" s="196"/>
      <c r="D11" s="196"/>
      <c r="E11" s="19"/>
      <c r="F11" s="90" t="str">
        <f t="shared" ref="F11:I17" si="2">A11</f>
        <v>Datenquelle</v>
      </c>
      <c r="G11" s="238">
        <f t="shared" si="2"/>
        <v>0</v>
      </c>
      <c r="H11" s="238"/>
      <c r="I11" s="238"/>
    </row>
    <row r="12" spans="1:17" s="56" customFormat="1" ht="42" customHeight="1" thickTop="1" thickBot="1">
      <c r="A12" s="79" t="s">
        <v>134</v>
      </c>
      <c r="B12" s="196"/>
      <c r="C12" s="196"/>
      <c r="D12" s="196"/>
      <c r="E12" s="19"/>
      <c r="F12" s="90" t="str">
        <f t="shared" si="2"/>
        <v>Internetadresse</v>
      </c>
      <c r="G12" s="238">
        <f t="shared" si="2"/>
        <v>0</v>
      </c>
      <c r="H12" s="238"/>
      <c r="I12" s="238"/>
    </row>
    <row r="13" spans="1:17" s="56" customFormat="1" ht="42" customHeight="1" thickTop="1" thickBot="1">
      <c r="A13" s="79" t="s">
        <v>127</v>
      </c>
      <c r="B13" s="196"/>
      <c r="C13" s="196"/>
      <c r="D13" s="196"/>
      <c r="E13" s="19"/>
      <c r="F13" s="90" t="str">
        <f t="shared" si="2"/>
        <v>Kontaktperson</v>
      </c>
      <c r="G13" s="238">
        <f t="shared" si="2"/>
        <v>0</v>
      </c>
      <c r="H13" s="238"/>
      <c r="I13" s="238"/>
    </row>
    <row r="14" spans="1:17" s="56" customFormat="1" ht="13.35" thickTop="1" thickBot="1">
      <c r="A14" s="79" t="s">
        <v>135</v>
      </c>
      <c r="B14" s="203"/>
      <c r="C14" s="204"/>
      <c r="D14" s="205"/>
      <c r="E14" s="19"/>
      <c r="F14" s="90" t="str">
        <f>A14</f>
        <v>Nr. der Statisitik</v>
      </c>
      <c r="G14" s="239">
        <f>B14</f>
        <v>0</v>
      </c>
      <c r="H14" s="240"/>
      <c r="I14" s="241"/>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7"/>
      <c r="C21" s="198"/>
      <c r="D21" s="199"/>
      <c r="E21" s="19"/>
      <c r="F21" s="90" t="str">
        <f>A21</f>
        <v>Hinweise zu Datenauswahl und -aufbereitung</v>
      </c>
      <c r="G21" s="200">
        <f>B21</f>
        <v>0</v>
      </c>
      <c r="H21" s="201"/>
      <c r="I21" s="202"/>
    </row>
    <row r="22" spans="1:17" s="59" customFormat="1" ht="36.6" customHeight="1" thickTop="1" thickBot="1">
      <c r="A22" s="79" t="s">
        <v>146</v>
      </c>
      <c r="B22" s="197"/>
      <c r="C22" s="198"/>
      <c r="D22" s="199"/>
      <c r="E22" s="19"/>
      <c r="F22" s="90" t="str">
        <f>A22</f>
        <v>Berechnung Indikator</v>
      </c>
      <c r="G22" s="200">
        <f>B22</f>
        <v>0</v>
      </c>
      <c r="H22" s="201"/>
      <c r="I22" s="202"/>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4"/>
      <c r="C24" s="194"/>
      <c r="D24" s="194"/>
      <c r="E24" s="19"/>
      <c r="F24" s="89"/>
      <c r="G24" s="195"/>
      <c r="H24" s="195"/>
      <c r="I24" s="195"/>
    </row>
    <row r="25" spans="1:17" s="59" customFormat="1" ht="42.6" customHeight="1" thickTop="1" thickBot="1">
      <c r="A25" s="79" t="s">
        <v>148</v>
      </c>
      <c r="B25" s="194"/>
      <c r="C25" s="194"/>
      <c r="D25" s="194"/>
      <c r="E25" s="19"/>
      <c r="F25" s="90" t="str">
        <f t="shared" ref="F25:F27" si="5">A25</f>
        <v>Datenqualität</v>
      </c>
      <c r="G25" s="238">
        <f>B25</f>
        <v>0</v>
      </c>
      <c r="H25" s="238"/>
      <c r="I25" s="238"/>
    </row>
    <row r="26" spans="1:17" s="59" customFormat="1" ht="33" customHeight="1" thickTop="1" thickBot="1">
      <c r="A26" s="79" t="s">
        <v>149</v>
      </c>
      <c r="B26" s="207"/>
      <c r="C26" s="207"/>
      <c r="D26" s="207"/>
      <c r="E26" s="19"/>
      <c r="F26" s="90" t="str">
        <f t="shared" si="5"/>
        <v>Plausiblisierung / Verifizierung</v>
      </c>
      <c r="G26" s="238">
        <f>B26</f>
        <v>0</v>
      </c>
      <c r="H26" s="238"/>
      <c r="I26" s="238"/>
    </row>
    <row r="27" spans="1:17" s="59" customFormat="1" ht="37.35" customHeight="1" thickTop="1" thickBot="1">
      <c r="A27" s="79" t="s">
        <v>150</v>
      </c>
      <c r="B27" s="194"/>
      <c r="C27" s="194"/>
      <c r="D27" s="194"/>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Abfallmenge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IF(ISNUMBER(Daten_A1[[#This Row],[ZH]]),Daten_A1[[#This Row],[ZH]]/_xlfn.XLOOKUP(Basisjahr,Daten_A1[Jahr],Daten_A1[ZH])-1,#N/A)</f>
        <v>#N/A</v>
      </c>
      <c r="G32" s="121"/>
      <c r="H32" s="75" t="e">
        <f>IF(ISNUMBER(Daten_A1[[#This Row],[CH]]),Daten_A1[[#This Row],[CH]]/_xlfn.XLOOKUP(Basisjahr,Daten_A1[Jahr],Daten_A1[CH])-1,#N/A)</f>
        <v>#N/A</v>
      </c>
      <c r="I32" s="121"/>
      <c r="J32" s="75" t="e">
        <f>IF(ISNUMBER(Daten_A1[[#This Row],[BS]]),Daten_A1[[#This Row],[BS]]/_xlfn.XLOOKUP(Basisjahr,Daten_A1[Jahr],Daten_A1[BS])-1,#N/A)</f>
        <v>#N/A</v>
      </c>
      <c r="K32" s="63"/>
      <c r="L32" s="67"/>
      <c r="M32" s="64"/>
      <c r="N32" s="64"/>
      <c r="O32" s="64"/>
      <c r="P32" s="64"/>
    </row>
    <row r="33" spans="1:16" ht="16.350000000000001" customHeight="1">
      <c r="A33" s="95">
        <v>2016</v>
      </c>
      <c r="B33" s="65" t="s">
        <v>164</v>
      </c>
      <c r="C33" s="124" t="s">
        <v>164</v>
      </c>
      <c r="D33" s="66" t="e">
        <v>#N/A</v>
      </c>
      <c r="E33" s="73"/>
      <c r="F33" s="75" t="e">
        <f>IF(ISNUMBER(Daten_A1[[#This Row],[ZH]]),Daten_A1[[#This Row],[ZH]]/_xlfn.XLOOKUP(Basisjahr,Daten_A1[Jahr],Daten_A1[ZH])-1,#N/A)</f>
        <v>#N/A</v>
      </c>
      <c r="G33" s="73"/>
      <c r="H33" s="75" t="e">
        <f>IF(ISNUMBER(Daten_A1[[#This Row],[CH]]),Daten_A1[[#This Row],[CH]]/_xlfn.XLOOKUP(Basisjahr,Daten_A1[Jahr],Daten_A1[CH])-1,#N/A)</f>
        <v>#N/A</v>
      </c>
      <c r="I33" s="73"/>
      <c r="J33" s="75" t="e">
        <f>IF(ISNUMBER(Daten_A1[[#This Row],[BS]]),Daten_A1[[#This Row],[BS]]/_xlfn.XLOOKUP(Basisjahr,Daten_A1[Jahr],Daten_A1[BS])-1,#N/A)</f>
        <v>#N/A</v>
      </c>
      <c r="K33" s="63"/>
      <c r="L33" s="67"/>
      <c r="M33" s="64"/>
      <c r="N33" s="62"/>
      <c r="O33" s="62"/>
      <c r="P33" s="62"/>
    </row>
    <row r="34" spans="1:16" ht="16.350000000000001" customHeight="1">
      <c r="A34" s="95">
        <v>2017</v>
      </c>
      <c r="B34" s="65" t="s">
        <v>164</v>
      </c>
      <c r="C34" s="124" t="s">
        <v>164</v>
      </c>
      <c r="D34" s="66" t="e">
        <v>#N/A</v>
      </c>
      <c r="E34" s="73"/>
      <c r="F34" s="75" t="e">
        <f>IF(ISNUMBER(Daten_A1[[#This Row],[ZH]]),Daten_A1[[#This Row],[ZH]]/_xlfn.XLOOKUP(Basisjahr,Daten_A1[Jahr],Daten_A1[ZH])-1,#N/A)</f>
        <v>#N/A</v>
      </c>
      <c r="G34" s="73"/>
      <c r="H34" s="75" t="e">
        <f>IF(ISNUMBER(Daten_A1[[#This Row],[CH]]),Daten_A1[[#This Row],[CH]]/_xlfn.XLOOKUP(Basisjahr,Daten_A1[Jahr],Daten_A1[CH])-1,#N/A)</f>
        <v>#N/A</v>
      </c>
      <c r="I34" s="73"/>
      <c r="J34" s="75" t="e">
        <f>IF(ISNUMBER(Daten_A1[[#This Row],[BS]]),Daten_A1[[#This Row],[BS]]/_xlfn.XLOOKUP(Basisjahr,Daten_A1[Jahr],Daten_A1[BS])-1,#N/A)</f>
        <v>#N/A</v>
      </c>
      <c r="K34" s="63"/>
      <c r="L34" s="67"/>
      <c r="M34" s="64"/>
      <c r="N34" s="62"/>
      <c r="O34" s="62"/>
      <c r="P34" s="62"/>
    </row>
    <row r="35" spans="1:16" ht="16.350000000000001" customHeight="1">
      <c r="A35" s="95">
        <v>2018</v>
      </c>
      <c r="B35" s="65" t="s">
        <v>164</v>
      </c>
      <c r="C35" s="124" t="s">
        <v>164</v>
      </c>
      <c r="D35" s="66" t="e">
        <v>#N/A</v>
      </c>
      <c r="E35" s="73"/>
      <c r="F35" s="75" t="e">
        <f>IF(ISNUMBER(Daten_A1[[#This Row],[ZH]]),Daten_A1[[#This Row],[ZH]]/_xlfn.XLOOKUP(Basisjahr,Daten_A1[Jahr],Daten_A1[ZH])-1,#N/A)</f>
        <v>#N/A</v>
      </c>
      <c r="G35" s="73"/>
      <c r="H35" s="75" t="e">
        <f>IF(ISNUMBER(Daten_A1[[#This Row],[CH]]),Daten_A1[[#This Row],[CH]]/_xlfn.XLOOKUP(Basisjahr,Daten_A1[Jahr],Daten_A1[CH])-1,#N/A)</f>
        <v>#N/A</v>
      </c>
      <c r="I35" s="73"/>
      <c r="J35" s="75" t="e">
        <f>IF(ISNUMBER(Daten_A1[[#This Row],[BS]]),Daten_A1[[#This Row],[BS]]/_xlfn.XLOOKUP(Basisjahr,Daten_A1[Jahr],Daten_A1[BS])-1,#N/A)</f>
        <v>#N/A</v>
      </c>
      <c r="K35" s="63"/>
      <c r="L35" s="67"/>
      <c r="M35" s="64"/>
      <c r="N35" s="62"/>
      <c r="O35" s="62"/>
      <c r="P35" s="62"/>
    </row>
    <row r="36" spans="1:16" ht="16.350000000000001" customHeight="1">
      <c r="A36" s="95">
        <v>2019</v>
      </c>
      <c r="B36" s="65" t="s">
        <v>164</v>
      </c>
      <c r="C36" s="124" t="s">
        <v>164</v>
      </c>
      <c r="D36" s="66" t="e">
        <v>#N/A</v>
      </c>
      <c r="E36" s="73"/>
      <c r="F36" s="75" t="e">
        <f>IF(ISNUMBER(Daten_A1[[#This Row],[ZH]]),Daten_A1[[#This Row],[ZH]]/_xlfn.XLOOKUP(Basisjahr,Daten_A1[Jahr],Daten_A1[ZH])-1,#N/A)</f>
        <v>#N/A</v>
      </c>
      <c r="G36" s="73"/>
      <c r="H36" s="75" t="e">
        <f>IF(ISNUMBER(Daten_A1[[#This Row],[CH]]),Daten_A1[[#This Row],[CH]]/_xlfn.XLOOKUP(Basisjahr,Daten_A1[Jahr],Daten_A1[CH])-1,#N/A)</f>
        <v>#N/A</v>
      </c>
      <c r="I36" s="73"/>
      <c r="J36" s="75" t="e">
        <f>IF(ISNUMBER(Daten_A1[[#This Row],[BS]]),Daten_A1[[#This Row],[BS]]/_xlfn.XLOOKUP(Basisjahr,Daten_A1[Jahr],Daten_A1[BS])-1,#N/A)</f>
        <v>#N/A</v>
      </c>
      <c r="K36" s="63"/>
      <c r="L36" s="67"/>
      <c r="M36" s="64"/>
      <c r="N36" s="62"/>
      <c r="O36" s="62"/>
      <c r="P36" s="62"/>
    </row>
    <row r="37" spans="1:16" ht="16.350000000000001" customHeight="1">
      <c r="A37" s="95">
        <v>2020</v>
      </c>
      <c r="B37" s="65" t="s">
        <v>164</v>
      </c>
      <c r="C37" s="124" t="s">
        <v>164</v>
      </c>
      <c r="D37" s="66" t="e">
        <v>#N/A</v>
      </c>
      <c r="E37" s="73"/>
      <c r="F37" s="75" t="e">
        <f>IF(ISNUMBER(Daten_A1[[#This Row],[ZH]]),Daten_A1[[#This Row],[ZH]]/_xlfn.XLOOKUP(Basisjahr,Daten_A1[Jahr],Daten_A1[ZH])-1,#N/A)</f>
        <v>#N/A</v>
      </c>
      <c r="G37" s="73"/>
      <c r="H37" s="75" t="e">
        <f>IF(ISNUMBER(Daten_A1[[#This Row],[CH]]),Daten_A1[[#This Row],[CH]]/_xlfn.XLOOKUP(Basisjahr,Daten_A1[Jahr],Daten_A1[CH])-1,#N/A)</f>
        <v>#N/A</v>
      </c>
      <c r="I37" s="73"/>
      <c r="J37" s="75" t="e">
        <f>IF(ISNUMBER(Daten_A1[[#This Row],[BS]]),Daten_A1[[#This Row],[BS]]/_xlfn.XLOOKUP(Basisjahr,Daten_A1[Jahr],Daten_A1[BS])-1,#N/A)</f>
        <v>#N/A</v>
      </c>
      <c r="K37" s="63"/>
      <c r="L37" s="67"/>
      <c r="M37" s="64"/>
      <c r="N37" s="62"/>
      <c r="O37" s="62"/>
      <c r="P37" s="62"/>
    </row>
    <row r="38" spans="1:16" ht="16.350000000000001" customHeight="1">
      <c r="A38" s="95">
        <v>2021</v>
      </c>
      <c r="B38" s="65" t="s">
        <v>164</v>
      </c>
      <c r="C38" s="124" t="s">
        <v>164</v>
      </c>
      <c r="D38" s="66" t="e">
        <v>#N/A</v>
      </c>
      <c r="E38" s="73"/>
      <c r="F38" s="75" t="e">
        <f>IF(ISNUMBER(Daten_A1[[#This Row],[ZH]]),Daten_A1[[#This Row],[ZH]]/_xlfn.XLOOKUP(Basisjahr,Daten_A1[Jahr],Daten_A1[ZH])-1,#N/A)</f>
        <v>#N/A</v>
      </c>
      <c r="G38" s="73"/>
      <c r="H38" s="75" t="e">
        <f>IF(ISNUMBER(Daten_A1[[#This Row],[CH]]),Daten_A1[[#This Row],[CH]]/_xlfn.XLOOKUP(Basisjahr,Daten_A1[Jahr],Daten_A1[CH])-1,#N/A)</f>
        <v>#N/A</v>
      </c>
      <c r="I38" s="73"/>
      <c r="J38" s="75" t="e">
        <f>IF(ISNUMBER(Daten_A1[[#This Row],[BS]]),Daten_A1[[#This Row],[BS]]/_xlfn.XLOOKUP(Basisjahr,Daten_A1[Jahr],Daten_A1[BS])-1,#N/A)</f>
        <v>#N/A</v>
      </c>
      <c r="K38" s="63"/>
      <c r="L38" s="67"/>
      <c r="M38" s="64"/>
      <c r="N38" s="62"/>
      <c r="O38" s="62"/>
      <c r="P38" s="62"/>
    </row>
    <row r="39" spans="1:16" ht="16.350000000000001" customHeight="1">
      <c r="A39" s="95">
        <v>2022</v>
      </c>
      <c r="B39" s="65" t="s">
        <v>164</v>
      </c>
      <c r="C39" s="124" t="s">
        <v>164</v>
      </c>
      <c r="D39" s="66" t="e">
        <v>#N/A</v>
      </c>
      <c r="E39" s="73"/>
      <c r="F39" s="75" t="e">
        <f>IF(ISNUMBER(Daten_A1[[#This Row],[ZH]]),Daten_A1[[#This Row],[ZH]]/_xlfn.XLOOKUP(Basisjahr,Daten_A1[Jahr],Daten_A1[ZH])-1,#N/A)</f>
        <v>#N/A</v>
      </c>
      <c r="G39" s="73"/>
      <c r="H39" s="75" t="e">
        <f>IF(ISNUMBER(Daten_A1[[#This Row],[CH]]),Daten_A1[[#This Row],[CH]]/_xlfn.XLOOKUP(Basisjahr,Daten_A1[Jahr],Daten_A1[CH])-1,#N/A)</f>
        <v>#N/A</v>
      </c>
      <c r="I39" s="73"/>
      <c r="J39" s="75" t="e">
        <f>IF(ISNUMBER(Daten_A1[[#This Row],[BS]]),Daten_A1[[#This Row],[BS]]/_xlfn.XLOOKUP(Basisjahr,Daten_A1[Jahr],Daten_A1[BS])-1,#N/A)</f>
        <v>#N/A</v>
      </c>
      <c r="K39" s="68"/>
      <c r="L39" s="67"/>
      <c r="M39" s="64"/>
      <c r="N39" s="62"/>
      <c r="O39" s="62"/>
      <c r="P39" s="62"/>
    </row>
    <row r="40" spans="1:16" ht="16.350000000000001" customHeight="1">
      <c r="A40" s="95">
        <v>2023</v>
      </c>
      <c r="B40" s="65" t="s">
        <v>164</v>
      </c>
      <c r="C40" s="124" t="s">
        <v>164</v>
      </c>
      <c r="D40" s="66" t="e">
        <v>#N/A</v>
      </c>
      <c r="E40" s="74"/>
      <c r="F40" s="76" t="e">
        <f>IF(ISNUMBER(Daten_A1[[#This Row],[ZH]]),Daten_A1[[#This Row],[ZH]]/_xlfn.XLOOKUP(Basisjahr,Daten_A1[Jahr],Daten_A1[ZH])-1,#N/A)</f>
        <v>#N/A</v>
      </c>
      <c r="G40" s="74"/>
      <c r="H40" s="76" t="e">
        <f>IF(ISNUMBER(Daten_A1[[#This Row],[CH]]),Daten_A1[[#This Row],[CH]]/_xlfn.XLOOKUP(Basisjahr,Daten_A1[Jahr],Daten_A1[CH])-1,#N/A)</f>
        <v>#N/A</v>
      </c>
      <c r="I40" s="74"/>
      <c r="J40" s="76" t="e">
        <f>IF(ISNUMBER(Daten_A1[[#This Row],[BS]]),Daten_A1[[#This Row],[BS]]/_xlfn.XLOOKUP(Basisjahr,Daten_A1[Jahr],Daten_A1[BS])-1,#N/A)</f>
        <v>#N/A</v>
      </c>
      <c r="K40" s="68"/>
      <c r="L40" s="67"/>
      <c r="M40" s="64"/>
      <c r="N40" s="62"/>
      <c r="O40" s="62"/>
      <c r="P40" s="62"/>
    </row>
    <row r="41" spans="1:16" ht="16.350000000000001" customHeight="1">
      <c r="A41" s="95">
        <v>2024</v>
      </c>
      <c r="B41" s="65" t="s">
        <v>164</v>
      </c>
      <c r="C41" s="124" t="s">
        <v>164</v>
      </c>
      <c r="D41" s="66" t="e">
        <v>#N/A</v>
      </c>
      <c r="E41" s="74"/>
      <c r="F41" s="76" t="e">
        <f>IF(ISNUMBER(Daten_A1[[#This Row],[ZH]]),Daten_A1[[#This Row],[ZH]]/_xlfn.XLOOKUP(Basisjahr,Daten_A1[Jahr],Daten_A1[ZH])-1,#N/A)</f>
        <v>#N/A</v>
      </c>
      <c r="G41" s="74"/>
      <c r="H41" s="76" t="e">
        <f>IF(ISNUMBER(Daten_A1[[#This Row],[CH]]),Daten_A1[[#This Row],[CH]]/_xlfn.XLOOKUP(Basisjahr,Daten_A1[Jahr],Daten_A1[CH])-1,#N/A)</f>
        <v>#N/A</v>
      </c>
      <c r="I41" s="74"/>
      <c r="J41" s="76" t="e">
        <f>IF(ISNUMBER(Daten_A1[[#This Row],[BS]]),Daten_A1[[#This Row],[BS]]/_xlfn.XLOOKUP(Basisjahr,Daten_A1[Jahr],Daten_A1[BS])-1,#N/A)</f>
        <v>#N/A</v>
      </c>
      <c r="K41" s="68"/>
      <c r="L41" s="67"/>
      <c r="M41" s="64"/>
      <c r="N41" s="62"/>
      <c r="O41" s="62"/>
      <c r="P41" s="62"/>
    </row>
    <row r="42" spans="1:16" ht="16.350000000000001" customHeight="1">
      <c r="A42" s="95">
        <v>2025</v>
      </c>
      <c r="B42" s="65" t="s">
        <v>164</v>
      </c>
      <c r="C42" s="124" t="s">
        <v>164</v>
      </c>
      <c r="D42" s="66" t="e">
        <v>#N/A</v>
      </c>
      <c r="E42" s="74"/>
      <c r="F42" s="76" t="e">
        <f>IF(ISNUMBER(Daten_A1[[#This Row],[ZH]]),Daten_A1[[#This Row],[ZH]]/_xlfn.XLOOKUP(Basisjahr,Daten_A1[Jahr],Daten_A1[ZH])-1,#N/A)</f>
        <v>#N/A</v>
      </c>
      <c r="G42" s="74"/>
      <c r="H42" s="76" t="e">
        <f>IF(ISNUMBER(Daten_A1[[#This Row],[CH]]),Daten_A1[[#This Row],[CH]]/_xlfn.XLOOKUP(Basisjahr,Daten_A1[Jahr],Daten_A1[CH])-1,#N/A)</f>
        <v>#N/A</v>
      </c>
      <c r="I42" s="74"/>
      <c r="J42" s="76" t="e">
        <f>IF(ISNUMBER(Daten_A1[[#This Row],[BS]]),Daten_A1[[#This Row],[BS]]/_xlfn.XLOOKUP(Basisjahr,Daten_A1[Jahr],Daten_A1[BS])-1,#N/A)</f>
        <v>#N/A</v>
      </c>
      <c r="K42" s="68"/>
      <c r="L42" s="67"/>
      <c r="M42" s="64"/>
      <c r="N42" s="62"/>
      <c r="O42" s="62"/>
      <c r="P42" s="62"/>
    </row>
    <row r="43" spans="1:16" ht="16.350000000000001" customHeight="1">
      <c r="A43" s="95">
        <v>2026</v>
      </c>
      <c r="B43" s="65" t="s">
        <v>164</v>
      </c>
      <c r="C43" s="124" t="s">
        <v>164</v>
      </c>
      <c r="D43" s="66" t="e">
        <v>#N/A</v>
      </c>
      <c r="E43" s="74"/>
      <c r="F43" s="76" t="e">
        <f>IF(ISNUMBER(Daten_A1[[#This Row],[ZH]]),Daten_A1[[#This Row],[ZH]]/_xlfn.XLOOKUP(Basisjahr,Daten_A1[Jahr],Daten_A1[ZH])-1,#N/A)</f>
        <v>#N/A</v>
      </c>
      <c r="G43" s="74"/>
      <c r="H43" s="76" t="e">
        <f>IF(ISNUMBER(Daten_A1[[#This Row],[CH]]),Daten_A1[[#This Row],[CH]]/_xlfn.XLOOKUP(Basisjahr,Daten_A1[Jahr],Daten_A1[CH])-1,#N/A)</f>
        <v>#N/A</v>
      </c>
      <c r="I43" s="74"/>
      <c r="J43" s="76" t="e">
        <f>IF(ISNUMBER(Daten_A1[[#This Row],[BS]]),Daten_A1[[#This Row],[BS]]/_xlfn.XLOOKUP(Basisjahr,Daten_A1[Jahr],Daten_A1[BS])-1,#N/A)</f>
        <v>#N/A</v>
      </c>
      <c r="K43" s="68"/>
      <c r="L43" s="67"/>
      <c r="M43" s="64"/>
      <c r="N43" s="62"/>
      <c r="O43" s="62"/>
      <c r="P43" s="62"/>
    </row>
    <row r="44" spans="1:16" ht="16.350000000000001" customHeight="1">
      <c r="A44" s="95">
        <v>2027</v>
      </c>
      <c r="B44" s="65" t="s">
        <v>164</v>
      </c>
      <c r="C44" s="124" t="s">
        <v>164</v>
      </c>
      <c r="D44" s="66" t="e">
        <v>#N/A</v>
      </c>
      <c r="E44" s="74"/>
      <c r="F44" s="76" t="e">
        <f>IF(ISNUMBER(Daten_A1[[#This Row],[ZH]]),Daten_A1[[#This Row],[ZH]]/_xlfn.XLOOKUP(Basisjahr,Daten_A1[Jahr],Daten_A1[ZH])-1,#N/A)</f>
        <v>#N/A</v>
      </c>
      <c r="G44" s="74"/>
      <c r="H44" s="76" t="e">
        <f>IF(ISNUMBER(Daten_A1[[#This Row],[CH]]),Daten_A1[[#This Row],[CH]]/_xlfn.XLOOKUP(Basisjahr,Daten_A1[Jahr],Daten_A1[CH])-1,#N/A)</f>
        <v>#N/A</v>
      </c>
      <c r="I44" s="74"/>
      <c r="J44" s="76" t="e">
        <f>IF(ISNUMBER(Daten_A1[[#This Row],[BS]]),Daten_A1[[#This Row],[BS]]/_xlfn.XLOOKUP(Basisjahr,Daten_A1[Jahr],Daten_A1[BS])-1,#N/A)</f>
        <v>#N/A</v>
      </c>
      <c r="K44" s="68"/>
      <c r="L44" s="67"/>
      <c r="M44" s="64"/>
      <c r="N44" s="62"/>
      <c r="O44" s="62"/>
      <c r="P44" s="62"/>
    </row>
    <row r="45" spans="1:16" ht="16.350000000000001" customHeight="1">
      <c r="A45" s="95">
        <v>2028</v>
      </c>
      <c r="B45" s="65" t="s">
        <v>164</v>
      </c>
      <c r="C45" s="124" t="s">
        <v>164</v>
      </c>
      <c r="D45" s="66" t="e">
        <v>#N/A</v>
      </c>
      <c r="E45" s="74"/>
      <c r="F45" s="76" t="e">
        <f>IF(ISNUMBER(Daten_A1[[#This Row],[ZH]]),Daten_A1[[#This Row],[ZH]]/_xlfn.XLOOKUP(Basisjahr,Daten_A1[Jahr],Daten_A1[ZH])-1,#N/A)</f>
        <v>#N/A</v>
      </c>
      <c r="G45" s="74"/>
      <c r="H45" s="76" t="e">
        <f>IF(ISNUMBER(Daten_A1[[#This Row],[CH]]),Daten_A1[[#This Row],[CH]]/_xlfn.XLOOKUP(Basisjahr,Daten_A1[Jahr],Daten_A1[CH])-1,#N/A)</f>
        <v>#N/A</v>
      </c>
      <c r="I45" s="74"/>
      <c r="J45" s="76" t="e">
        <f>IF(ISNUMBER(Daten_A1[[#This Row],[BS]]),Daten_A1[[#This Row],[BS]]/_xlfn.XLOOKUP(Basisjahr,Daten_A1[Jahr],Daten_A1[BS])-1,#N/A)</f>
        <v>#N/A</v>
      </c>
      <c r="K45" s="68"/>
      <c r="L45" s="67"/>
      <c r="M45" s="64"/>
      <c r="N45" s="62"/>
      <c r="O45" s="62"/>
      <c r="P45" s="62"/>
    </row>
    <row r="46" spans="1:16" ht="16.350000000000001" customHeight="1">
      <c r="A46" s="95">
        <v>2029</v>
      </c>
      <c r="B46" s="65" t="s">
        <v>164</v>
      </c>
      <c r="C46" s="124" t="s">
        <v>164</v>
      </c>
      <c r="D46" s="66" t="e">
        <v>#N/A</v>
      </c>
      <c r="E46" s="74"/>
      <c r="F46" s="76" t="e">
        <f>IF(ISNUMBER(Daten_A1[[#This Row],[ZH]]),Daten_A1[[#This Row],[ZH]]/_xlfn.XLOOKUP(Basisjahr,Daten_A1[Jahr],Daten_A1[ZH])-1,#N/A)</f>
        <v>#N/A</v>
      </c>
      <c r="G46" s="74"/>
      <c r="H46" s="76" t="e">
        <f>IF(ISNUMBER(Daten_A1[[#This Row],[CH]]),Daten_A1[[#This Row],[CH]]/_xlfn.XLOOKUP(Basisjahr,Daten_A1[Jahr],Daten_A1[CH])-1,#N/A)</f>
        <v>#N/A</v>
      </c>
      <c r="I46" s="74"/>
      <c r="J46" s="76" t="e">
        <f>IF(ISNUMBER(Daten_A1[[#This Row],[BS]]),Daten_A1[[#This Row],[BS]]/_xlfn.XLOOKUP(Basisjahr,Daten_A1[Jahr],Daten_A1[BS])-1,#N/A)</f>
        <v>#N/A</v>
      </c>
      <c r="K46" s="68"/>
      <c r="L46" s="67"/>
      <c r="M46" s="64"/>
      <c r="N46" s="62"/>
      <c r="O46" s="62"/>
      <c r="P46" s="62"/>
    </row>
    <row r="47" spans="1:16" ht="16.350000000000001" customHeight="1">
      <c r="A47" s="95">
        <v>2030</v>
      </c>
      <c r="B47" s="65" t="s">
        <v>164</v>
      </c>
      <c r="C47" s="124" t="s">
        <v>164</v>
      </c>
      <c r="D47" s="66" t="e">
        <v>#N/A</v>
      </c>
      <c r="E47" s="74"/>
      <c r="F47" s="76" t="e">
        <f>IF(ISNUMBER(Daten_A1[[#This Row],[ZH]]),Daten_A1[[#This Row],[ZH]]/_xlfn.XLOOKUP(Basisjahr,Daten_A1[Jahr],Daten_A1[ZH])-1,#N/A)</f>
        <v>#N/A</v>
      </c>
      <c r="G47" s="74"/>
      <c r="H47" s="76" t="e">
        <f>IF(ISNUMBER(Daten_A1[[#This Row],[CH]]),Daten_A1[[#This Row],[CH]]/_xlfn.XLOOKUP(Basisjahr,Daten_A1[Jahr],Daten_A1[CH])-1,#N/A)</f>
        <v>#N/A</v>
      </c>
      <c r="I47" s="74"/>
      <c r="J47" s="76" t="e">
        <f>IF(ISNUMBER(Daten_A1[[#This Row],[BS]]),Daten_A1[[#This Row],[BS]]/_xlfn.XLOOKUP(Basisjahr,Daten_A1[Jahr],Daten_A1[BS])-1,#N/A)</f>
        <v>#N/A</v>
      </c>
      <c r="K47" s="68"/>
      <c r="L47" s="67"/>
      <c r="M47" s="64"/>
      <c r="N47" s="62"/>
      <c r="O47" s="62"/>
      <c r="P47" s="62"/>
    </row>
    <row r="48" spans="1:16" ht="16.350000000000001" customHeight="1">
      <c r="A48" s="95">
        <v>2031</v>
      </c>
      <c r="B48" s="65" t="s">
        <v>164</v>
      </c>
      <c r="C48" s="124" t="s">
        <v>164</v>
      </c>
      <c r="D48" s="66" t="e">
        <v>#N/A</v>
      </c>
      <c r="E48" s="74"/>
      <c r="F48" s="76" t="e">
        <f>IF(ISNUMBER(Daten_A1[[#This Row],[ZH]]),Daten_A1[[#This Row],[ZH]]/_xlfn.XLOOKUP(Basisjahr,Daten_A1[Jahr],Daten_A1[ZH])-1,#N/A)</f>
        <v>#N/A</v>
      </c>
      <c r="G48" s="74"/>
      <c r="H48" s="76" t="e">
        <f>IF(ISNUMBER(Daten_A1[[#This Row],[CH]]),Daten_A1[[#This Row],[CH]]/_xlfn.XLOOKUP(Basisjahr,Daten_A1[Jahr],Daten_A1[CH])-1,#N/A)</f>
        <v>#N/A</v>
      </c>
      <c r="I48" s="74"/>
      <c r="J48" s="76" t="e">
        <f>IF(ISNUMBER(Daten_A1[[#This Row],[BS]]),Daten_A1[[#This Row],[BS]]/_xlfn.XLOOKUP(Basisjahr,Daten_A1[Jahr],Daten_A1[BS])-1,#N/A)</f>
        <v>#N/A</v>
      </c>
      <c r="K48" s="68"/>
      <c r="L48" s="67"/>
      <c r="M48" s="64"/>
      <c r="N48" s="62"/>
      <c r="O48" s="62"/>
      <c r="P48" s="62"/>
    </row>
    <row r="49" spans="1:16" ht="16.350000000000001" customHeight="1">
      <c r="A49" s="95">
        <v>2032</v>
      </c>
      <c r="B49" s="65" t="s">
        <v>164</v>
      </c>
      <c r="C49" s="124" t="s">
        <v>164</v>
      </c>
      <c r="D49" s="66" t="e">
        <v>#N/A</v>
      </c>
      <c r="E49" s="74"/>
      <c r="F49" s="76" t="e">
        <f>IF(ISNUMBER(Daten_A1[[#This Row],[ZH]]),Daten_A1[[#This Row],[ZH]]/_xlfn.XLOOKUP(Basisjahr,Daten_A1[Jahr],Daten_A1[ZH])-1,#N/A)</f>
        <v>#N/A</v>
      </c>
      <c r="G49" s="74"/>
      <c r="H49" s="76" t="e">
        <f>IF(ISNUMBER(Daten_A1[[#This Row],[CH]]),Daten_A1[[#This Row],[CH]]/_xlfn.XLOOKUP(Basisjahr,Daten_A1[Jahr],Daten_A1[CH])-1,#N/A)</f>
        <v>#N/A</v>
      </c>
      <c r="I49" s="74"/>
      <c r="J49" s="76" t="e">
        <f>IF(ISNUMBER(Daten_A1[[#This Row],[BS]]),Daten_A1[[#This Row],[BS]]/_xlfn.XLOOKUP(Basisjahr,Daten_A1[Jahr],Daten_A1[BS])-1,#N/A)</f>
        <v>#N/A</v>
      </c>
      <c r="K49" s="68"/>
      <c r="L49" s="67"/>
      <c r="M49" s="64"/>
      <c r="N49" s="62"/>
      <c r="O49" s="62"/>
      <c r="P49" s="62"/>
    </row>
    <row r="50" spans="1:16" ht="16.350000000000001" customHeight="1">
      <c r="A50" s="95">
        <v>2033</v>
      </c>
      <c r="B50" s="65" t="s">
        <v>164</v>
      </c>
      <c r="C50" s="124" t="s">
        <v>164</v>
      </c>
      <c r="D50" s="66" t="e">
        <v>#N/A</v>
      </c>
      <c r="E50" s="74"/>
      <c r="F50" s="76" t="e">
        <f>IF(ISNUMBER(Daten_A1[[#This Row],[ZH]]),Daten_A1[[#This Row],[ZH]]/_xlfn.XLOOKUP(Basisjahr,Daten_A1[Jahr],Daten_A1[ZH])-1,#N/A)</f>
        <v>#N/A</v>
      </c>
      <c r="G50" s="74"/>
      <c r="H50" s="76" t="e">
        <f>IF(ISNUMBER(Daten_A1[[#This Row],[CH]]),Daten_A1[[#This Row],[CH]]/_xlfn.XLOOKUP(Basisjahr,Daten_A1[Jahr],Daten_A1[CH])-1,#N/A)</f>
        <v>#N/A</v>
      </c>
      <c r="I50" s="74"/>
      <c r="J50" s="76" t="e">
        <f>IF(ISNUMBER(Daten_A1[[#This Row],[BS]]),Daten_A1[[#This Row],[BS]]/_xlfn.XLOOKUP(Basisjahr,Daten_A1[Jahr],Daten_A1[BS])-1,#N/A)</f>
        <v>#N/A</v>
      </c>
      <c r="K50" s="68"/>
      <c r="L50" s="67"/>
      <c r="M50" s="64"/>
      <c r="N50" s="62"/>
      <c r="O50" s="62"/>
      <c r="P50" s="62"/>
    </row>
    <row r="51" spans="1:16" ht="16.350000000000001" customHeight="1">
      <c r="A51" s="95">
        <v>2034</v>
      </c>
      <c r="B51" s="65" t="s">
        <v>164</v>
      </c>
      <c r="C51" s="124" t="s">
        <v>164</v>
      </c>
      <c r="D51" s="66" t="e">
        <v>#N/A</v>
      </c>
      <c r="E51" s="74"/>
      <c r="F51" s="76" t="e">
        <f>IF(ISNUMBER(Daten_A1[[#This Row],[ZH]]),Daten_A1[[#This Row],[ZH]]/_xlfn.XLOOKUP(Basisjahr,Daten_A1[Jahr],Daten_A1[ZH])-1,#N/A)</f>
        <v>#N/A</v>
      </c>
      <c r="G51" s="74"/>
      <c r="H51" s="76" t="e">
        <f>IF(ISNUMBER(Daten_A1[[#This Row],[CH]]),Daten_A1[[#This Row],[CH]]/_xlfn.XLOOKUP(Basisjahr,Daten_A1[Jahr],Daten_A1[CH])-1,#N/A)</f>
        <v>#N/A</v>
      </c>
      <c r="I51" s="74"/>
      <c r="J51" s="76" t="e">
        <f>IF(ISNUMBER(Daten_A1[[#This Row],[BS]]),Daten_A1[[#This Row],[BS]]/_xlfn.XLOOKUP(Basisjahr,Daten_A1[Jahr],Daten_A1[BS])-1,#N/A)</f>
        <v>#N/A</v>
      </c>
      <c r="K51" s="68"/>
      <c r="L51" s="67"/>
      <c r="M51" s="64"/>
      <c r="N51" s="62"/>
      <c r="O51" s="62"/>
      <c r="P51" s="62"/>
    </row>
    <row r="52" spans="1:16" ht="16.350000000000001" customHeight="1">
      <c r="A52" s="95">
        <v>2035</v>
      </c>
      <c r="B52" s="65" t="s">
        <v>164</v>
      </c>
      <c r="C52" s="124" t="s">
        <v>164</v>
      </c>
      <c r="D52" s="66" t="e">
        <v>#N/A</v>
      </c>
      <c r="E52" s="74"/>
      <c r="F52" s="76" t="e">
        <f>IF(ISNUMBER(Daten_A1[[#This Row],[ZH]]),Daten_A1[[#This Row],[ZH]]/_xlfn.XLOOKUP(Basisjahr,Daten_A1[Jahr],Daten_A1[ZH])-1,#N/A)</f>
        <v>#N/A</v>
      </c>
      <c r="G52" s="74"/>
      <c r="H52" s="76" t="e">
        <f>IF(ISNUMBER(Daten_A1[[#This Row],[CH]]),Daten_A1[[#This Row],[CH]]/_xlfn.XLOOKUP(Basisjahr,Daten_A1[Jahr],Daten_A1[CH])-1,#N/A)</f>
        <v>#N/A</v>
      </c>
      <c r="I52" s="74"/>
      <c r="J52" s="76" t="e">
        <f>IF(ISNUMBER(Daten_A1[[#This Row],[BS]]),Daten_A1[[#This Row],[BS]]/_xlfn.XLOOKUP(Basisjahr,Daten_A1[Jahr],Daten_A1[BS])-1,#N/A)</f>
        <v>#N/A</v>
      </c>
      <c r="K52" s="68"/>
      <c r="L52" s="67"/>
      <c r="M52" s="64"/>
      <c r="N52" s="62"/>
      <c r="O52" s="62"/>
      <c r="P52" s="62"/>
    </row>
    <row r="53" spans="1:16" ht="16.350000000000001" customHeight="1">
      <c r="A53" s="95">
        <v>2036</v>
      </c>
      <c r="B53" s="65" t="s">
        <v>164</v>
      </c>
      <c r="C53" s="124" t="s">
        <v>164</v>
      </c>
      <c r="D53" s="66" t="e">
        <v>#N/A</v>
      </c>
      <c r="E53" s="74"/>
      <c r="F53" s="76" t="e">
        <f>IF(ISNUMBER(Daten_A1[[#This Row],[ZH]]),Daten_A1[[#This Row],[ZH]]/_xlfn.XLOOKUP(Basisjahr,Daten_A1[Jahr],Daten_A1[ZH])-1,#N/A)</f>
        <v>#N/A</v>
      </c>
      <c r="G53" s="74"/>
      <c r="H53" s="76" t="e">
        <f>IF(ISNUMBER(Daten_A1[[#This Row],[CH]]),Daten_A1[[#This Row],[CH]]/_xlfn.XLOOKUP(Basisjahr,Daten_A1[Jahr],Daten_A1[CH])-1,#N/A)</f>
        <v>#N/A</v>
      </c>
      <c r="I53" s="74"/>
      <c r="J53" s="76" t="e">
        <f>IF(ISNUMBER(Daten_A1[[#This Row],[BS]]),Daten_A1[[#This Row],[BS]]/_xlfn.XLOOKUP(Basisjahr,Daten_A1[Jahr],Daten_A1[BS])-1,#N/A)</f>
        <v>#N/A</v>
      </c>
      <c r="K53" s="68"/>
      <c r="L53" s="67"/>
      <c r="M53" s="64"/>
      <c r="N53" s="62"/>
      <c r="O53" s="62"/>
      <c r="P53" s="62"/>
    </row>
    <row r="54" spans="1:16" ht="16.350000000000001" customHeight="1">
      <c r="A54" s="95">
        <v>2037</v>
      </c>
      <c r="B54" s="65" t="s">
        <v>164</v>
      </c>
      <c r="C54" s="124" t="s">
        <v>164</v>
      </c>
      <c r="D54" s="66" t="e">
        <v>#N/A</v>
      </c>
      <c r="E54" s="74"/>
      <c r="F54" s="76" t="e">
        <f>IF(ISNUMBER(Daten_A1[[#This Row],[ZH]]),Daten_A1[[#This Row],[ZH]]/_xlfn.XLOOKUP(Basisjahr,Daten_A1[Jahr],Daten_A1[ZH])-1,#N/A)</f>
        <v>#N/A</v>
      </c>
      <c r="G54" s="74"/>
      <c r="H54" s="76" t="e">
        <f>IF(ISNUMBER(Daten_A1[[#This Row],[CH]]),Daten_A1[[#This Row],[CH]]/_xlfn.XLOOKUP(Basisjahr,Daten_A1[Jahr],Daten_A1[CH])-1,#N/A)</f>
        <v>#N/A</v>
      </c>
      <c r="I54" s="74"/>
      <c r="J54" s="76" t="e">
        <f>IF(ISNUMBER(Daten_A1[[#This Row],[BS]]),Daten_A1[[#This Row],[BS]]/_xlfn.XLOOKUP(Basisjahr,Daten_A1[Jahr],Daten_A1[BS])-1,#N/A)</f>
        <v>#N/A</v>
      </c>
      <c r="K54" s="68"/>
      <c r="L54" s="67"/>
      <c r="M54" s="64"/>
      <c r="N54" s="62"/>
      <c r="O54" s="62"/>
      <c r="P54" s="62"/>
    </row>
    <row r="55" spans="1:16" ht="16.350000000000001" customHeight="1">
      <c r="A55" s="95">
        <v>2038</v>
      </c>
      <c r="B55" s="65" t="s">
        <v>164</v>
      </c>
      <c r="C55" s="124" t="s">
        <v>164</v>
      </c>
      <c r="D55" s="66" t="e">
        <v>#N/A</v>
      </c>
      <c r="E55" s="74"/>
      <c r="F55" s="76" t="e">
        <f>IF(ISNUMBER(Daten_A1[[#This Row],[ZH]]),Daten_A1[[#This Row],[ZH]]/_xlfn.XLOOKUP(Basisjahr,Daten_A1[Jahr],Daten_A1[ZH])-1,#N/A)</f>
        <v>#N/A</v>
      </c>
      <c r="G55" s="74"/>
      <c r="H55" s="76" t="e">
        <f>IF(ISNUMBER(Daten_A1[[#This Row],[CH]]),Daten_A1[[#This Row],[CH]]/_xlfn.XLOOKUP(Basisjahr,Daten_A1[Jahr],Daten_A1[CH])-1,#N/A)</f>
        <v>#N/A</v>
      </c>
      <c r="I55" s="74"/>
      <c r="J55" s="76" t="e">
        <f>IF(ISNUMBER(Daten_A1[[#This Row],[BS]]),Daten_A1[[#This Row],[BS]]/_xlfn.XLOOKUP(Basisjahr,Daten_A1[Jahr],Daten_A1[BS])-1,#N/A)</f>
        <v>#N/A</v>
      </c>
      <c r="K55" s="68"/>
      <c r="L55" s="67"/>
      <c r="M55" s="64"/>
      <c r="N55" s="62"/>
      <c r="O55" s="62"/>
      <c r="P55" s="62"/>
    </row>
    <row r="56" spans="1:16" ht="16.350000000000001" customHeight="1">
      <c r="A56" s="95">
        <v>2039</v>
      </c>
      <c r="B56" s="65" t="s">
        <v>164</v>
      </c>
      <c r="C56" s="124" t="s">
        <v>164</v>
      </c>
      <c r="D56" s="66" t="e">
        <v>#N/A</v>
      </c>
      <c r="E56" s="74"/>
      <c r="F56" s="76" t="e">
        <f>IF(ISNUMBER(Daten_A1[[#This Row],[ZH]]),Daten_A1[[#This Row],[ZH]]/_xlfn.XLOOKUP(Basisjahr,Daten_A1[Jahr],Daten_A1[ZH])-1,#N/A)</f>
        <v>#N/A</v>
      </c>
      <c r="G56" s="74"/>
      <c r="H56" s="76" t="e">
        <f>IF(ISNUMBER(Daten_A1[[#This Row],[CH]]),Daten_A1[[#This Row],[CH]]/_xlfn.XLOOKUP(Basisjahr,Daten_A1[Jahr],Daten_A1[CH])-1,#N/A)</f>
        <v>#N/A</v>
      </c>
      <c r="I56" s="74"/>
      <c r="J56" s="76" t="e">
        <f>IF(ISNUMBER(Daten_A1[[#This Row],[BS]]),Daten_A1[[#This Row],[BS]]/_xlfn.XLOOKUP(Basisjahr,Daten_A1[Jahr],Daten_A1[BS])-1,#N/A)</f>
        <v>#N/A</v>
      </c>
      <c r="K56" s="68"/>
      <c r="L56" s="67"/>
      <c r="M56" s="64"/>
      <c r="N56" s="62"/>
      <c r="O56" s="62"/>
      <c r="P56" s="62"/>
    </row>
    <row r="57" spans="1:16" ht="16.350000000000001" customHeight="1">
      <c r="A57" s="95">
        <v>2040</v>
      </c>
      <c r="B57" s="65" t="s">
        <v>164</v>
      </c>
      <c r="C57" s="124" t="s">
        <v>164</v>
      </c>
      <c r="D57" s="66" t="e">
        <v>#N/A</v>
      </c>
      <c r="E57" s="74"/>
      <c r="F57" s="76" t="e">
        <f>IF(ISNUMBER(Daten_A1[[#This Row],[ZH]]),Daten_A1[[#This Row],[ZH]]/_xlfn.XLOOKUP(Basisjahr,Daten_A1[Jahr],Daten_A1[ZH])-1,#N/A)</f>
        <v>#N/A</v>
      </c>
      <c r="G57" s="74"/>
      <c r="H57" s="76" t="e">
        <f>IF(ISNUMBER(Daten_A1[[#This Row],[CH]]),Daten_A1[[#This Row],[CH]]/_xlfn.XLOOKUP(Basisjahr,Daten_A1[Jahr],Daten_A1[CH])-1,#N/A)</f>
        <v>#N/A</v>
      </c>
      <c r="I57" s="74"/>
      <c r="J57" s="76" t="e">
        <f>IF(ISNUMBER(Daten_A1[[#This Row],[BS]]),Daten_A1[[#This Row],[BS]]/_xlfn.XLOOKUP(Basisjahr,Daten_A1[Jahr],Daten_A1[BS])-1,#N/A)</f>
        <v>#N/A</v>
      </c>
      <c r="K57" s="68"/>
      <c r="L57" s="67"/>
      <c r="M57" s="64"/>
      <c r="N57" s="62"/>
      <c r="O57" s="62"/>
      <c r="P57" s="62"/>
    </row>
    <row r="58" spans="1:16" ht="16.350000000000001" customHeight="1">
      <c r="A58" s="95">
        <v>2041</v>
      </c>
      <c r="B58" s="65" t="s">
        <v>164</v>
      </c>
      <c r="C58" s="124" t="s">
        <v>164</v>
      </c>
      <c r="D58" s="66" t="e">
        <v>#N/A</v>
      </c>
      <c r="E58" s="74"/>
      <c r="F58" s="76" t="e">
        <f>IF(ISNUMBER(Daten_A1[[#This Row],[ZH]]),Daten_A1[[#This Row],[ZH]]/_xlfn.XLOOKUP(Basisjahr,Daten_A1[Jahr],Daten_A1[ZH])-1,#N/A)</f>
        <v>#N/A</v>
      </c>
      <c r="G58" s="74"/>
      <c r="H58" s="76" t="e">
        <f>IF(ISNUMBER(Daten_A1[[#This Row],[CH]]),Daten_A1[[#This Row],[CH]]/_xlfn.XLOOKUP(Basisjahr,Daten_A1[Jahr],Daten_A1[CH])-1,#N/A)</f>
        <v>#N/A</v>
      </c>
      <c r="I58" s="74"/>
      <c r="J58" s="76" t="e">
        <f>IF(ISNUMBER(Daten_A1[[#This Row],[BS]]),Daten_A1[[#This Row],[BS]]/_xlfn.XLOOKUP(Basisjahr,Daten_A1[Jahr],Daten_A1[BS])-1,#N/A)</f>
        <v>#N/A</v>
      </c>
      <c r="K58" s="68"/>
      <c r="L58" s="67"/>
      <c r="M58" s="64"/>
      <c r="N58" s="62"/>
      <c r="O58" s="62"/>
      <c r="P58" s="62"/>
    </row>
    <row r="59" spans="1:16" ht="16.350000000000001" customHeight="1">
      <c r="A59" s="95">
        <v>2042</v>
      </c>
      <c r="B59" s="65" t="s">
        <v>164</v>
      </c>
      <c r="C59" s="124" t="s">
        <v>164</v>
      </c>
      <c r="D59" s="66" t="e">
        <v>#N/A</v>
      </c>
      <c r="E59" s="74"/>
      <c r="F59" s="76" t="e">
        <f>IF(ISNUMBER(Daten_A1[[#This Row],[ZH]]),Daten_A1[[#This Row],[ZH]]/_xlfn.XLOOKUP(Basisjahr,Daten_A1[Jahr],Daten_A1[ZH])-1,#N/A)</f>
        <v>#N/A</v>
      </c>
      <c r="G59" s="74"/>
      <c r="H59" s="76" t="e">
        <f>IF(ISNUMBER(Daten_A1[[#This Row],[CH]]),Daten_A1[[#This Row],[CH]]/_xlfn.XLOOKUP(Basisjahr,Daten_A1[Jahr],Daten_A1[CH])-1,#N/A)</f>
        <v>#N/A</v>
      </c>
      <c r="I59" s="74"/>
      <c r="J59" s="76" t="e">
        <f>IF(ISNUMBER(Daten_A1[[#This Row],[BS]]),Daten_A1[[#This Row],[BS]]/_xlfn.XLOOKUP(Basisjahr,Daten_A1[Jahr],Daten_A1[BS])-1,#N/A)</f>
        <v>#N/A</v>
      </c>
      <c r="K59" s="68"/>
      <c r="L59" s="67"/>
      <c r="M59" s="64"/>
      <c r="N59" s="62"/>
      <c r="O59" s="62"/>
      <c r="P59" s="62"/>
    </row>
    <row r="60" spans="1:16" ht="16.350000000000001" customHeight="1">
      <c r="A60" s="95">
        <v>2043</v>
      </c>
      <c r="B60" s="65" t="s">
        <v>164</v>
      </c>
      <c r="C60" s="124" t="s">
        <v>164</v>
      </c>
      <c r="D60" s="66" t="e">
        <v>#N/A</v>
      </c>
      <c r="E60" s="74"/>
      <c r="F60" s="76" t="e">
        <f>IF(ISNUMBER(Daten_A1[[#This Row],[ZH]]),Daten_A1[[#This Row],[ZH]]/_xlfn.XLOOKUP(Basisjahr,Daten_A1[Jahr],Daten_A1[ZH])-1,#N/A)</f>
        <v>#N/A</v>
      </c>
      <c r="G60" s="74"/>
      <c r="H60" s="76" t="e">
        <f>IF(ISNUMBER(Daten_A1[[#This Row],[CH]]),Daten_A1[[#This Row],[CH]]/_xlfn.XLOOKUP(Basisjahr,Daten_A1[Jahr],Daten_A1[CH])-1,#N/A)</f>
        <v>#N/A</v>
      </c>
      <c r="I60" s="74"/>
      <c r="J60" s="76" t="e">
        <f>IF(ISNUMBER(Daten_A1[[#This Row],[BS]]),Daten_A1[[#This Row],[BS]]/_xlfn.XLOOKUP(Basisjahr,Daten_A1[Jahr],Daten_A1[BS])-1,#N/A)</f>
        <v>#N/A</v>
      </c>
      <c r="K60" s="68"/>
      <c r="L60" s="67"/>
      <c r="M60" s="64"/>
      <c r="N60" s="62"/>
      <c r="O60" s="62"/>
      <c r="P60" s="62"/>
    </row>
    <row r="61" spans="1:16" ht="16.350000000000001" customHeight="1">
      <c r="A61" s="95">
        <v>2044</v>
      </c>
      <c r="B61" s="65" t="s">
        <v>164</v>
      </c>
      <c r="C61" s="124" t="s">
        <v>164</v>
      </c>
      <c r="D61" s="66" t="e">
        <v>#N/A</v>
      </c>
      <c r="E61" s="74"/>
      <c r="F61" s="76" t="e">
        <f>IF(ISNUMBER(Daten_A1[[#This Row],[ZH]]),Daten_A1[[#This Row],[ZH]]/_xlfn.XLOOKUP(Basisjahr,Daten_A1[Jahr],Daten_A1[ZH])-1,#N/A)</f>
        <v>#N/A</v>
      </c>
      <c r="G61" s="74"/>
      <c r="H61" s="76" t="e">
        <f>IF(ISNUMBER(Daten_A1[[#This Row],[CH]]),Daten_A1[[#This Row],[CH]]/_xlfn.XLOOKUP(Basisjahr,Daten_A1[Jahr],Daten_A1[CH])-1,#N/A)</f>
        <v>#N/A</v>
      </c>
      <c r="I61" s="74"/>
      <c r="J61" s="76" t="e">
        <f>IF(ISNUMBER(Daten_A1[[#This Row],[BS]]),Daten_A1[[#This Row],[BS]]/_xlfn.XLOOKUP(Basisjahr,Daten_A1[Jahr],Daten_A1[BS])-1,#N/A)</f>
        <v>#N/A</v>
      </c>
      <c r="K61" s="68"/>
      <c r="L61" s="67"/>
      <c r="M61" s="64"/>
      <c r="N61" s="62"/>
      <c r="O61" s="62"/>
      <c r="P61" s="62"/>
    </row>
    <row r="62" spans="1:16" ht="16.350000000000001" customHeight="1">
      <c r="A62" s="95">
        <v>2045</v>
      </c>
      <c r="B62" s="65" t="s">
        <v>164</v>
      </c>
      <c r="C62" s="124" t="s">
        <v>164</v>
      </c>
      <c r="D62" s="66" t="e">
        <v>#N/A</v>
      </c>
      <c r="E62" s="74"/>
      <c r="F62" s="76" t="e">
        <f>IF(ISNUMBER(Daten_A1[[#This Row],[ZH]]),Daten_A1[[#This Row],[ZH]]/_xlfn.XLOOKUP(Basisjahr,Daten_A1[Jahr],Daten_A1[ZH])-1,#N/A)</f>
        <v>#N/A</v>
      </c>
      <c r="G62" s="74"/>
      <c r="H62" s="76" t="e">
        <f>IF(ISNUMBER(Daten_A1[[#This Row],[CH]]),Daten_A1[[#This Row],[CH]]/_xlfn.XLOOKUP(Basisjahr,Daten_A1[Jahr],Daten_A1[CH])-1,#N/A)</f>
        <v>#N/A</v>
      </c>
      <c r="I62" s="74"/>
      <c r="J62" s="76" t="e">
        <f>IF(ISNUMBER(Daten_A1[[#This Row],[BS]]),Daten_A1[[#This Row],[BS]]/_xlfn.XLOOKUP(Basisjahr,Daten_A1[Jahr],Daten_A1[BS])-1,#N/A)</f>
        <v>#N/A</v>
      </c>
      <c r="K62" s="68"/>
      <c r="L62" s="67"/>
      <c r="M62" s="64"/>
      <c r="N62" s="62"/>
      <c r="O62" s="62"/>
      <c r="P62" s="62"/>
    </row>
    <row r="63" spans="1:16" ht="16.350000000000001" customHeight="1">
      <c r="A63" s="95">
        <v>2046</v>
      </c>
      <c r="B63" s="65" t="s">
        <v>164</v>
      </c>
      <c r="C63" s="124" t="s">
        <v>164</v>
      </c>
      <c r="D63" s="66" t="e">
        <v>#N/A</v>
      </c>
      <c r="E63" s="74"/>
      <c r="F63" s="76" t="e">
        <f>IF(ISNUMBER(Daten_A1[[#This Row],[ZH]]),Daten_A1[[#This Row],[ZH]]/_xlfn.XLOOKUP(Basisjahr,Daten_A1[Jahr],Daten_A1[ZH])-1,#N/A)</f>
        <v>#N/A</v>
      </c>
      <c r="G63" s="74"/>
      <c r="H63" s="76" t="e">
        <f>IF(ISNUMBER(Daten_A1[[#This Row],[CH]]),Daten_A1[[#This Row],[CH]]/_xlfn.XLOOKUP(Basisjahr,Daten_A1[Jahr],Daten_A1[CH])-1,#N/A)</f>
        <v>#N/A</v>
      </c>
      <c r="I63" s="74"/>
      <c r="J63" s="76" t="e">
        <f>IF(ISNUMBER(Daten_A1[[#This Row],[BS]]),Daten_A1[[#This Row],[BS]]/_xlfn.XLOOKUP(Basisjahr,Daten_A1[Jahr],Daten_A1[BS])-1,#N/A)</f>
        <v>#N/A</v>
      </c>
      <c r="K63" s="68"/>
      <c r="L63" s="67"/>
      <c r="M63" s="64"/>
      <c r="N63" s="62"/>
      <c r="O63" s="62"/>
      <c r="P63" s="62"/>
    </row>
    <row r="64" spans="1:16" ht="16.350000000000001" customHeight="1">
      <c r="A64" s="95">
        <v>2047</v>
      </c>
      <c r="B64" s="65" t="s">
        <v>164</v>
      </c>
      <c r="C64" s="124" t="s">
        <v>164</v>
      </c>
      <c r="D64" s="66" t="e">
        <v>#N/A</v>
      </c>
      <c r="E64" s="74"/>
      <c r="F64" s="76" t="e">
        <f>IF(ISNUMBER(Daten_A1[[#This Row],[ZH]]),Daten_A1[[#This Row],[ZH]]/_xlfn.XLOOKUP(Basisjahr,Daten_A1[Jahr],Daten_A1[ZH])-1,#N/A)</f>
        <v>#N/A</v>
      </c>
      <c r="G64" s="74"/>
      <c r="H64" s="76" t="e">
        <f>IF(ISNUMBER(Daten_A1[[#This Row],[CH]]),Daten_A1[[#This Row],[CH]]/_xlfn.XLOOKUP(Basisjahr,Daten_A1[Jahr],Daten_A1[CH])-1,#N/A)</f>
        <v>#N/A</v>
      </c>
      <c r="I64" s="74"/>
      <c r="J64" s="76" t="e">
        <f>IF(ISNUMBER(Daten_A1[[#This Row],[BS]]),Daten_A1[[#This Row],[BS]]/_xlfn.XLOOKUP(Basisjahr,Daten_A1[Jahr],Daten_A1[BS])-1,#N/A)</f>
        <v>#N/A</v>
      </c>
      <c r="K64" s="68"/>
      <c r="L64" s="67"/>
      <c r="M64" s="64"/>
      <c r="N64" s="62"/>
      <c r="O64" s="62"/>
      <c r="P64" s="62"/>
    </row>
    <row r="65" spans="1:16" ht="16.350000000000001" customHeight="1">
      <c r="A65" s="95">
        <v>2048</v>
      </c>
      <c r="B65" s="65" t="s">
        <v>164</v>
      </c>
      <c r="C65" s="124" t="s">
        <v>164</v>
      </c>
      <c r="D65" s="66" t="e">
        <v>#N/A</v>
      </c>
      <c r="E65" s="74"/>
      <c r="F65" s="76" t="e">
        <f>IF(ISNUMBER(Daten_A1[[#This Row],[ZH]]),Daten_A1[[#This Row],[ZH]]/_xlfn.XLOOKUP(Basisjahr,Daten_A1[Jahr],Daten_A1[ZH])-1,#N/A)</f>
        <v>#N/A</v>
      </c>
      <c r="G65" s="74"/>
      <c r="H65" s="76" t="e">
        <f>IF(ISNUMBER(Daten_A1[[#This Row],[CH]]),Daten_A1[[#This Row],[CH]]/_xlfn.XLOOKUP(Basisjahr,Daten_A1[Jahr],Daten_A1[CH])-1,#N/A)</f>
        <v>#N/A</v>
      </c>
      <c r="I65" s="74"/>
      <c r="J65" s="76" t="e">
        <f>IF(ISNUMBER(Daten_A1[[#This Row],[BS]]),Daten_A1[[#This Row],[BS]]/_xlfn.XLOOKUP(Basisjahr,Daten_A1[Jahr],Daten_A1[BS])-1,#N/A)</f>
        <v>#N/A</v>
      </c>
      <c r="K65" s="68"/>
      <c r="L65" s="67"/>
      <c r="M65" s="64"/>
      <c r="N65" s="62"/>
      <c r="O65" s="62"/>
      <c r="P65" s="62"/>
    </row>
    <row r="66" spans="1:16" ht="16.350000000000001" customHeight="1">
      <c r="A66" s="95">
        <v>2049</v>
      </c>
      <c r="B66" s="65" t="s">
        <v>164</v>
      </c>
      <c r="C66" s="124" t="s">
        <v>164</v>
      </c>
      <c r="D66" s="66" t="e">
        <v>#N/A</v>
      </c>
      <c r="E66" s="74"/>
      <c r="F66" s="76" t="e">
        <f>IF(ISNUMBER(Daten_A1[[#This Row],[ZH]]),Daten_A1[[#This Row],[ZH]]/_xlfn.XLOOKUP(Basisjahr,Daten_A1[Jahr],Daten_A1[ZH])-1,#N/A)</f>
        <v>#N/A</v>
      </c>
      <c r="G66" s="74"/>
      <c r="H66" s="76" t="e">
        <f>IF(ISNUMBER(Daten_A1[[#This Row],[CH]]),Daten_A1[[#This Row],[CH]]/_xlfn.XLOOKUP(Basisjahr,Daten_A1[Jahr],Daten_A1[CH])-1,#N/A)</f>
        <v>#N/A</v>
      </c>
      <c r="I66" s="74"/>
      <c r="J66" s="76" t="e">
        <f>IF(ISNUMBER(Daten_A1[[#This Row],[BS]]),Daten_A1[[#This Row],[BS]]/_xlfn.XLOOKUP(Basisjahr,Daten_A1[Jahr],Daten_A1[BS])-1,#N/A)</f>
        <v>#N/A</v>
      </c>
      <c r="K66" s="68"/>
      <c r="L66" s="67"/>
      <c r="M66" s="64"/>
      <c r="N66" s="62"/>
      <c r="O66" s="62"/>
      <c r="P66" s="62"/>
    </row>
    <row r="67" spans="1:16" ht="15" customHeight="1">
      <c r="A67" s="95">
        <v>2050</v>
      </c>
      <c r="B67" s="95" t="s">
        <v>164</v>
      </c>
      <c r="C67" s="124" t="s">
        <v>164</v>
      </c>
      <c r="D67" t="e">
        <v>#N/A</v>
      </c>
      <c r="E67"/>
      <c r="F67" t="e">
        <f>IF(ISNUMBER(Daten_A1[[#This Row],[ZH]]),Daten_A1[[#This Row],[ZH]]/_xlfn.XLOOKUP(Basisjahr,Daten_A1[Jahr],Daten_A1[ZH])-1,#N/A)</f>
        <v>#N/A</v>
      </c>
      <c r="G67"/>
      <c r="H67" t="e">
        <f>IF(ISNUMBER(Daten_A1[[#This Row],[CH]]),Daten_A1[[#This Row],[CH]]/_xlfn.XLOOKUP(Basisjahr,Daten_A1[Jahr],Daten_A1[CH])-1,#N/A)</f>
        <v>#N/A</v>
      </c>
      <c r="I67"/>
      <c r="J67" t="e">
        <f>IF(ISNUMBER(Daten_A1[[#This Row],[BS]]),Daten_A1[[#This Row],[BS]]/_xlfn.XLOOKUP(Basisjahr,Daten_A1[Jahr],Daten_A1[BS])-1,#N/A)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588" priority="4">
      <formula>ISERROR(A2)</formula>
    </cfRule>
  </conditionalFormatting>
  <conditionalFormatting sqref="A1:Z13 A14:B14 E14:G14 J14:Z14 A15:Z20 A21:B22 E21:G22 J21:Z22 A23:Z25 A26:J27 N26:Z27 A28:Z30 A31:AA67 A68:Z72 A73:J74 N73:Z74 A75:Z1048576">
    <cfRule type="cellIs" dxfId="585" priority="1" operator="equal">
      <formula>0</formula>
    </cfRule>
  </conditionalFormatting>
  <dataValidations count="1">
    <dataValidation operator="lessThan" allowBlank="1" showInputMessage="1" showErrorMessage="1" sqref="B8:D10 G8:I9" xr:uid="{AC1C9D3F-1D75-4F05-AA3D-D2122C65C7F1}"/>
  </dataValidations>
  <hyperlinks>
    <hyperlink ref="F1" location="Übersicht!A1" display="⬅️ Zurück zur Übersicht" xr:uid="{2640DD65-6299-4BA8-9340-396D96EDB3E7}"/>
    <hyperlink ref="G12" r:id="rId1" display="https://opendata.swiss/de/dataset/gebaude-nach-kanton-gebaudekategorie-heizungsart-warmwasserversorgung-energietrager-und-bauperi" xr:uid="{D245F890-AEBF-4226-A01D-F3409DFD9236}"/>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7DB71712-9487-4F80-B59F-71C98B2F1E32}">
            <xm:f>$A32=Übersicht!$H$1</xm:f>
            <x14:dxf>
              <fill>
                <patternFill>
                  <bgColor theme="3" tint="0.79998168889431442"/>
                </patternFill>
              </fill>
            </x14:dxf>
          </x14:cfRule>
          <x14:cfRule type="expression" priority="3" id="{B86A0076-3E8D-459C-B7B0-86E73198D993}">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28038515-1317-4EE8-B9CF-719DAF379BBF}">
          <x14:formula1>
            <xm:f>Definitionen!$E$2:$E$11</xm:f>
          </x14:formula1>
          <xm:sqref>B5</xm:sqref>
        </x14:dataValidation>
        <x14:dataValidation type="list" allowBlank="1" showInputMessage="1" showErrorMessage="1" xr:uid="{6038FA12-2C9A-4C02-84C0-90FC6A111B8D}">
          <x14:formula1>
            <xm:f>Definitionen!$I$2:$I$7</xm:f>
          </x14:formula1>
          <xm:sqref>G24:I24</xm:sqref>
        </x14:dataValidation>
        <x14:dataValidation type="list" allowBlank="1" showInputMessage="1" showErrorMessage="1" xr:uid="{3D8A00E5-FF96-4CDD-BFD6-5F423E5A749D}">
          <x14:formula1>
            <xm:f>Definitionen!$A$2:$A$6</xm:f>
          </x14:formula1>
          <xm:sqref>B7 D7</xm:sqref>
        </x14:dataValidation>
        <x14:dataValidation type="list" allowBlank="1" showInputMessage="1" showErrorMessage="1" xr:uid="{33620C10-5328-41EB-940D-F0AD2D4CD9A2}">
          <x14:formula1>
            <xm:f>Definitionen!I2:I15</xm:f>
          </x14:formula1>
          <xm:sqref>B24:D24</xm:sqref>
        </x14:dataValidation>
      </x14:dataValidat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D0B765-48B8-4C9F-A860-3EB2BC50FD14}">
  <sheetPr codeName="Tabelle27">
    <tabColor theme="5"/>
    <pageSetUpPr fitToPage="1"/>
  </sheetPr>
  <dimension ref="A1:Q127"/>
  <sheetViews>
    <sheetView showGridLines="0" zoomScaleNormal="100" workbookViewId="0">
      <pane xSplit="1" ySplit="1" topLeftCell="B2" activePane="bottomRight" state="frozen"/>
      <selection pane="bottomRight" activeCell="B12" sqref="B12:D1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381</v>
      </c>
      <c r="B1" s="192"/>
      <c r="C1" s="192"/>
      <c r="D1" s="192"/>
      <c r="E1" s="93" t="e">
        <f>Basisjahr&amp;"-"&amp;Betrachtungsjahr&amp;": "&amp;ROUND(_xlfn.XLOOKUP(Betrachtungsjahr,Daten_A2[Jahr],Daten_A2[Veränderung ZH])*100,1)&amp;" %"</f>
        <v>#N/A</v>
      </c>
      <c r="F1" s="193" t="s">
        <v>122</v>
      </c>
      <c r="G1" s="193"/>
      <c r="H1" s="193"/>
      <c r="J1" s="94" t="e">
        <f>Basisjahr&amp;"-"&amp;Betrachtungsjahr&amp;": "&amp;ROUND(_xlfn.XLOOKUP(Betrachtungsjahr,Daten_A2[Jahr],Daten_A2[Veränderung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c r="E4" s="19"/>
      <c r="F4" s="89"/>
      <c r="G4" s="89"/>
      <c r="H4" s="90" t="str">
        <f t="shared" ref="H4:I6" si="0">C4</f>
        <v>Verfügbar ab</v>
      </c>
      <c r="I4" s="92">
        <f t="shared" si="0"/>
        <v>0</v>
      </c>
    </row>
    <row r="5" spans="1:17" s="56" customFormat="1" ht="18" customHeight="1" thickTop="1" thickBot="1">
      <c r="A5" s="79" t="s">
        <v>59</v>
      </c>
      <c r="B5" s="80" t="s">
        <v>166</v>
      </c>
      <c r="C5" s="79" t="s">
        <v>127</v>
      </c>
      <c r="D5" s="82" t="s">
        <v>364</v>
      </c>
      <c r="E5" s="19"/>
      <c r="F5" s="90" t="str">
        <f>A5</f>
        <v>Zuständig</v>
      </c>
      <c r="G5" s="91" t="str">
        <f>B5</f>
        <v>AWEL</v>
      </c>
      <c r="H5" s="90" t="str">
        <f t="shared" si="0"/>
        <v>Kontaktperson</v>
      </c>
      <c r="I5" s="100" t="str">
        <f t="shared" si="0"/>
        <v>Nathalie Hutter</v>
      </c>
    </row>
    <row r="6" spans="1:17" s="56" customFormat="1" ht="18" customHeight="1" thickTop="1" thickBot="1">
      <c r="A6" s="79" t="s">
        <v>58</v>
      </c>
      <c r="B6" s="80" t="s">
        <v>200</v>
      </c>
      <c r="C6" s="79" t="s">
        <v>128</v>
      </c>
      <c r="D6" s="83" t="s">
        <v>164</v>
      </c>
      <c r="E6" s="19"/>
      <c r="F6" s="90" t="str">
        <f t="shared" ref="F6:F9" si="1">A6</f>
        <v>Einheit</v>
      </c>
      <c r="G6" s="91" t="str">
        <f>B6</f>
        <v>%</v>
      </c>
      <c r="H6" s="90" t="str">
        <f t="shared" si="0"/>
        <v xml:space="preserve">Berechnung </v>
      </c>
      <c r="I6" s="91" t="str">
        <f t="shared" si="0"/>
        <v>keine</v>
      </c>
    </row>
    <row r="7" spans="1:17" s="56" customFormat="1" ht="18" customHeight="1" thickTop="1" thickBot="1">
      <c r="A7" s="79" t="s">
        <v>129</v>
      </c>
      <c r="B7" s="80" t="s">
        <v>168</v>
      </c>
      <c r="C7" s="79" t="s">
        <v>130</v>
      </c>
      <c r="D7" s="80" t="s">
        <v>184</v>
      </c>
      <c r="E7" s="19"/>
      <c r="F7" s="119"/>
      <c r="G7" s="120"/>
      <c r="H7" s="119"/>
      <c r="I7" s="120"/>
    </row>
    <row r="8" spans="1:17" s="56" customFormat="1" ht="56.85" customHeight="1" thickTop="1" thickBot="1">
      <c r="A8" s="79" t="s">
        <v>131</v>
      </c>
      <c r="B8" s="194" t="s">
        <v>382</v>
      </c>
      <c r="C8" s="194"/>
      <c r="D8" s="194"/>
      <c r="E8" s="19"/>
      <c r="F8" s="90" t="str">
        <f t="shared" si="1"/>
        <v>Kurzbeschreibung</v>
      </c>
      <c r="G8" s="238" t="str">
        <f>B8</f>
        <v>Anteil des Abfalls, der bei der Verbrennung kein fossiles CO2 ausstösst.</v>
      </c>
      <c r="H8" s="238"/>
      <c r="I8" s="238"/>
      <c r="Q8" s="58" t="e">
        <f>E38/E32-1</f>
        <v>#DIV/0!</v>
      </c>
    </row>
    <row r="9" spans="1:17" s="59" customFormat="1" ht="72" customHeight="1" thickTop="1" thickBot="1">
      <c r="A9" s="79" t="s">
        <v>132</v>
      </c>
      <c r="B9" s="194" t="s">
        <v>383</v>
      </c>
      <c r="C9" s="194"/>
      <c r="D9" s="194"/>
      <c r="E9" s="19"/>
      <c r="F9" s="90" t="str">
        <f t="shared" si="1"/>
        <v>Aussagekraft/Relevanz</v>
      </c>
      <c r="G9" s="238" t="str">
        <f>B9</f>
        <v>Wenn Abfall verbrannt wird, entsteht CO2. Die CO2-Emissionen werden in zwei Kategorien unterteilt: fossil, wenn der Kohlenstoff fossilen Ursprungs ist (Erdöl, Kohle, Erdgas) und biogen, wenn der Kohlenstoff pflanzlichen Ursprungs ist (Holz, Papier, Kautschuk, usw.).  Emissionen, welche durch die Verbrennung von biogenem Kohlenstoff entstehen, gelten als klimaneutral.</v>
      </c>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6" t="s">
        <v>384</v>
      </c>
      <c r="C11" s="196"/>
      <c r="D11" s="196"/>
      <c r="E11" s="19"/>
      <c r="F11" s="90" t="str">
        <f t="shared" ref="F11:I17" si="2">A11</f>
        <v>Datenquelle</v>
      </c>
      <c r="G11" s="238" t="str">
        <f t="shared" si="2"/>
        <v>National Inventory Report 
National_Inventory_Document_CHE_2023, S. 101, Table 3-33 im Kap. 3.2.5.2.1
ganze Zeitreihe lässt sich über EMIS erstellen -&gt; Emissionen CO2 biogen vs. CO2 fossil bei Quelle Kehrichtverbrennungsanlagen Abfall xxx (S-090200)</v>
      </c>
      <c r="H11" s="238"/>
      <c r="I11" s="238"/>
    </row>
    <row r="12" spans="1:17" s="56" customFormat="1" ht="42" customHeight="1">
      <c r="A12" s="79" t="s">
        <v>134</v>
      </c>
      <c r="B12" s="217" t="s">
        <v>385</v>
      </c>
      <c r="C12" s="196"/>
      <c r="D12" s="196"/>
      <c r="E12" s="19"/>
      <c r="F12" s="90" t="str">
        <f t="shared" si="2"/>
        <v>Internetadresse</v>
      </c>
      <c r="G12" s="238" t="str">
        <f t="shared" si="2"/>
        <v>https://www.bafu.admin.ch/dam/bafu/en/dokumente/klima/klima-climatereporting/National_Inventory_Document.pdf.download.pdf/National_Inventory_Document_CHE_2023.pdf</v>
      </c>
      <c r="H12" s="238"/>
      <c r="I12" s="238"/>
    </row>
    <row r="13" spans="1:17" s="56" customFormat="1" ht="42" customHeight="1" thickTop="1" thickBot="1">
      <c r="A13" s="79" t="s">
        <v>127</v>
      </c>
      <c r="B13" s="196"/>
      <c r="C13" s="196"/>
      <c r="D13" s="196"/>
      <c r="E13" s="19"/>
      <c r="F13" s="90" t="str">
        <f t="shared" si="2"/>
        <v>Kontaktperson</v>
      </c>
      <c r="G13" s="238">
        <f t="shared" si="2"/>
        <v>0</v>
      </c>
      <c r="H13" s="238"/>
      <c r="I13" s="238"/>
    </row>
    <row r="14" spans="1:17" s="56" customFormat="1" ht="13.35" thickTop="1" thickBot="1">
      <c r="A14" s="79" t="s">
        <v>135</v>
      </c>
      <c r="B14" s="203"/>
      <c r="C14" s="204"/>
      <c r="D14" s="205"/>
      <c r="E14" s="19"/>
      <c r="F14" s="90" t="str">
        <f>A14</f>
        <v>Nr. der Statisitik</v>
      </c>
      <c r="G14" s="239">
        <f>B14</f>
        <v>0</v>
      </c>
      <c r="H14" s="240"/>
      <c r="I14" s="241"/>
    </row>
    <row r="15" spans="1:17" s="56" customFormat="1" ht="18.600000000000001" customHeight="1">
      <c r="A15" s="79" t="s">
        <v>136</v>
      </c>
      <c r="B15" s="177" t="s">
        <v>371</v>
      </c>
      <c r="C15" s="79" t="s">
        <v>137</v>
      </c>
      <c r="D15" s="106"/>
      <c r="E15" s="19"/>
      <c r="F15" s="90" t="str">
        <f t="shared" si="2"/>
        <v>Lizenz</v>
      </c>
      <c r="G15" s="107" t="str">
        <f t="shared" si="2"/>
        <v>-</v>
      </c>
      <c r="H15" s="90" t="str">
        <f t="shared" si="2"/>
        <v>Dateiformat</v>
      </c>
      <c r="I15" s="107">
        <f t="shared" si="2"/>
        <v>0</v>
      </c>
    </row>
    <row r="16" spans="1:17" s="59" customFormat="1" ht="18.600000000000001" customHeight="1" thickTop="1" thickBot="1">
      <c r="A16" s="79" t="s">
        <v>138</v>
      </c>
      <c r="B16" s="80" t="s">
        <v>386</v>
      </c>
      <c r="C16" s="79" t="s">
        <v>139</v>
      </c>
      <c r="D16" s="176" t="s">
        <v>371</v>
      </c>
      <c r="E16" s="19"/>
      <c r="F16" s="90" t="str">
        <f t="shared" si="2"/>
        <v>Erhebungsintervall</v>
      </c>
      <c r="G16" s="91" t="str">
        <f t="shared" si="2"/>
        <v>unregelmässig</v>
      </c>
      <c r="H16" s="90" t="str">
        <f t="shared" si="2"/>
        <v>Aktualisierung jeweils</v>
      </c>
      <c r="I16" s="91" t="str">
        <f>D16</f>
        <v>-</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7"/>
      <c r="C21" s="198"/>
      <c r="D21" s="199"/>
      <c r="E21" s="19"/>
      <c r="F21" s="90" t="str">
        <f>A21</f>
        <v>Hinweise zu Datenauswahl und -aufbereitung</v>
      </c>
      <c r="G21" s="200">
        <f>B21</f>
        <v>0</v>
      </c>
      <c r="H21" s="201"/>
      <c r="I21" s="202"/>
    </row>
    <row r="22" spans="1:17" s="59" customFormat="1" ht="36.6" customHeight="1">
      <c r="A22" s="79" t="s">
        <v>146</v>
      </c>
      <c r="B22" s="197" t="s">
        <v>387</v>
      </c>
      <c r="C22" s="198"/>
      <c r="D22" s="199"/>
      <c r="E22" s="19"/>
      <c r="F22" s="90" t="str">
        <f>A22</f>
        <v>Berechnung Indikator</v>
      </c>
      <c r="G22" s="200" t="str">
        <f>B22</f>
        <v>100% minus fossiler Anteil (share of CO2 fossil)</v>
      </c>
      <c r="H22" s="201"/>
      <c r="I22" s="202"/>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4" t="s">
        <v>223</v>
      </c>
      <c r="C24" s="194"/>
      <c r="D24" s="194"/>
      <c r="E24" s="19"/>
      <c r="F24" s="89"/>
      <c r="G24" s="195"/>
      <c r="H24" s="195"/>
      <c r="I24" s="195"/>
    </row>
    <row r="25" spans="1:17" s="59" customFormat="1" ht="42.6" customHeight="1" thickTop="1" thickBot="1">
      <c r="A25" s="79" t="s">
        <v>148</v>
      </c>
      <c r="B25" s="194" t="s">
        <v>179</v>
      </c>
      <c r="C25" s="194"/>
      <c r="D25" s="194"/>
      <c r="E25" s="19"/>
      <c r="F25" s="90" t="str">
        <f t="shared" ref="F25:F27" si="5">A25</f>
        <v>Datenqualität</v>
      </c>
      <c r="G25" s="238" t="str">
        <f>B25</f>
        <v>gut</v>
      </c>
      <c r="H25" s="238"/>
      <c r="I25" s="238"/>
    </row>
    <row r="26" spans="1:17" s="59" customFormat="1" ht="33" customHeight="1" thickTop="1" thickBot="1">
      <c r="A26" s="79" t="s">
        <v>149</v>
      </c>
      <c r="B26" s="207" t="s">
        <v>388</v>
      </c>
      <c r="C26" s="207"/>
      <c r="D26" s="207"/>
      <c r="E26" s="19"/>
      <c r="F26" s="90" t="str">
        <f t="shared" si="5"/>
        <v>Plausiblisierung / Verifizierung</v>
      </c>
      <c r="G26" s="238" t="str">
        <f>B26</f>
        <v xml:space="preserve">Ziel ist eine Zunahme des fossilfreien Anteils, d.h. insbesondere, dass weniger Kunststoffe (fossile Basis) in den KVA verbrannt werden. </v>
      </c>
      <c r="H26" s="238"/>
      <c r="I26" s="238"/>
    </row>
    <row r="27" spans="1:17" s="59" customFormat="1" ht="37.35" customHeight="1">
      <c r="A27" s="79" t="s">
        <v>150</v>
      </c>
      <c r="B27" s="194" t="s">
        <v>389</v>
      </c>
      <c r="C27" s="194"/>
      <c r="D27" s="194"/>
      <c r="E27" s="19"/>
      <c r="F27" s="90" t="str">
        <f t="shared" si="5"/>
        <v>Bemerkungen</v>
      </c>
      <c r="G27" s="238" t="str">
        <f>B27</f>
        <v>Die Abt. Abfallwirtschaft prüft momentan im Austausch mit den KVA, ob der Anteil fossiles C am Abfall regelmässig erhoben resp. berechnet werden kann. Ansprechperson: Leo Morf</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Fossilfreier Anteil im Abfall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IF(ISNUMBER(Daten_A2[[#This Row],[ZH]]),Daten_A2[[#This Row],[ZH]]/_xlfn.XLOOKUP(Basisjahr,Daten_A2[Jahr],Daten_A2[ZH])-1,#N/A)</f>
        <v>#N/A</v>
      </c>
      <c r="G32" s="121"/>
      <c r="H32" s="75" t="e">
        <f>IF(ISNUMBER(Daten_A2[[#This Row],[CH]]),Daten_A2[[#This Row],[CH]]/_xlfn.XLOOKUP(Basisjahr,Daten_A2[Jahr],Daten_A2[CH])-1,#N/A)</f>
        <v>#N/A</v>
      </c>
      <c r="I32" s="121"/>
      <c r="J32" s="75" t="e">
        <f>IF(ISNUMBER(Daten_A2[[#This Row],[BS]]),Daten_A2[[#This Row],[BS]]/_xlfn.XLOOKUP(Basisjahr,Daten_A2[Jahr],Daten_A2[BS])-1,#N/A)</f>
        <v>#N/A</v>
      </c>
      <c r="K32" s="63"/>
      <c r="L32" s="67"/>
      <c r="M32" s="64"/>
      <c r="N32" s="64"/>
      <c r="O32" s="64"/>
      <c r="P32" s="64"/>
    </row>
    <row r="33" spans="1:16" ht="16.350000000000001" customHeight="1">
      <c r="A33" s="95">
        <v>2016</v>
      </c>
      <c r="B33" s="65" t="s">
        <v>164</v>
      </c>
      <c r="C33" s="124" t="s">
        <v>164</v>
      </c>
      <c r="D33" s="66" t="e">
        <v>#N/A</v>
      </c>
      <c r="E33" s="73"/>
      <c r="F33" s="75" t="e">
        <f>IF(ISNUMBER(Daten_A2[[#This Row],[ZH]]),Daten_A2[[#This Row],[ZH]]/_xlfn.XLOOKUP(Basisjahr,Daten_A2[Jahr],Daten_A2[ZH])-1,#N/A)</f>
        <v>#N/A</v>
      </c>
      <c r="G33" s="73"/>
      <c r="H33" s="75" t="e">
        <f>IF(ISNUMBER(Daten_A2[[#This Row],[CH]]),Daten_A2[[#This Row],[CH]]/_xlfn.XLOOKUP(Basisjahr,Daten_A2[Jahr],Daten_A2[CH])-1,#N/A)</f>
        <v>#N/A</v>
      </c>
      <c r="I33" s="73"/>
      <c r="J33" s="75" t="e">
        <f>IF(ISNUMBER(Daten_A2[[#This Row],[BS]]),Daten_A2[[#This Row],[BS]]/_xlfn.XLOOKUP(Basisjahr,Daten_A2[Jahr],Daten_A2[BS])-1,#N/A)</f>
        <v>#N/A</v>
      </c>
      <c r="K33" s="63"/>
      <c r="L33" s="67"/>
      <c r="M33" s="64"/>
      <c r="N33" s="62"/>
      <c r="O33" s="62"/>
      <c r="P33" s="62"/>
    </row>
    <row r="34" spans="1:16" ht="16.350000000000001" customHeight="1">
      <c r="A34" s="95">
        <v>2017</v>
      </c>
      <c r="B34" s="65" t="s">
        <v>164</v>
      </c>
      <c r="C34" s="124" t="s">
        <v>164</v>
      </c>
      <c r="D34" s="66" t="e">
        <v>#N/A</v>
      </c>
      <c r="E34" s="73"/>
      <c r="F34" s="75" t="e">
        <f>IF(ISNUMBER(Daten_A2[[#This Row],[ZH]]),Daten_A2[[#This Row],[ZH]]/_xlfn.XLOOKUP(Basisjahr,Daten_A2[Jahr],Daten_A2[ZH])-1,#N/A)</f>
        <v>#N/A</v>
      </c>
      <c r="G34" s="73"/>
      <c r="H34" s="75" t="e">
        <f>IF(ISNUMBER(Daten_A2[[#This Row],[CH]]),Daten_A2[[#This Row],[CH]]/_xlfn.XLOOKUP(Basisjahr,Daten_A2[Jahr],Daten_A2[CH])-1,#N/A)</f>
        <v>#N/A</v>
      </c>
      <c r="I34" s="73"/>
      <c r="J34" s="75" t="e">
        <f>IF(ISNUMBER(Daten_A2[[#This Row],[BS]]),Daten_A2[[#This Row],[BS]]/_xlfn.XLOOKUP(Basisjahr,Daten_A2[Jahr],Daten_A2[BS])-1,#N/A)</f>
        <v>#N/A</v>
      </c>
      <c r="K34" s="63"/>
      <c r="L34" s="67"/>
      <c r="M34" s="64"/>
      <c r="N34" s="62"/>
      <c r="O34" s="62"/>
      <c r="P34" s="62"/>
    </row>
    <row r="35" spans="1:16" ht="16.350000000000001" customHeight="1">
      <c r="A35" s="95">
        <v>2018</v>
      </c>
      <c r="B35" s="65" t="s">
        <v>164</v>
      </c>
      <c r="C35" s="124" t="s">
        <v>164</v>
      </c>
      <c r="D35" s="66" t="e">
        <v>#N/A</v>
      </c>
      <c r="E35" s="73"/>
      <c r="F35" s="75" t="e">
        <f>IF(ISNUMBER(Daten_A2[[#This Row],[ZH]]),Daten_A2[[#This Row],[ZH]]/_xlfn.XLOOKUP(Basisjahr,Daten_A2[Jahr],Daten_A2[ZH])-1,#N/A)</f>
        <v>#N/A</v>
      </c>
      <c r="G35" s="73"/>
      <c r="H35" s="75" t="e">
        <f>IF(ISNUMBER(Daten_A2[[#This Row],[CH]]),Daten_A2[[#This Row],[CH]]/_xlfn.XLOOKUP(Basisjahr,Daten_A2[Jahr],Daten_A2[CH])-1,#N/A)</f>
        <v>#N/A</v>
      </c>
      <c r="I35" s="73"/>
      <c r="J35" s="75" t="e">
        <f>IF(ISNUMBER(Daten_A2[[#This Row],[BS]]),Daten_A2[[#This Row],[BS]]/_xlfn.XLOOKUP(Basisjahr,Daten_A2[Jahr],Daten_A2[BS])-1,#N/A)</f>
        <v>#N/A</v>
      </c>
      <c r="K35" s="63"/>
      <c r="L35" s="67"/>
      <c r="M35" s="64"/>
      <c r="N35" s="62"/>
      <c r="O35" s="62"/>
      <c r="P35" s="62"/>
    </row>
    <row r="36" spans="1:16" ht="16.350000000000001" customHeight="1">
      <c r="A36" s="95">
        <v>2019</v>
      </c>
      <c r="B36" s="65" t="s">
        <v>164</v>
      </c>
      <c r="C36" s="124" t="s">
        <v>164</v>
      </c>
      <c r="D36" s="66" t="e">
        <v>#N/A</v>
      </c>
      <c r="E36" s="73"/>
      <c r="F36" s="75" t="e">
        <f>IF(ISNUMBER(Daten_A2[[#This Row],[ZH]]),Daten_A2[[#This Row],[ZH]]/_xlfn.XLOOKUP(Basisjahr,Daten_A2[Jahr],Daten_A2[ZH])-1,#N/A)</f>
        <v>#N/A</v>
      </c>
      <c r="G36" s="73"/>
      <c r="H36" s="75" t="e">
        <f>IF(ISNUMBER(Daten_A2[[#This Row],[CH]]),Daten_A2[[#This Row],[CH]]/_xlfn.XLOOKUP(Basisjahr,Daten_A2[Jahr],Daten_A2[CH])-1,#N/A)</f>
        <v>#N/A</v>
      </c>
      <c r="I36" s="73"/>
      <c r="J36" s="75" t="e">
        <f>IF(ISNUMBER(Daten_A2[[#This Row],[BS]]),Daten_A2[[#This Row],[BS]]/_xlfn.XLOOKUP(Basisjahr,Daten_A2[Jahr],Daten_A2[BS])-1,#N/A)</f>
        <v>#N/A</v>
      </c>
      <c r="K36" s="63"/>
      <c r="L36" s="67"/>
      <c r="M36" s="64"/>
      <c r="N36" s="62"/>
      <c r="O36" s="62"/>
      <c r="P36" s="62"/>
    </row>
    <row r="37" spans="1:16" ht="16.350000000000001" customHeight="1">
      <c r="A37" s="95">
        <v>2020</v>
      </c>
      <c r="B37" s="65" t="s">
        <v>164</v>
      </c>
      <c r="C37" s="124" t="s">
        <v>164</v>
      </c>
      <c r="D37" s="66" t="e">
        <v>#N/A</v>
      </c>
      <c r="E37" s="73"/>
      <c r="F37" s="75" t="e">
        <f>IF(ISNUMBER(Daten_A2[[#This Row],[ZH]]),Daten_A2[[#This Row],[ZH]]/_xlfn.XLOOKUP(Basisjahr,Daten_A2[Jahr],Daten_A2[ZH])-1,#N/A)</f>
        <v>#N/A</v>
      </c>
      <c r="G37" s="73"/>
      <c r="H37" s="75" t="e">
        <f>IF(ISNUMBER(Daten_A2[[#This Row],[CH]]),Daten_A2[[#This Row],[CH]]/_xlfn.XLOOKUP(Basisjahr,Daten_A2[Jahr],Daten_A2[CH])-1,#N/A)</f>
        <v>#N/A</v>
      </c>
      <c r="I37" s="73"/>
      <c r="J37" s="75" t="e">
        <f>IF(ISNUMBER(Daten_A2[[#This Row],[BS]]),Daten_A2[[#This Row],[BS]]/_xlfn.XLOOKUP(Basisjahr,Daten_A2[Jahr],Daten_A2[BS])-1,#N/A)</f>
        <v>#N/A</v>
      </c>
      <c r="K37" s="63"/>
      <c r="L37" s="67"/>
      <c r="M37" s="64"/>
      <c r="N37" s="62"/>
      <c r="O37" s="62"/>
      <c r="P37" s="62"/>
    </row>
    <row r="38" spans="1:16" ht="16.350000000000001" customHeight="1">
      <c r="A38" s="95">
        <v>2021</v>
      </c>
      <c r="B38" s="65" t="s">
        <v>164</v>
      </c>
      <c r="C38" s="124" t="s">
        <v>164</v>
      </c>
      <c r="D38" s="66" t="e">
        <v>#N/A</v>
      </c>
      <c r="E38" s="73"/>
      <c r="F38" s="75" t="e">
        <f>IF(ISNUMBER(Daten_A2[[#This Row],[ZH]]),Daten_A2[[#This Row],[ZH]]/_xlfn.XLOOKUP(Basisjahr,Daten_A2[Jahr],Daten_A2[ZH])-1,#N/A)</f>
        <v>#N/A</v>
      </c>
      <c r="G38" s="73"/>
      <c r="H38" s="75" t="e">
        <f>IF(ISNUMBER(Daten_A2[[#This Row],[CH]]),Daten_A2[[#This Row],[CH]]/_xlfn.XLOOKUP(Basisjahr,Daten_A2[Jahr],Daten_A2[CH])-1,#N/A)</f>
        <v>#N/A</v>
      </c>
      <c r="I38" s="73"/>
      <c r="J38" s="75" t="e">
        <f>IF(ISNUMBER(Daten_A2[[#This Row],[BS]]),Daten_A2[[#This Row],[BS]]/_xlfn.XLOOKUP(Basisjahr,Daten_A2[Jahr],Daten_A2[BS])-1,#N/A)</f>
        <v>#N/A</v>
      </c>
      <c r="K38" s="63"/>
      <c r="L38" s="67"/>
      <c r="M38" s="64"/>
      <c r="N38" s="62"/>
      <c r="O38" s="62"/>
      <c r="P38" s="62"/>
    </row>
    <row r="39" spans="1:16" ht="16.350000000000001" customHeight="1">
      <c r="A39" s="95">
        <v>2022</v>
      </c>
      <c r="B39" s="65" t="s">
        <v>164</v>
      </c>
      <c r="C39" s="124" t="s">
        <v>164</v>
      </c>
      <c r="D39" s="66" t="e">
        <v>#N/A</v>
      </c>
      <c r="E39" s="73"/>
      <c r="F39" s="75" t="e">
        <f>IF(ISNUMBER(Daten_A2[[#This Row],[ZH]]),Daten_A2[[#This Row],[ZH]]/_xlfn.XLOOKUP(Basisjahr,Daten_A2[Jahr],Daten_A2[ZH])-1,#N/A)</f>
        <v>#N/A</v>
      </c>
      <c r="G39" s="73"/>
      <c r="H39" s="75" t="e">
        <f>IF(ISNUMBER(Daten_A2[[#This Row],[CH]]),Daten_A2[[#This Row],[CH]]/_xlfn.XLOOKUP(Basisjahr,Daten_A2[Jahr],Daten_A2[CH])-1,#N/A)</f>
        <v>#N/A</v>
      </c>
      <c r="I39" s="73"/>
      <c r="J39" s="75" t="e">
        <f>IF(ISNUMBER(Daten_A2[[#This Row],[BS]]),Daten_A2[[#This Row],[BS]]/_xlfn.XLOOKUP(Basisjahr,Daten_A2[Jahr],Daten_A2[BS])-1,#N/A)</f>
        <v>#N/A</v>
      </c>
      <c r="K39" s="68"/>
      <c r="L39" s="67"/>
      <c r="M39" s="64"/>
      <c r="N39" s="62"/>
      <c r="O39" s="62"/>
      <c r="P39" s="62"/>
    </row>
    <row r="40" spans="1:16" ht="16.350000000000001" customHeight="1">
      <c r="A40" s="95">
        <v>2023</v>
      </c>
      <c r="B40" s="65" t="s">
        <v>164</v>
      </c>
      <c r="C40" s="124" t="s">
        <v>164</v>
      </c>
      <c r="D40" s="66" t="e">
        <v>#N/A</v>
      </c>
      <c r="E40" s="74"/>
      <c r="F40" s="76" t="e">
        <f>IF(ISNUMBER(Daten_A2[[#This Row],[ZH]]),Daten_A2[[#This Row],[ZH]]/_xlfn.XLOOKUP(Basisjahr,Daten_A2[Jahr],Daten_A2[ZH])-1,#N/A)</f>
        <v>#N/A</v>
      </c>
      <c r="G40" s="74"/>
      <c r="H40" s="76" t="e">
        <f>IF(ISNUMBER(Daten_A2[[#This Row],[CH]]),Daten_A2[[#This Row],[CH]]/_xlfn.XLOOKUP(Basisjahr,Daten_A2[Jahr],Daten_A2[CH])-1,#N/A)</f>
        <v>#N/A</v>
      </c>
      <c r="I40" s="74"/>
      <c r="J40" s="76" t="e">
        <f>IF(ISNUMBER(Daten_A2[[#This Row],[BS]]),Daten_A2[[#This Row],[BS]]/_xlfn.XLOOKUP(Basisjahr,Daten_A2[Jahr],Daten_A2[BS])-1,#N/A)</f>
        <v>#N/A</v>
      </c>
      <c r="K40" s="68"/>
      <c r="L40" s="67"/>
      <c r="M40" s="64"/>
      <c r="N40" s="62"/>
      <c r="O40" s="62"/>
      <c r="P40" s="62"/>
    </row>
    <row r="41" spans="1:16" ht="16.350000000000001" customHeight="1">
      <c r="A41" s="95">
        <v>2024</v>
      </c>
      <c r="B41" s="65" t="s">
        <v>164</v>
      </c>
      <c r="C41" s="124" t="s">
        <v>164</v>
      </c>
      <c r="D41" s="66" t="e">
        <v>#N/A</v>
      </c>
      <c r="E41" s="74"/>
      <c r="F41" s="76" t="e">
        <f>IF(ISNUMBER(Daten_A2[[#This Row],[ZH]]),Daten_A2[[#This Row],[ZH]]/_xlfn.XLOOKUP(Basisjahr,Daten_A2[Jahr],Daten_A2[ZH])-1,#N/A)</f>
        <v>#N/A</v>
      </c>
      <c r="G41" s="74"/>
      <c r="H41" s="76" t="e">
        <f>IF(ISNUMBER(Daten_A2[[#This Row],[CH]]),Daten_A2[[#This Row],[CH]]/_xlfn.XLOOKUP(Basisjahr,Daten_A2[Jahr],Daten_A2[CH])-1,#N/A)</f>
        <v>#N/A</v>
      </c>
      <c r="I41" s="74"/>
      <c r="J41" s="76" t="e">
        <f>IF(ISNUMBER(Daten_A2[[#This Row],[BS]]),Daten_A2[[#This Row],[BS]]/_xlfn.XLOOKUP(Basisjahr,Daten_A2[Jahr],Daten_A2[BS])-1,#N/A)</f>
        <v>#N/A</v>
      </c>
      <c r="K41" s="68"/>
      <c r="L41" s="67"/>
      <c r="M41" s="64"/>
      <c r="N41" s="62"/>
      <c r="O41" s="62"/>
      <c r="P41" s="62"/>
    </row>
    <row r="42" spans="1:16" ht="16.350000000000001" customHeight="1">
      <c r="A42" s="95">
        <v>2025</v>
      </c>
      <c r="B42" s="65" t="s">
        <v>164</v>
      </c>
      <c r="C42" s="124" t="s">
        <v>164</v>
      </c>
      <c r="D42" s="66" t="e">
        <v>#N/A</v>
      </c>
      <c r="E42" s="74"/>
      <c r="F42" s="76" t="e">
        <f>IF(ISNUMBER(Daten_A2[[#This Row],[ZH]]),Daten_A2[[#This Row],[ZH]]/_xlfn.XLOOKUP(Basisjahr,Daten_A2[Jahr],Daten_A2[ZH])-1,#N/A)</f>
        <v>#N/A</v>
      </c>
      <c r="G42" s="74"/>
      <c r="H42" s="76" t="e">
        <f>IF(ISNUMBER(Daten_A2[[#This Row],[CH]]),Daten_A2[[#This Row],[CH]]/_xlfn.XLOOKUP(Basisjahr,Daten_A2[Jahr],Daten_A2[CH])-1,#N/A)</f>
        <v>#N/A</v>
      </c>
      <c r="I42" s="74"/>
      <c r="J42" s="76" t="e">
        <f>IF(ISNUMBER(Daten_A2[[#This Row],[BS]]),Daten_A2[[#This Row],[BS]]/_xlfn.XLOOKUP(Basisjahr,Daten_A2[Jahr],Daten_A2[BS])-1,#N/A)</f>
        <v>#N/A</v>
      </c>
      <c r="K42" s="68"/>
      <c r="L42" s="67"/>
      <c r="M42" s="64"/>
      <c r="N42" s="62"/>
      <c r="O42" s="62"/>
      <c r="P42" s="62"/>
    </row>
    <row r="43" spans="1:16" ht="16.350000000000001" customHeight="1">
      <c r="A43" s="95">
        <v>2026</v>
      </c>
      <c r="B43" s="65" t="s">
        <v>164</v>
      </c>
      <c r="C43" s="124" t="s">
        <v>164</v>
      </c>
      <c r="D43" s="66" t="e">
        <v>#N/A</v>
      </c>
      <c r="E43" s="74"/>
      <c r="F43" s="76" t="e">
        <f>IF(ISNUMBER(Daten_A2[[#This Row],[ZH]]),Daten_A2[[#This Row],[ZH]]/_xlfn.XLOOKUP(Basisjahr,Daten_A2[Jahr],Daten_A2[ZH])-1,#N/A)</f>
        <v>#N/A</v>
      </c>
      <c r="G43" s="74"/>
      <c r="H43" s="76" t="e">
        <f>IF(ISNUMBER(Daten_A2[[#This Row],[CH]]),Daten_A2[[#This Row],[CH]]/_xlfn.XLOOKUP(Basisjahr,Daten_A2[Jahr],Daten_A2[CH])-1,#N/A)</f>
        <v>#N/A</v>
      </c>
      <c r="I43" s="74"/>
      <c r="J43" s="76" t="e">
        <f>IF(ISNUMBER(Daten_A2[[#This Row],[BS]]),Daten_A2[[#This Row],[BS]]/_xlfn.XLOOKUP(Basisjahr,Daten_A2[Jahr],Daten_A2[BS])-1,#N/A)</f>
        <v>#N/A</v>
      </c>
      <c r="K43" s="68"/>
      <c r="L43" s="67"/>
      <c r="M43" s="64"/>
      <c r="N43" s="62"/>
      <c r="O43" s="62"/>
      <c r="P43" s="62"/>
    </row>
    <row r="44" spans="1:16" ht="16.350000000000001" customHeight="1">
      <c r="A44" s="95">
        <v>2027</v>
      </c>
      <c r="B44" s="65" t="s">
        <v>164</v>
      </c>
      <c r="C44" s="124" t="s">
        <v>164</v>
      </c>
      <c r="D44" s="66" t="e">
        <v>#N/A</v>
      </c>
      <c r="E44" s="74"/>
      <c r="F44" s="76" t="e">
        <f>IF(ISNUMBER(Daten_A2[[#This Row],[ZH]]),Daten_A2[[#This Row],[ZH]]/_xlfn.XLOOKUP(Basisjahr,Daten_A2[Jahr],Daten_A2[ZH])-1,#N/A)</f>
        <v>#N/A</v>
      </c>
      <c r="G44" s="74"/>
      <c r="H44" s="76" t="e">
        <f>IF(ISNUMBER(Daten_A2[[#This Row],[CH]]),Daten_A2[[#This Row],[CH]]/_xlfn.XLOOKUP(Basisjahr,Daten_A2[Jahr],Daten_A2[CH])-1,#N/A)</f>
        <v>#N/A</v>
      </c>
      <c r="I44" s="74"/>
      <c r="J44" s="76" t="e">
        <f>IF(ISNUMBER(Daten_A2[[#This Row],[BS]]),Daten_A2[[#This Row],[BS]]/_xlfn.XLOOKUP(Basisjahr,Daten_A2[Jahr],Daten_A2[BS])-1,#N/A)</f>
        <v>#N/A</v>
      </c>
      <c r="K44" s="68"/>
      <c r="L44" s="67"/>
      <c r="M44" s="64"/>
      <c r="N44" s="62"/>
      <c r="O44" s="62"/>
      <c r="P44" s="62"/>
    </row>
    <row r="45" spans="1:16" ht="16.350000000000001" customHeight="1">
      <c r="A45" s="95">
        <v>2028</v>
      </c>
      <c r="B45" s="65" t="s">
        <v>164</v>
      </c>
      <c r="C45" s="124" t="s">
        <v>164</v>
      </c>
      <c r="D45" s="66" t="e">
        <v>#N/A</v>
      </c>
      <c r="E45" s="74"/>
      <c r="F45" s="76" t="e">
        <f>IF(ISNUMBER(Daten_A2[[#This Row],[ZH]]),Daten_A2[[#This Row],[ZH]]/_xlfn.XLOOKUP(Basisjahr,Daten_A2[Jahr],Daten_A2[ZH])-1,#N/A)</f>
        <v>#N/A</v>
      </c>
      <c r="G45" s="74"/>
      <c r="H45" s="76" t="e">
        <f>IF(ISNUMBER(Daten_A2[[#This Row],[CH]]),Daten_A2[[#This Row],[CH]]/_xlfn.XLOOKUP(Basisjahr,Daten_A2[Jahr],Daten_A2[CH])-1,#N/A)</f>
        <v>#N/A</v>
      </c>
      <c r="I45" s="74"/>
      <c r="J45" s="76" t="e">
        <f>IF(ISNUMBER(Daten_A2[[#This Row],[BS]]),Daten_A2[[#This Row],[BS]]/_xlfn.XLOOKUP(Basisjahr,Daten_A2[Jahr],Daten_A2[BS])-1,#N/A)</f>
        <v>#N/A</v>
      </c>
      <c r="K45" s="68"/>
      <c r="L45" s="67"/>
      <c r="M45" s="64"/>
      <c r="N45" s="62"/>
      <c r="O45" s="62"/>
      <c r="P45" s="62"/>
    </row>
    <row r="46" spans="1:16" ht="16.350000000000001" customHeight="1">
      <c r="A46" s="95">
        <v>2029</v>
      </c>
      <c r="B46" s="65" t="s">
        <v>164</v>
      </c>
      <c r="C46" s="124" t="s">
        <v>164</v>
      </c>
      <c r="D46" s="66" t="e">
        <v>#N/A</v>
      </c>
      <c r="E46" s="74"/>
      <c r="F46" s="76" t="e">
        <f>IF(ISNUMBER(Daten_A2[[#This Row],[ZH]]),Daten_A2[[#This Row],[ZH]]/_xlfn.XLOOKUP(Basisjahr,Daten_A2[Jahr],Daten_A2[ZH])-1,#N/A)</f>
        <v>#N/A</v>
      </c>
      <c r="G46" s="74"/>
      <c r="H46" s="76" t="e">
        <f>IF(ISNUMBER(Daten_A2[[#This Row],[CH]]),Daten_A2[[#This Row],[CH]]/_xlfn.XLOOKUP(Basisjahr,Daten_A2[Jahr],Daten_A2[CH])-1,#N/A)</f>
        <v>#N/A</v>
      </c>
      <c r="I46" s="74"/>
      <c r="J46" s="76" t="e">
        <f>IF(ISNUMBER(Daten_A2[[#This Row],[BS]]),Daten_A2[[#This Row],[BS]]/_xlfn.XLOOKUP(Basisjahr,Daten_A2[Jahr],Daten_A2[BS])-1,#N/A)</f>
        <v>#N/A</v>
      </c>
      <c r="K46" s="68"/>
      <c r="L46" s="67"/>
      <c r="M46" s="64"/>
      <c r="N46" s="62"/>
      <c r="O46" s="62"/>
      <c r="P46" s="62"/>
    </row>
    <row r="47" spans="1:16" ht="16.350000000000001" customHeight="1">
      <c r="A47" s="95">
        <v>2030</v>
      </c>
      <c r="B47" s="65" t="s">
        <v>164</v>
      </c>
      <c r="C47" s="124" t="s">
        <v>164</v>
      </c>
      <c r="D47" s="66" t="e">
        <v>#N/A</v>
      </c>
      <c r="E47" s="74"/>
      <c r="F47" s="76" t="e">
        <f>IF(ISNUMBER(Daten_A2[[#This Row],[ZH]]),Daten_A2[[#This Row],[ZH]]/_xlfn.XLOOKUP(Basisjahr,Daten_A2[Jahr],Daten_A2[ZH])-1,#N/A)</f>
        <v>#N/A</v>
      </c>
      <c r="G47" s="74"/>
      <c r="H47" s="76" t="e">
        <f>IF(ISNUMBER(Daten_A2[[#This Row],[CH]]),Daten_A2[[#This Row],[CH]]/_xlfn.XLOOKUP(Basisjahr,Daten_A2[Jahr],Daten_A2[CH])-1,#N/A)</f>
        <v>#N/A</v>
      </c>
      <c r="I47" s="74"/>
      <c r="J47" s="76" t="e">
        <f>IF(ISNUMBER(Daten_A2[[#This Row],[BS]]),Daten_A2[[#This Row],[BS]]/_xlfn.XLOOKUP(Basisjahr,Daten_A2[Jahr],Daten_A2[BS])-1,#N/A)</f>
        <v>#N/A</v>
      </c>
      <c r="K47" s="68"/>
      <c r="L47" s="67"/>
      <c r="M47" s="64"/>
      <c r="N47" s="62"/>
      <c r="O47" s="62"/>
      <c r="P47" s="62"/>
    </row>
    <row r="48" spans="1:16" ht="16.350000000000001" customHeight="1">
      <c r="A48" s="95">
        <v>2031</v>
      </c>
      <c r="B48" s="65" t="s">
        <v>164</v>
      </c>
      <c r="C48" s="124" t="s">
        <v>164</v>
      </c>
      <c r="D48" s="66" t="e">
        <v>#N/A</v>
      </c>
      <c r="E48" s="74"/>
      <c r="F48" s="76" t="e">
        <f>IF(ISNUMBER(Daten_A2[[#This Row],[ZH]]),Daten_A2[[#This Row],[ZH]]/_xlfn.XLOOKUP(Basisjahr,Daten_A2[Jahr],Daten_A2[ZH])-1,#N/A)</f>
        <v>#N/A</v>
      </c>
      <c r="G48" s="74"/>
      <c r="H48" s="76" t="e">
        <f>IF(ISNUMBER(Daten_A2[[#This Row],[CH]]),Daten_A2[[#This Row],[CH]]/_xlfn.XLOOKUP(Basisjahr,Daten_A2[Jahr],Daten_A2[CH])-1,#N/A)</f>
        <v>#N/A</v>
      </c>
      <c r="I48" s="74"/>
      <c r="J48" s="76" t="e">
        <f>IF(ISNUMBER(Daten_A2[[#This Row],[BS]]),Daten_A2[[#This Row],[BS]]/_xlfn.XLOOKUP(Basisjahr,Daten_A2[Jahr],Daten_A2[BS])-1,#N/A)</f>
        <v>#N/A</v>
      </c>
      <c r="K48" s="68"/>
      <c r="L48" s="67"/>
      <c r="M48" s="64"/>
      <c r="N48" s="62"/>
      <c r="O48" s="62"/>
      <c r="P48" s="62"/>
    </row>
    <row r="49" spans="1:16" ht="16.350000000000001" customHeight="1">
      <c r="A49" s="95">
        <v>2032</v>
      </c>
      <c r="B49" s="65" t="s">
        <v>164</v>
      </c>
      <c r="C49" s="124" t="s">
        <v>164</v>
      </c>
      <c r="D49" s="66" t="e">
        <v>#N/A</v>
      </c>
      <c r="E49" s="74"/>
      <c r="F49" s="76" t="e">
        <f>IF(ISNUMBER(Daten_A2[[#This Row],[ZH]]),Daten_A2[[#This Row],[ZH]]/_xlfn.XLOOKUP(Basisjahr,Daten_A2[Jahr],Daten_A2[ZH])-1,#N/A)</f>
        <v>#N/A</v>
      </c>
      <c r="G49" s="74"/>
      <c r="H49" s="76" t="e">
        <f>IF(ISNUMBER(Daten_A2[[#This Row],[CH]]),Daten_A2[[#This Row],[CH]]/_xlfn.XLOOKUP(Basisjahr,Daten_A2[Jahr],Daten_A2[CH])-1,#N/A)</f>
        <v>#N/A</v>
      </c>
      <c r="I49" s="74"/>
      <c r="J49" s="76" t="e">
        <f>IF(ISNUMBER(Daten_A2[[#This Row],[BS]]),Daten_A2[[#This Row],[BS]]/_xlfn.XLOOKUP(Basisjahr,Daten_A2[Jahr],Daten_A2[BS])-1,#N/A)</f>
        <v>#N/A</v>
      </c>
      <c r="K49" s="68"/>
      <c r="L49" s="67"/>
      <c r="M49" s="64"/>
      <c r="N49" s="62"/>
      <c r="O49" s="62"/>
      <c r="P49" s="62"/>
    </row>
    <row r="50" spans="1:16" ht="16.350000000000001" customHeight="1">
      <c r="A50" s="95">
        <v>2033</v>
      </c>
      <c r="B50" s="65" t="s">
        <v>164</v>
      </c>
      <c r="C50" s="124" t="s">
        <v>164</v>
      </c>
      <c r="D50" s="66" t="e">
        <v>#N/A</v>
      </c>
      <c r="E50" s="74"/>
      <c r="F50" s="76" t="e">
        <f>IF(ISNUMBER(Daten_A2[[#This Row],[ZH]]),Daten_A2[[#This Row],[ZH]]/_xlfn.XLOOKUP(Basisjahr,Daten_A2[Jahr],Daten_A2[ZH])-1,#N/A)</f>
        <v>#N/A</v>
      </c>
      <c r="G50" s="74"/>
      <c r="H50" s="76" t="e">
        <f>IF(ISNUMBER(Daten_A2[[#This Row],[CH]]),Daten_A2[[#This Row],[CH]]/_xlfn.XLOOKUP(Basisjahr,Daten_A2[Jahr],Daten_A2[CH])-1,#N/A)</f>
        <v>#N/A</v>
      </c>
      <c r="I50" s="74"/>
      <c r="J50" s="76" t="e">
        <f>IF(ISNUMBER(Daten_A2[[#This Row],[BS]]),Daten_A2[[#This Row],[BS]]/_xlfn.XLOOKUP(Basisjahr,Daten_A2[Jahr],Daten_A2[BS])-1,#N/A)</f>
        <v>#N/A</v>
      </c>
      <c r="K50" s="68"/>
      <c r="L50" s="67"/>
      <c r="M50" s="64"/>
      <c r="N50" s="62"/>
      <c r="O50" s="62"/>
      <c r="P50" s="62"/>
    </row>
    <row r="51" spans="1:16" ht="16.350000000000001" customHeight="1">
      <c r="A51" s="95">
        <v>2034</v>
      </c>
      <c r="B51" s="65" t="s">
        <v>164</v>
      </c>
      <c r="C51" s="124" t="s">
        <v>164</v>
      </c>
      <c r="D51" s="66" t="e">
        <v>#N/A</v>
      </c>
      <c r="E51" s="74"/>
      <c r="F51" s="76" t="e">
        <f>IF(ISNUMBER(Daten_A2[[#This Row],[ZH]]),Daten_A2[[#This Row],[ZH]]/_xlfn.XLOOKUP(Basisjahr,Daten_A2[Jahr],Daten_A2[ZH])-1,#N/A)</f>
        <v>#N/A</v>
      </c>
      <c r="G51" s="74"/>
      <c r="H51" s="76" t="e">
        <f>IF(ISNUMBER(Daten_A2[[#This Row],[CH]]),Daten_A2[[#This Row],[CH]]/_xlfn.XLOOKUP(Basisjahr,Daten_A2[Jahr],Daten_A2[CH])-1,#N/A)</f>
        <v>#N/A</v>
      </c>
      <c r="I51" s="74"/>
      <c r="J51" s="76" t="e">
        <f>IF(ISNUMBER(Daten_A2[[#This Row],[BS]]),Daten_A2[[#This Row],[BS]]/_xlfn.XLOOKUP(Basisjahr,Daten_A2[Jahr],Daten_A2[BS])-1,#N/A)</f>
        <v>#N/A</v>
      </c>
      <c r="K51" s="68"/>
      <c r="L51" s="67"/>
      <c r="M51" s="64"/>
      <c r="N51" s="62"/>
      <c r="O51" s="62"/>
      <c r="P51" s="62"/>
    </row>
    <row r="52" spans="1:16" ht="16.350000000000001" customHeight="1">
      <c r="A52" s="95">
        <v>2035</v>
      </c>
      <c r="B52" s="65" t="s">
        <v>164</v>
      </c>
      <c r="C52" s="124" t="s">
        <v>164</v>
      </c>
      <c r="D52" s="66" t="e">
        <v>#N/A</v>
      </c>
      <c r="E52" s="74"/>
      <c r="F52" s="76" t="e">
        <f>IF(ISNUMBER(Daten_A2[[#This Row],[ZH]]),Daten_A2[[#This Row],[ZH]]/_xlfn.XLOOKUP(Basisjahr,Daten_A2[Jahr],Daten_A2[ZH])-1,#N/A)</f>
        <v>#N/A</v>
      </c>
      <c r="G52" s="74"/>
      <c r="H52" s="76" t="e">
        <f>IF(ISNUMBER(Daten_A2[[#This Row],[CH]]),Daten_A2[[#This Row],[CH]]/_xlfn.XLOOKUP(Basisjahr,Daten_A2[Jahr],Daten_A2[CH])-1,#N/A)</f>
        <v>#N/A</v>
      </c>
      <c r="I52" s="74"/>
      <c r="J52" s="76" t="e">
        <f>IF(ISNUMBER(Daten_A2[[#This Row],[BS]]),Daten_A2[[#This Row],[BS]]/_xlfn.XLOOKUP(Basisjahr,Daten_A2[Jahr],Daten_A2[BS])-1,#N/A)</f>
        <v>#N/A</v>
      </c>
      <c r="K52" s="68"/>
      <c r="L52" s="67"/>
      <c r="M52" s="64"/>
      <c r="N52" s="62"/>
      <c r="O52" s="62"/>
      <c r="P52" s="62"/>
    </row>
    <row r="53" spans="1:16" ht="16.350000000000001" customHeight="1">
      <c r="A53" s="95">
        <v>2036</v>
      </c>
      <c r="B53" s="65" t="s">
        <v>164</v>
      </c>
      <c r="C53" s="124" t="s">
        <v>164</v>
      </c>
      <c r="D53" s="66" t="e">
        <v>#N/A</v>
      </c>
      <c r="E53" s="74"/>
      <c r="F53" s="76" t="e">
        <f>IF(ISNUMBER(Daten_A2[[#This Row],[ZH]]),Daten_A2[[#This Row],[ZH]]/_xlfn.XLOOKUP(Basisjahr,Daten_A2[Jahr],Daten_A2[ZH])-1,#N/A)</f>
        <v>#N/A</v>
      </c>
      <c r="G53" s="74"/>
      <c r="H53" s="76" t="e">
        <f>IF(ISNUMBER(Daten_A2[[#This Row],[CH]]),Daten_A2[[#This Row],[CH]]/_xlfn.XLOOKUP(Basisjahr,Daten_A2[Jahr],Daten_A2[CH])-1,#N/A)</f>
        <v>#N/A</v>
      </c>
      <c r="I53" s="74"/>
      <c r="J53" s="76" t="e">
        <f>IF(ISNUMBER(Daten_A2[[#This Row],[BS]]),Daten_A2[[#This Row],[BS]]/_xlfn.XLOOKUP(Basisjahr,Daten_A2[Jahr],Daten_A2[BS])-1,#N/A)</f>
        <v>#N/A</v>
      </c>
      <c r="K53" s="68"/>
      <c r="L53" s="67"/>
      <c r="M53" s="64"/>
      <c r="N53" s="62"/>
      <c r="O53" s="62"/>
      <c r="P53" s="62"/>
    </row>
    <row r="54" spans="1:16" ht="16.350000000000001" customHeight="1">
      <c r="A54" s="95">
        <v>2037</v>
      </c>
      <c r="B54" s="65" t="s">
        <v>164</v>
      </c>
      <c r="C54" s="124" t="s">
        <v>164</v>
      </c>
      <c r="D54" s="66" t="e">
        <v>#N/A</v>
      </c>
      <c r="E54" s="74"/>
      <c r="F54" s="76" t="e">
        <f>IF(ISNUMBER(Daten_A2[[#This Row],[ZH]]),Daten_A2[[#This Row],[ZH]]/_xlfn.XLOOKUP(Basisjahr,Daten_A2[Jahr],Daten_A2[ZH])-1,#N/A)</f>
        <v>#N/A</v>
      </c>
      <c r="G54" s="74"/>
      <c r="H54" s="76" t="e">
        <f>IF(ISNUMBER(Daten_A2[[#This Row],[CH]]),Daten_A2[[#This Row],[CH]]/_xlfn.XLOOKUP(Basisjahr,Daten_A2[Jahr],Daten_A2[CH])-1,#N/A)</f>
        <v>#N/A</v>
      </c>
      <c r="I54" s="74"/>
      <c r="J54" s="76" t="e">
        <f>IF(ISNUMBER(Daten_A2[[#This Row],[BS]]),Daten_A2[[#This Row],[BS]]/_xlfn.XLOOKUP(Basisjahr,Daten_A2[Jahr],Daten_A2[BS])-1,#N/A)</f>
        <v>#N/A</v>
      </c>
      <c r="K54" s="68"/>
      <c r="L54" s="67"/>
      <c r="M54" s="64"/>
      <c r="N54" s="62"/>
      <c r="O54" s="62"/>
      <c r="P54" s="62"/>
    </row>
    <row r="55" spans="1:16" ht="16.350000000000001" customHeight="1">
      <c r="A55" s="95">
        <v>2038</v>
      </c>
      <c r="B55" s="65" t="s">
        <v>164</v>
      </c>
      <c r="C55" s="124" t="s">
        <v>164</v>
      </c>
      <c r="D55" s="66" t="e">
        <v>#N/A</v>
      </c>
      <c r="E55" s="74"/>
      <c r="F55" s="76" t="e">
        <f>IF(ISNUMBER(Daten_A2[[#This Row],[ZH]]),Daten_A2[[#This Row],[ZH]]/_xlfn.XLOOKUP(Basisjahr,Daten_A2[Jahr],Daten_A2[ZH])-1,#N/A)</f>
        <v>#N/A</v>
      </c>
      <c r="G55" s="74"/>
      <c r="H55" s="76" t="e">
        <f>IF(ISNUMBER(Daten_A2[[#This Row],[CH]]),Daten_A2[[#This Row],[CH]]/_xlfn.XLOOKUP(Basisjahr,Daten_A2[Jahr],Daten_A2[CH])-1,#N/A)</f>
        <v>#N/A</v>
      </c>
      <c r="I55" s="74"/>
      <c r="J55" s="76" t="e">
        <f>IF(ISNUMBER(Daten_A2[[#This Row],[BS]]),Daten_A2[[#This Row],[BS]]/_xlfn.XLOOKUP(Basisjahr,Daten_A2[Jahr],Daten_A2[BS])-1,#N/A)</f>
        <v>#N/A</v>
      </c>
      <c r="K55" s="68"/>
      <c r="L55" s="67"/>
      <c r="M55" s="64"/>
      <c r="N55" s="62"/>
      <c r="O55" s="62"/>
      <c r="P55" s="62"/>
    </row>
    <row r="56" spans="1:16" ht="16.350000000000001" customHeight="1">
      <c r="A56" s="95">
        <v>2039</v>
      </c>
      <c r="B56" s="65" t="s">
        <v>164</v>
      </c>
      <c r="C56" s="124" t="s">
        <v>164</v>
      </c>
      <c r="D56" s="66" t="e">
        <v>#N/A</v>
      </c>
      <c r="E56" s="74"/>
      <c r="F56" s="76" t="e">
        <f>IF(ISNUMBER(Daten_A2[[#This Row],[ZH]]),Daten_A2[[#This Row],[ZH]]/_xlfn.XLOOKUP(Basisjahr,Daten_A2[Jahr],Daten_A2[ZH])-1,#N/A)</f>
        <v>#N/A</v>
      </c>
      <c r="G56" s="74"/>
      <c r="H56" s="76" t="e">
        <f>IF(ISNUMBER(Daten_A2[[#This Row],[CH]]),Daten_A2[[#This Row],[CH]]/_xlfn.XLOOKUP(Basisjahr,Daten_A2[Jahr],Daten_A2[CH])-1,#N/A)</f>
        <v>#N/A</v>
      </c>
      <c r="I56" s="74"/>
      <c r="J56" s="76" t="e">
        <f>IF(ISNUMBER(Daten_A2[[#This Row],[BS]]),Daten_A2[[#This Row],[BS]]/_xlfn.XLOOKUP(Basisjahr,Daten_A2[Jahr],Daten_A2[BS])-1,#N/A)</f>
        <v>#N/A</v>
      </c>
      <c r="K56" s="68"/>
      <c r="L56" s="67"/>
      <c r="M56" s="64"/>
      <c r="N56" s="62"/>
      <c r="O56" s="62"/>
      <c r="P56" s="62"/>
    </row>
    <row r="57" spans="1:16" ht="16.350000000000001" customHeight="1">
      <c r="A57" s="95">
        <v>2040</v>
      </c>
      <c r="B57" s="65" t="s">
        <v>164</v>
      </c>
      <c r="C57" s="124" t="s">
        <v>164</v>
      </c>
      <c r="D57" s="66" t="e">
        <v>#N/A</v>
      </c>
      <c r="E57" s="74"/>
      <c r="F57" s="76" t="e">
        <f>IF(ISNUMBER(Daten_A2[[#This Row],[ZH]]),Daten_A2[[#This Row],[ZH]]/_xlfn.XLOOKUP(Basisjahr,Daten_A2[Jahr],Daten_A2[ZH])-1,#N/A)</f>
        <v>#N/A</v>
      </c>
      <c r="G57" s="74"/>
      <c r="H57" s="76" t="e">
        <f>IF(ISNUMBER(Daten_A2[[#This Row],[CH]]),Daten_A2[[#This Row],[CH]]/_xlfn.XLOOKUP(Basisjahr,Daten_A2[Jahr],Daten_A2[CH])-1,#N/A)</f>
        <v>#N/A</v>
      </c>
      <c r="I57" s="74"/>
      <c r="J57" s="76" t="e">
        <f>IF(ISNUMBER(Daten_A2[[#This Row],[BS]]),Daten_A2[[#This Row],[BS]]/_xlfn.XLOOKUP(Basisjahr,Daten_A2[Jahr],Daten_A2[BS])-1,#N/A)</f>
        <v>#N/A</v>
      </c>
      <c r="K57" s="68"/>
      <c r="L57" s="67"/>
      <c r="M57" s="64"/>
      <c r="N57" s="62"/>
      <c r="O57" s="62"/>
      <c r="P57" s="62"/>
    </row>
    <row r="58" spans="1:16" ht="16.350000000000001" customHeight="1">
      <c r="A58" s="95">
        <v>2041</v>
      </c>
      <c r="B58" s="65" t="s">
        <v>164</v>
      </c>
      <c r="C58" s="124" t="s">
        <v>164</v>
      </c>
      <c r="D58" s="66" t="e">
        <v>#N/A</v>
      </c>
      <c r="E58" s="74"/>
      <c r="F58" s="76" t="e">
        <f>IF(ISNUMBER(Daten_A2[[#This Row],[ZH]]),Daten_A2[[#This Row],[ZH]]/_xlfn.XLOOKUP(Basisjahr,Daten_A2[Jahr],Daten_A2[ZH])-1,#N/A)</f>
        <v>#N/A</v>
      </c>
      <c r="G58" s="74"/>
      <c r="H58" s="76" t="e">
        <f>IF(ISNUMBER(Daten_A2[[#This Row],[CH]]),Daten_A2[[#This Row],[CH]]/_xlfn.XLOOKUP(Basisjahr,Daten_A2[Jahr],Daten_A2[CH])-1,#N/A)</f>
        <v>#N/A</v>
      </c>
      <c r="I58" s="74"/>
      <c r="J58" s="76" t="e">
        <f>IF(ISNUMBER(Daten_A2[[#This Row],[BS]]),Daten_A2[[#This Row],[BS]]/_xlfn.XLOOKUP(Basisjahr,Daten_A2[Jahr],Daten_A2[BS])-1,#N/A)</f>
        <v>#N/A</v>
      </c>
      <c r="K58" s="68"/>
      <c r="L58" s="67"/>
      <c r="M58" s="64"/>
      <c r="N58" s="62"/>
      <c r="O58" s="62"/>
      <c r="P58" s="62"/>
    </row>
    <row r="59" spans="1:16" ht="16.350000000000001" customHeight="1">
      <c r="A59" s="95">
        <v>2042</v>
      </c>
      <c r="B59" s="65" t="s">
        <v>164</v>
      </c>
      <c r="C59" s="124" t="s">
        <v>164</v>
      </c>
      <c r="D59" s="66" t="e">
        <v>#N/A</v>
      </c>
      <c r="E59" s="74"/>
      <c r="F59" s="76" t="e">
        <f>IF(ISNUMBER(Daten_A2[[#This Row],[ZH]]),Daten_A2[[#This Row],[ZH]]/_xlfn.XLOOKUP(Basisjahr,Daten_A2[Jahr],Daten_A2[ZH])-1,#N/A)</f>
        <v>#N/A</v>
      </c>
      <c r="G59" s="74"/>
      <c r="H59" s="76" t="e">
        <f>IF(ISNUMBER(Daten_A2[[#This Row],[CH]]),Daten_A2[[#This Row],[CH]]/_xlfn.XLOOKUP(Basisjahr,Daten_A2[Jahr],Daten_A2[CH])-1,#N/A)</f>
        <v>#N/A</v>
      </c>
      <c r="I59" s="74"/>
      <c r="J59" s="76" t="e">
        <f>IF(ISNUMBER(Daten_A2[[#This Row],[BS]]),Daten_A2[[#This Row],[BS]]/_xlfn.XLOOKUP(Basisjahr,Daten_A2[Jahr],Daten_A2[BS])-1,#N/A)</f>
        <v>#N/A</v>
      </c>
      <c r="K59" s="68"/>
      <c r="L59" s="67"/>
      <c r="M59" s="64"/>
      <c r="N59" s="62"/>
      <c r="O59" s="62"/>
      <c r="P59" s="62"/>
    </row>
    <row r="60" spans="1:16" ht="16.350000000000001" customHeight="1">
      <c r="A60" s="95">
        <v>2043</v>
      </c>
      <c r="B60" s="65" t="s">
        <v>164</v>
      </c>
      <c r="C60" s="124" t="s">
        <v>164</v>
      </c>
      <c r="D60" s="66" t="e">
        <v>#N/A</v>
      </c>
      <c r="E60" s="74"/>
      <c r="F60" s="76" t="e">
        <f>IF(ISNUMBER(Daten_A2[[#This Row],[ZH]]),Daten_A2[[#This Row],[ZH]]/_xlfn.XLOOKUP(Basisjahr,Daten_A2[Jahr],Daten_A2[ZH])-1,#N/A)</f>
        <v>#N/A</v>
      </c>
      <c r="G60" s="74"/>
      <c r="H60" s="76" t="e">
        <f>IF(ISNUMBER(Daten_A2[[#This Row],[CH]]),Daten_A2[[#This Row],[CH]]/_xlfn.XLOOKUP(Basisjahr,Daten_A2[Jahr],Daten_A2[CH])-1,#N/A)</f>
        <v>#N/A</v>
      </c>
      <c r="I60" s="74"/>
      <c r="J60" s="76" t="e">
        <f>IF(ISNUMBER(Daten_A2[[#This Row],[BS]]),Daten_A2[[#This Row],[BS]]/_xlfn.XLOOKUP(Basisjahr,Daten_A2[Jahr],Daten_A2[BS])-1,#N/A)</f>
        <v>#N/A</v>
      </c>
      <c r="K60" s="68"/>
      <c r="L60" s="67"/>
      <c r="M60" s="64"/>
      <c r="N60" s="62"/>
      <c r="O60" s="62"/>
      <c r="P60" s="62"/>
    </row>
    <row r="61" spans="1:16" ht="16.350000000000001" customHeight="1">
      <c r="A61" s="95">
        <v>2044</v>
      </c>
      <c r="B61" s="65" t="s">
        <v>164</v>
      </c>
      <c r="C61" s="124" t="s">
        <v>164</v>
      </c>
      <c r="D61" s="66" t="e">
        <v>#N/A</v>
      </c>
      <c r="E61" s="74"/>
      <c r="F61" s="76" t="e">
        <f>IF(ISNUMBER(Daten_A2[[#This Row],[ZH]]),Daten_A2[[#This Row],[ZH]]/_xlfn.XLOOKUP(Basisjahr,Daten_A2[Jahr],Daten_A2[ZH])-1,#N/A)</f>
        <v>#N/A</v>
      </c>
      <c r="G61" s="74"/>
      <c r="H61" s="76" t="e">
        <f>IF(ISNUMBER(Daten_A2[[#This Row],[CH]]),Daten_A2[[#This Row],[CH]]/_xlfn.XLOOKUP(Basisjahr,Daten_A2[Jahr],Daten_A2[CH])-1,#N/A)</f>
        <v>#N/A</v>
      </c>
      <c r="I61" s="74"/>
      <c r="J61" s="76" t="e">
        <f>IF(ISNUMBER(Daten_A2[[#This Row],[BS]]),Daten_A2[[#This Row],[BS]]/_xlfn.XLOOKUP(Basisjahr,Daten_A2[Jahr],Daten_A2[BS])-1,#N/A)</f>
        <v>#N/A</v>
      </c>
      <c r="K61" s="68"/>
      <c r="L61" s="67"/>
      <c r="M61" s="64"/>
      <c r="N61" s="62"/>
      <c r="O61" s="62"/>
      <c r="P61" s="62"/>
    </row>
    <row r="62" spans="1:16" ht="16.350000000000001" customHeight="1">
      <c r="A62" s="95">
        <v>2045</v>
      </c>
      <c r="B62" s="65" t="s">
        <v>164</v>
      </c>
      <c r="C62" s="124" t="s">
        <v>164</v>
      </c>
      <c r="D62" s="66" t="e">
        <v>#N/A</v>
      </c>
      <c r="E62" s="74"/>
      <c r="F62" s="76" t="e">
        <f>IF(ISNUMBER(Daten_A2[[#This Row],[ZH]]),Daten_A2[[#This Row],[ZH]]/_xlfn.XLOOKUP(Basisjahr,Daten_A2[Jahr],Daten_A2[ZH])-1,#N/A)</f>
        <v>#N/A</v>
      </c>
      <c r="G62" s="74"/>
      <c r="H62" s="76" t="e">
        <f>IF(ISNUMBER(Daten_A2[[#This Row],[CH]]),Daten_A2[[#This Row],[CH]]/_xlfn.XLOOKUP(Basisjahr,Daten_A2[Jahr],Daten_A2[CH])-1,#N/A)</f>
        <v>#N/A</v>
      </c>
      <c r="I62" s="74"/>
      <c r="J62" s="76" t="e">
        <f>IF(ISNUMBER(Daten_A2[[#This Row],[BS]]),Daten_A2[[#This Row],[BS]]/_xlfn.XLOOKUP(Basisjahr,Daten_A2[Jahr],Daten_A2[BS])-1,#N/A)</f>
        <v>#N/A</v>
      </c>
      <c r="K62" s="68"/>
      <c r="L62" s="67"/>
      <c r="M62" s="64"/>
      <c r="N62" s="62"/>
      <c r="O62" s="62"/>
      <c r="P62" s="62"/>
    </row>
    <row r="63" spans="1:16" ht="16.350000000000001" customHeight="1">
      <c r="A63" s="95">
        <v>2046</v>
      </c>
      <c r="B63" s="65" t="s">
        <v>164</v>
      </c>
      <c r="C63" s="124" t="s">
        <v>164</v>
      </c>
      <c r="D63" s="66" t="e">
        <v>#N/A</v>
      </c>
      <c r="E63" s="74"/>
      <c r="F63" s="76" t="e">
        <f>IF(ISNUMBER(Daten_A2[[#This Row],[ZH]]),Daten_A2[[#This Row],[ZH]]/_xlfn.XLOOKUP(Basisjahr,Daten_A2[Jahr],Daten_A2[ZH])-1,#N/A)</f>
        <v>#N/A</v>
      </c>
      <c r="G63" s="74"/>
      <c r="H63" s="76" t="e">
        <f>IF(ISNUMBER(Daten_A2[[#This Row],[CH]]),Daten_A2[[#This Row],[CH]]/_xlfn.XLOOKUP(Basisjahr,Daten_A2[Jahr],Daten_A2[CH])-1,#N/A)</f>
        <v>#N/A</v>
      </c>
      <c r="I63" s="74"/>
      <c r="J63" s="76" t="e">
        <f>IF(ISNUMBER(Daten_A2[[#This Row],[BS]]),Daten_A2[[#This Row],[BS]]/_xlfn.XLOOKUP(Basisjahr,Daten_A2[Jahr],Daten_A2[BS])-1,#N/A)</f>
        <v>#N/A</v>
      </c>
      <c r="K63" s="68"/>
      <c r="L63" s="67"/>
      <c r="M63" s="64"/>
      <c r="N63" s="62"/>
      <c r="O63" s="62"/>
      <c r="P63" s="62"/>
    </row>
    <row r="64" spans="1:16" ht="16.350000000000001" customHeight="1">
      <c r="A64" s="95">
        <v>2047</v>
      </c>
      <c r="B64" s="65" t="s">
        <v>164</v>
      </c>
      <c r="C64" s="124" t="s">
        <v>164</v>
      </c>
      <c r="D64" s="66" t="e">
        <v>#N/A</v>
      </c>
      <c r="E64" s="74"/>
      <c r="F64" s="76" t="e">
        <f>IF(ISNUMBER(Daten_A2[[#This Row],[ZH]]),Daten_A2[[#This Row],[ZH]]/_xlfn.XLOOKUP(Basisjahr,Daten_A2[Jahr],Daten_A2[ZH])-1,#N/A)</f>
        <v>#N/A</v>
      </c>
      <c r="G64" s="74"/>
      <c r="H64" s="76" t="e">
        <f>IF(ISNUMBER(Daten_A2[[#This Row],[CH]]),Daten_A2[[#This Row],[CH]]/_xlfn.XLOOKUP(Basisjahr,Daten_A2[Jahr],Daten_A2[CH])-1,#N/A)</f>
        <v>#N/A</v>
      </c>
      <c r="I64" s="74"/>
      <c r="J64" s="76" t="e">
        <f>IF(ISNUMBER(Daten_A2[[#This Row],[BS]]),Daten_A2[[#This Row],[BS]]/_xlfn.XLOOKUP(Basisjahr,Daten_A2[Jahr],Daten_A2[BS])-1,#N/A)</f>
        <v>#N/A</v>
      </c>
      <c r="K64" s="68"/>
      <c r="L64" s="67"/>
      <c r="M64" s="64"/>
      <c r="N64" s="62"/>
      <c r="O64" s="62"/>
      <c r="P64" s="62"/>
    </row>
    <row r="65" spans="1:16" ht="16.350000000000001" customHeight="1">
      <c r="A65" s="95">
        <v>2048</v>
      </c>
      <c r="B65" s="65" t="s">
        <v>164</v>
      </c>
      <c r="C65" s="124" t="s">
        <v>164</v>
      </c>
      <c r="D65" s="66" t="e">
        <v>#N/A</v>
      </c>
      <c r="E65" s="74"/>
      <c r="F65" s="76" t="e">
        <f>IF(ISNUMBER(Daten_A2[[#This Row],[ZH]]),Daten_A2[[#This Row],[ZH]]/_xlfn.XLOOKUP(Basisjahr,Daten_A2[Jahr],Daten_A2[ZH])-1,#N/A)</f>
        <v>#N/A</v>
      </c>
      <c r="G65" s="74"/>
      <c r="H65" s="76" t="e">
        <f>IF(ISNUMBER(Daten_A2[[#This Row],[CH]]),Daten_A2[[#This Row],[CH]]/_xlfn.XLOOKUP(Basisjahr,Daten_A2[Jahr],Daten_A2[CH])-1,#N/A)</f>
        <v>#N/A</v>
      </c>
      <c r="I65" s="74"/>
      <c r="J65" s="76" t="e">
        <f>IF(ISNUMBER(Daten_A2[[#This Row],[BS]]),Daten_A2[[#This Row],[BS]]/_xlfn.XLOOKUP(Basisjahr,Daten_A2[Jahr],Daten_A2[BS])-1,#N/A)</f>
        <v>#N/A</v>
      </c>
      <c r="K65" s="68"/>
      <c r="L65" s="67"/>
      <c r="M65" s="64"/>
      <c r="N65" s="62"/>
      <c r="O65" s="62"/>
      <c r="P65" s="62"/>
    </row>
    <row r="66" spans="1:16" ht="16.350000000000001" customHeight="1">
      <c r="A66" s="95">
        <v>2049</v>
      </c>
      <c r="B66" s="65" t="s">
        <v>164</v>
      </c>
      <c r="C66" s="124" t="s">
        <v>164</v>
      </c>
      <c r="D66" s="66" t="e">
        <v>#N/A</v>
      </c>
      <c r="E66" s="74"/>
      <c r="F66" s="76" t="e">
        <f>IF(ISNUMBER(Daten_A2[[#This Row],[ZH]]),Daten_A2[[#This Row],[ZH]]/_xlfn.XLOOKUP(Basisjahr,Daten_A2[Jahr],Daten_A2[ZH])-1,#N/A)</f>
        <v>#N/A</v>
      </c>
      <c r="G66" s="74"/>
      <c r="H66" s="76" t="e">
        <f>IF(ISNUMBER(Daten_A2[[#This Row],[CH]]),Daten_A2[[#This Row],[CH]]/_xlfn.XLOOKUP(Basisjahr,Daten_A2[Jahr],Daten_A2[CH])-1,#N/A)</f>
        <v>#N/A</v>
      </c>
      <c r="I66" s="74"/>
      <c r="J66" s="76" t="e">
        <f>IF(ISNUMBER(Daten_A2[[#This Row],[BS]]),Daten_A2[[#This Row],[BS]]/_xlfn.XLOOKUP(Basisjahr,Daten_A2[Jahr],Daten_A2[BS])-1,#N/A)</f>
        <v>#N/A</v>
      </c>
      <c r="K66" s="68"/>
      <c r="L66" s="67"/>
      <c r="M66" s="64"/>
      <c r="N66" s="62"/>
      <c r="O66" s="62"/>
      <c r="P66" s="62"/>
    </row>
    <row r="67" spans="1:16" ht="15" customHeight="1">
      <c r="A67" s="95">
        <v>2050</v>
      </c>
      <c r="B67" s="95" t="s">
        <v>164</v>
      </c>
      <c r="C67" s="124" t="s">
        <v>164</v>
      </c>
      <c r="D67" t="e">
        <v>#N/A</v>
      </c>
      <c r="E67"/>
      <c r="F67" t="e">
        <f>IF(ISNUMBER(Daten_A2[[#This Row],[ZH]]),Daten_A2[[#This Row],[ZH]]/_xlfn.XLOOKUP(Basisjahr,Daten_A2[Jahr],Daten_A2[ZH])-1,#N/A)</f>
        <v>#N/A</v>
      </c>
      <c r="G67"/>
      <c r="H67" t="e">
        <f>IF(ISNUMBER(Daten_A2[[#This Row],[CH]]),Daten_A2[[#This Row],[CH]]/_xlfn.XLOOKUP(Basisjahr,Daten_A2[Jahr],Daten_A2[CH])-1,#N/A)</f>
        <v>#N/A</v>
      </c>
      <c r="I67"/>
      <c r="J67" t="e">
        <f>IF(ISNUMBER(Daten_A2[[#This Row],[BS]]),Daten_A2[[#This Row],[BS]]/_xlfn.XLOOKUP(Basisjahr,Daten_A2[Jahr],Daten_A2[BS])-1,#N/A)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569" priority="4">
      <formula>ISERROR(A2)</formula>
    </cfRule>
  </conditionalFormatting>
  <conditionalFormatting sqref="A1:Z13 A14:B14 E14:G14 J14:Z14 A15:Z20 A21:B22 E21:G22 J21:Z22 A23:Z25 A26:J27 N26:Z27 A28:Z30 A31:AA67 A68:Z72 A73:J74 N73:Z74 A75:Z1048576">
    <cfRule type="cellIs" dxfId="566" priority="1" operator="equal">
      <formula>0</formula>
    </cfRule>
  </conditionalFormatting>
  <dataValidations count="1">
    <dataValidation operator="lessThan" allowBlank="1" showInputMessage="1" showErrorMessage="1" sqref="B8:D10 G8:I9" xr:uid="{555C580D-D308-4B72-8784-27499CB0F99E}"/>
  </dataValidations>
  <hyperlinks>
    <hyperlink ref="F1" location="Übersicht!A1" display="⬅️ Zurück zur Übersicht" xr:uid="{A791DCEA-2EBE-4371-A48D-BF7E46ED36B0}"/>
    <hyperlink ref="G12" r:id="rId1" display="https://opendata.swiss/de/dataset/gebaude-nach-kanton-gebaudekategorie-heizungsart-warmwasserversorgung-energietrager-und-bauperi" xr:uid="{915F91F7-AAD8-49C5-ADA6-F1D4EE6FB996}"/>
    <hyperlink ref="B12" r:id="rId2" xr:uid="{8D643AA3-F7DD-42F5-BA6D-207970C2F5A4}"/>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2" id="{BA17BD13-A7A2-427F-820E-5F1391153F56}">
            <xm:f>$A32=Übersicht!$H$1</xm:f>
            <x14:dxf>
              <fill>
                <patternFill>
                  <bgColor theme="3" tint="0.79998168889431442"/>
                </patternFill>
              </fill>
            </x14:dxf>
          </x14:cfRule>
          <x14:cfRule type="expression" priority="3" id="{8D2BCBDA-BB78-4E1C-B43D-129AC218A9F2}">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71A31A42-63AF-4D39-8CE2-81D718B4A697}">
          <x14:formula1>
            <xm:f>Definitionen!$A$2:$A$6</xm:f>
          </x14:formula1>
          <xm:sqref>B7 D7</xm:sqref>
        </x14:dataValidation>
        <x14:dataValidation type="list" allowBlank="1" showInputMessage="1" showErrorMessage="1" xr:uid="{81F28C87-FFD5-4FAA-BBF4-02302C0901AB}">
          <x14:formula1>
            <xm:f>Definitionen!$I$2:$I$7</xm:f>
          </x14:formula1>
          <xm:sqref>G24:I24</xm:sqref>
        </x14:dataValidation>
        <x14:dataValidation type="list" operator="lessThan" allowBlank="1" showInputMessage="1" showErrorMessage="1" xr:uid="{9192F7BE-F268-41C0-8C08-00A958810FE7}">
          <x14:formula1>
            <xm:f>Definitionen!$E$2:$E$11</xm:f>
          </x14:formula1>
          <xm:sqref>B5</xm:sqref>
        </x14:dataValidation>
        <x14:dataValidation type="list" allowBlank="1" showInputMessage="1" showErrorMessage="1" xr:uid="{64E5F48F-9F7C-48F1-9F07-CDD6E75B8451}">
          <x14:formula1>
            <xm:f>Definitionen!I2:I15</xm:f>
          </x14:formula1>
          <xm:sqref>B24:D24</xm:sqref>
        </x14:dataValidation>
      </x14:dataValidation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41C8D2-AACA-4E01-8531-3BF9B299C2F8}">
  <sheetPr codeName="Tabelle28">
    <tabColor theme="5"/>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121</v>
      </c>
      <c r="B1" s="192"/>
      <c r="C1" s="192"/>
      <c r="D1" s="192"/>
      <c r="E1" s="93" t="e">
        <f>Basisjahr&amp;"-"&amp;Betrachtungsjahr&amp;": "&amp;ROUND(_xlfn.XLOOKUP(Betrachtungsjahr,Daten_A3[Jahr],Daten_A3[Veränderung ZH])*100,1)&amp;" %"</f>
        <v>#N/A</v>
      </c>
      <c r="F1" s="193" t="s">
        <v>122</v>
      </c>
      <c r="G1" s="193"/>
      <c r="H1" s="193"/>
      <c r="J1" s="94" t="e">
        <f>Basisjahr&amp;"-"&amp;Betrachtungsjahr&amp;": "&amp;ROUND(_xlfn.XLOOKUP(Betrachtungsjahr,Daten_A3[Jahr],Daten_A3[Veränderung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4"/>
      <c r="C8" s="194"/>
      <c r="D8" s="194"/>
      <c r="E8" s="19"/>
      <c r="F8" s="90" t="str">
        <f t="shared" si="1"/>
        <v>Kurzbeschreibung</v>
      </c>
      <c r="G8" s="238">
        <f>B8</f>
        <v>0</v>
      </c>
      <c r="H8" s="238"/>
      <c r="I8" s="238"/>
      <c r="Q8" s="58" t="e">
        <f>E38/E32-1</f>
        <v>#DIV/0!</v>
      </c>
    </row>
    <row r="9" spans="1:17" s="59" customFormat="1" ht="72" customHeight="1" thickTop="1" thickBot="1">
      <c r="A9" s="79" t="s">
        <v>132</v>
      </c>
      <c r="B9" s="194"/>
      <c r="C9" s="194"/>
      <c r="D9" s="194"/>
      <c r="E9" s="19"/>
      <c r="F9" s="90" t="str">
        <f t="shared" si="1"/>
        <v>Aussagekraft/Relevanz</v>
      </c>
      <c r="G9" s="238">
        <f>B9</f>
        <v>0</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6"/>
      <c r="C11" s="196"/>
      <c r="D11" s="196"/>
      <c r="E11" s="19"/>
      <c r="F11" s="90" t="str">
        <f t="shared" ref="F11:I17" si="2">A11</f>
        <v>Datenquelle</v>
      </c>
      <c r="G11" s="238">
        <f t="shared" si="2"/>
        <v>0</v>
      </c>
      <c r="H11" s="238"/>
      <c r="I11" s="238"/>
    </row>
    <row r="12" spans="1:17" s="56" customFormat="1" ht="42" customHeight="1" thickTop="1" thickBot="1">
      <c r="A12" s="79" t="s">
        <v>134</v>
      </c>
      <c r="B12" s="196"/>
      <c r="C12" s="196"/>
      <c r="D12" s="196"/>
      <c r="E12" s="19"/>
      <c r="F12" s="90" t="str">
        <f t="shared" si="2"/>
        <v>Internetadresse</v>
      </c>
      <c r="G12" s="238">
        <f t="shared" si="2"/>
        <v>0</v>
      </c>
      <c r="H12" s="238"/>
      <c r="I12" s="238"/>
    </row>
    <row r="13" spans="1:17" s="56" customFormat="1" ht="42" customHeight="1" thickTop="1" thickBot="1">
      <c r="A13" s="79" t="s">
        <v>127</v>
      </c>
      <c r="B13" s="196"/>
      <c r="C13" s="196"/>
      <c r="D13" s="196"/>
      <c r="E13" s="19"/>
      <c r="F13" s="90" t="str">
        <f t="shared" si="2"/>
        <v>Kontaktperson</v>
      </c>
      <c r="G13" s="238">
        <f t="shared" si="2"/>
        <v>0</v>
      </c>
      <c r="H13" s="238"/>
      <c r="I13" s="238"/>
    </row>
    <row r="14" spans="1:17" s="56" customFormat="1" ht="13.35" thickTop="1" thickBot="1">
      <c r="A14" s="79" t="s">
        <v>135</v>
      </c>
      <c r="B14" s="203"/>
      <c r="C14" s="204"/>
      <c r="D14" s="205"/>
      <c r="E14" s="19"/>
      <c r="F14" s="90" t="str">
        <f>A14</f>
        <v>Nr. der Statisitik</v>
      </c>
      <c r="G14" s="239">
        <f>B14</f>
        <v>0</v>
      </c>
      <c r="H14" s="240"/>
      <c r="I14" s="241"/>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7"/>
      <c r="C21" s="198"/>
      <c r="D21" s="199"/>
      <c r="E21" s="19"/>
      <c r="F21" s="90" t="str">
        <f>A21</f>
        <v>Hinweise zu Datenauswahl und -aufbereitung</v>
      </c>
      <c r="G21" s="200">
        <f>B21</f>
        <v>0</v>
      </c>
      <c r="H21" s="201"/>
      <c r="I21" s="202"/>
    </row>
    <row r="22" spans="1:17" s="59" customFormat="1" ht="36.6" customHeight="1" thickTop="1" thickBot="1">
      <c r="A22" s="79" t="s">
        <v>146</v>
      </c>
      <c r="B22" s="197"/>
      <c r="C22" s="198"/>
      <c r="D22" s="199"/>
      <c r="E22" s="19"/>
      <c r="F22" s="90" t="str">
        <f>A22</f>
        <v>Berechnung Indikator</v>
      </c>
      <c r="G22" s="200">
        <f>B22</f>
        <v>0</v>
      </c>
      <c r="H22" s="201"/>
      <c r="I22" s="202"/>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4"/>
      <c r="C24" s="194"/>
      <c r="D24" s="194"/>
      <c r="E24" s="19"/>
      <c r="F24" s="89"/>
      <c r="G24" s="195"/>
      <c r="H24" s="195"/>
      <c r="I24" s="195"/>
    </row>
    <row r="25" spans="1:17" s="59" customFormat="1" ht="42.6" customHeight="1" thickTop="1" thickBot="1">
      <c r="A25" s="79" t="s">
        <v>148</v>
      </c>
      <c r="B25" s="194"/>
      <c r="C25" s="194"/>
      <c r="D25" s="194"/>
      <c r="E25" s="19"/>
      <c r="F25" s="90" t="str">
        <f t="shared" ref="F25:F27" si="5">A25</f>
        <v>Datenqualität</v>
      </c>
      <c r="G25" s="238">
        <f>B25</f>
        <v>0</v>
      </c>
      <c r="H25" s="238"/>
      <c r="I25" s="238"/>
    </row>
    <row r="26" spans="1:17" s="59" customFormat="1" ht="33" customHeight="1" thickTop="1" thickBot="1">
      <c r="A26" s="79" t="s">
        <v>149</v>
      </c>
      <c r="B26" s="207"/>
      <c r="C26" s="207"/>
      <c r="D26" s="207"/>
      <c r="E26" s="19"/>
      <c r="F26" s="90" t="str">
        <f t="shared" si="5"/>
        <v>Plausiblisierung / Verifizierung</v>
      </c>
      <c r="G26" s="238">
        <f>B26</f>
        <v>0</v>
      </c>
      <c r="H26" s="238"/>
      <c r="I26" s="238"/>
    </row>
    <row r="27" spans="1:17" s="59" customFormat="1" ht="37.35" customHeight="1" thickTop="1" thickBot="1">
      <c r="A27" s="79" t="s">
        <v>150</v>
      </c>
      <c r="B27" s="194"/>
      <c r="C27" s="194"/>
      <c r="D27" s="194"/>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IF(ISNUMBER(Daten_A3[[#This Row],[ZH]]),Daten_A3[[#This Row],[ZH]]/_xlfn.XLOOKUP(Basisjahr,Daten_A3[Jahr],Daten_A3[ZH])-1,#N/A)</f>
        <v>#N/A</v>
      </c>
      <c r="G32" s="121"/>
      <c r="H32" s="75" t="e">
        <f>IF(ISNUMBER(Daten_A3[[#This Row],[CH]]),Daten_A3[[#This Row],[CH]]/_xlfn.XLOOKUP(Basisjahr,Daten_A3[Jahr],Daten_A3[CH])-1,#N/A)</f>
        <v>#N/A</v>
      </c>
      <c r="I32" s="121"/>
      <c r="J32" s="75" t="e">
        <f>IF(ISNUMBER(Daten_A3[[#This Row],[BS]]),Daten_A3[[#This Row],[BS]]/_xlfn.XLOOKUP(Basisjahr,Daten_A3[Jahr],Daten_A3[BS])-1,#N/A)</f>
        <v>#N/A</v>
      </c>
      <c r="K32" s="63"/>
      <c r="L32" s="67"/>
      <c r="M32" s="64"/>
      <c r="N32" s="64"/>
      <c r="O32" s="64"/>
      <c r="P32" s="64"/>
    </row>
    <row r="33" spans="1:16" ht="16.350000000000001" customHeight="1">
      <c r="A33" s="95">
        <v>2016</v>
      </c>
      <c r="B33" s="65" t="s">
        <v>164</v>
      </c>
      <c r="C33" s="124" t="s">
        <v>164</v>
      </c>
      <c r="D33" s="66" t="e">
        <v>#N/A</v>
      </c>
      <c r="E33" s="73"/>
      <c r="F33" s="75" t="e">
        <f>IF(ISNUMBER(Daten_A3[[#This Row],[ZH]]),Daten_A3[[#This Row],[ZH]]/_xlfn.XLOOKUP(Basisjahr,Daten_A3[Jahr],Daten_A3[ZH])-1,#N/A)</f>
        <v>#N/A</v>
      </c>
      <c r="G33" s="73"/>
      <c r="H33" s="75" t="e">
        <f>IF(ISNUMBER(Daten_A3[[#This Row],[CH]]),Daten_A3[[#This Row],[CH]]/_xlfn.XLOOKUP(Basisjahr,Daten_A3[Jahr],Daten_A3[CH])-1,#N/A)</f>
        <v>#N/A</v>
      </c>
      <c r="I33" s="73"/>
      <c r="J33" s="75" t="e">
        <f>IF(ISNUMBER(Daten_A3[[#This Row],[BS]]),Daten_A3[[#This Row],[BS]]/_xlfn.XLOOKUP(Basisjahr,Daten_A3[Jahr],Daten_A3[BS])-1,#N/A)</f>
        <v>#N/A</v>
      </c>
      <c r="K33" s="63"/>
      <c r="L33" s="67"/>
      <c r="M33" s="64"/>
      <c r="N33" s="62"/>
      <c r="O33" s="62"/>
      <c r="P33" s="62"/>
    </row>
    <row r="34" spans="1:16" ht="16.350000000000001" customHeight="1">
      <c r="A34" s="95">
        <v>2017</v>
      </c>
      <c r="B34" s="65" t="s">
        <v>164</v>
      </c>
      <c r="C34" s="124" t="s">
        <v>164</v>
      </c>
      <c r="D34" s="66" t="e">
        <v>#N/A</v>
      </c>
      <c r="E34" s="73"/>
      <c r="F34" s="75" t="e">
        <f>IF(ISNUMBER(Daten_A3[[#This Row],[ZH]]),Daten_A3[[#This Row],[ZH]]/_xlfn.XLOOKUP(Basisjahr,Daten_A3[Jahr],Daten_A3[ZH])-1,#N/A)</f>
        <v>#N/A</v>
      </c>
      <c r="G34" s="73"/>
      <c r="H34" s="75" t="e">
        <f>IF(ISNUMBER(Daten_A3[[#This Row],[CH]]),Daten_A3[[#This Row],[CH]]/_xlfn.XLOOKUP(Basisjahr,Daten_A3[Jahr],Daten_A3[CH])-1,#N/A)</f>
        <v>#N/A</v>
      </c>
      <c r="I34" s="73"/>
      <c r="J34" s="75" t="e">
        <f>IF(ISNUMBER(Daten_A3[[#This Row],[BS]]),Daten_A3[[#This Row],[BS]]/_xlfn.XLOOKUP(Basisjahr,Daten_A3[Jahr],Daten_A3[BS])-1,#N/A)</f>
        <v>#N/A</v>
      </c>
      <c r="K34" s="63"/>
      <c r="L34" s="67"/>
      <c r="M34" s="64"/>
      <c r="N34" s="62"/>
      <c r="O34" s="62"/>
      <c r="P34" s="62"/>
    </row>
    <row r="35" spans="1:16" ht="16.350000000000001" customHeight="1">
      <c r="A35" s="95">
        <v>2018</v>
      </c>
      <c r="B35" s="65" t="s">
        <v>164</v>
      </c>
      <c r="C35" s="124" t="s">
        <v>164</v>
      </c>
      <c r="D35" s="66" t="e">
        <v>#N/A</v>
      </c>
      <c r="E35" s="73"/>
      <c r="F35" s="75" t="e">
        <f>IF(ISNUMBER(Daten_A3[[#This Row],[ZH]]),Daten_A3[[#This Row],[ZH]]/_xlfn.XLOOKUP(Basisjahr,Daten_A3[Jahr],Daten_A3[ZH])-1,#N/A)</f>
        <v>#N/A</v>
      </c>
      <c r="G35" s="73"/>
      <c r="H35" s="75" t="e">
        <f>IF(ISNUMBER(Daten_A3[[#This Row],[CH]]),Daten_A3[[#This Row],[CH]]/_xlfn.XLOOKUP(Basisjahr,Daten_A3[Jahr],Daten_A3[CH])-1,#N/A)</f>
        <v>#N/A</v>
      </c>
      <c r="I35" s="73"/>
      <c r="J35" s="75" t="e">
        <f>IF(ISNUMBER(Daten_A3[[#This Row],[BS]]),Daten_A3[[#This Row],[BS]]/_xlfn.XLOOKUP(Basisjahr,Daten_A3[Jahr],Daten_A3[BS])-1,#N/A)</f>
        <v>#N/A</v>
      </c>
      <c r="K35" s="63"/>
      <c r="L35" s="67"/>
      <c r="M35" s="64"/>
      <c r="N35" s="62"/>
      <c r="O35" s="62"/>
      <c r="P35" s="62"/>
    </row>
    <row r="36" spans="1:16" ht="16.350000000000001" customHeight="1">
      <c r="A36" s="95">
        <v>2019</v>
      </c>
      <c r="B36" s="65" t="s">
        <v>164</v>
      </c>
      <c r="C36" s="124" t="s">
        <v>164</v>
      </c>
      <c r="D36" s="66" t="e">
        <v>#N/A</v>
      </c>
      <c r="E36" s="73"/>
      <c r="F36" s="75" t="e">
        <f>IF(ISNUMBER(Daten_A3[[#This Row],[ZH]]),Daten_A3[[#This Row],[ZH]]/_xlfn.XLOOKUP(Basisjahr,Daten_A3[Jahr],Daten_A3[ZH])-1,#N/A)</f>
        <v>#N/A</v>
      </c>
      <c r="G36" s="73"/>
      <c r="H36" s="75" t="e">
        <f>IF(ISNUMBER(Daten_A3[[#This Row],[CH]]),Daten_A3[[#This Row],[CH]]/_xlfn.XLOOKUP(Basisjahr,Daten_A3[Jahr],Daten_A3[CH])-1,#N/A)</f>
        <v>#N/A</v>
      </c>
      <c r="I36" s="73"/>
      <c r="J36" s="75" t="e">
        <f>IF(ISNUMBER(Daten_A3[[#This Row],[BS]]),Daten_A3[[#This Row],[BS]]/_xlfn.XLOOKUP(Basisjahr,Daten_A3[Jahr],Daten_A3[BS])-1,#N/A)</f>
        <v>#N/A</v>
      </c>
      <c r="K36" s="63"/>
      <c r="L36" s="67"/>
      <c r="M36" s="64"/>
      <c r="N36" s="62"/>
      <c r="O36" s="62"/>
      <c r="P36" s="62"/>
    </row>
    <row r="37" spans="1:16" ht="16.350000000000001" customHeight="1">
      <c r="A37" s="95">
        <v>2020</v>
      </c>
      <c r="B37" s="65" t="s">
        <v>164</v>
      </c>
      <c r="C37" s="124" t="s">
        <v>164</v>
      </c>
      <c r="D37" s="66" t="e">
        <v>#N/A</v>
      </c>
      <c r="E37" s="73"/>
      <c r="F37" s="75" t="e">
        <f>IF(ISNUMBER(Daten_A3[[#This Row],[ZH]]),Daten_A3[[#This Row],[ZH]]/_xlfn.XLOOKUP(Basisjahr,Daten_A3[Jahr],Daten_A3[ZH])-1,#N/A)</f>
        <v>#N/A</v>
      </c>
      <c r="G37" s="73"/>
      <c r="H37" s="75" t="e">
        <f>IF(ISNUMBER(Daten_A3[[#This Row],[CH]]),Daten_A3[[#This Row],[CH]]/_xlfn.XLOOKUP(Basisjahr,Daten_A3[Jahr],Daten_A3[CH])-1,#N/A)</f>
        <v>#N/A</v>
      </c>
      <c r="I37" s="73"/>
      <c r="J37" s="75" t="e">
        <f>IF(ISNUMBER(Daten_A3[[#This Row],[BS]]),Daten_A3[[#This Row],[BS]]/_xlfn.XLOOKUP(Basisjahr,Daten_A3[Jahr],Daten_A3[BS])-1,#N/A)</f>
        <v>#N/A</v>
      </c>
      <c r="K37" s="63"/>
      <c r="L37" s="67"/>
      <c r="M37" s="64"/>
      <c r="N37" s="62"/>
      <c r="O37" s="62"/>
      <c r="P37" s="62"/>
    </row>
    <row r="38" spans="1:16" ht="16.350000000000001" customHeight="1">
      <c r="A38" s="95">
        <v>2021</v>
      </c>
      <c r="B38" s="65" t="s">
        <v>164</v>
      </c>
      <c r="C38" s="124" t="s">
        <v>164</v>
      </c>
      <c r="D38" s="66" t="e">
        <v>#N/A</v>
      </c>
      <c r="E38" s="73"/>
      <c r="F38" s="75" t="e">
        <f>IF(ISNUMBER(Daten_A3[[#This Row],[ZH]]),Daten_A3[[#This Row],[ZH]]/_xlfn.XLOOKUP(Basisjahr,Daten_A3[Jahr],Daten_A3[ZH])-1,#N/A)</f>
        <v>#N/A</v>
      </c>
      <c r="G38" s="73"/>
      <c r="H38" s="75" t="e">
        <f>IF(ISNUMBER(Daten_A3[[#This Row],[CH]]),Daten_A3[[#This Row],[CH]]/_xlfn.XLOOKUP(Basisjahr,Daten_A3[Jahr],Daten_A3[CH])-1,#N/A)</f>
        <v>#N/A</v>
      </c>
      <c r="I38" s="73"/>
      <c r="J38" s="75" t="e">
        <f>IF(ISNUMBER(Daten_A3[[#This Row],[BS]]),Daten_A3[[#This Row],[BS]]/_xlfn.XLOOKUP(Basisjahr,Daten_A3[Jahr],Daten_A3[BS])-1,#N/A)</f>
        <v>#N/A</v>
      </c>
      <c r="K38" s="63"/>
      <c r="L38" s="67"/>
      <c r="M38" s="64"/>
      <c r="N38" s="62"/>
      <c r="O38" s="62"/>
      <c r="P38" s="62"/>
    </row>
    <row r="39" spans="1:16" ht="16.350000000000001" customHeight="1">
      <c r="A39" s="95">
        <v>2022</v>
      </c>
      <c r="B39" s="65" t="s">
        <v>164</v>
      </c>
      <c r="C39" s="124" t="s">
        <v>164</v>
      </c>
      <c r="D39" s="66" t="e">
        <v>#N/A</v>
      </c>
      <c r="E39" s="73"/>
      <c r="F39" s="75" t="e">
        <f>IF(ISNUMBER(Daten_A3[[#This Row],[ZH]]),Daten_A3[[#This Row],[ZH]]/_xlfn.XLOOKUP(Basisjahr,Daten_A3[Jahr],Daten_A3[ZH])-1,#N/A)</f>
        <v>#N/A</v>
      </c>
      <c r="G39" s="73"/>
      <c r="H39" s="75" t="e">
        <f>IF(ISNUMBER(Daten_A3[[#This Row],[CH]]),Daten_A3[[#This Row],[CH]]/_xlfn.XLOOKUP(Basisjahr,Daten_A3[Jahr],Daten_A3[CH])-1,#N/A)</f>
        <v>#N/A</v>
      </c>
      <c r="I39" s="73"/>
      <c r="J39" s="75" t="e">
        <f>IF(ISNUMBER(Daten_A3[[#This Row],[BS]]),Daten_A3[[#This Row],[BS]]/_xlfn.XLOOKUP(Basisjahr,Daten_A3[Jahr],Daten_A3[BS])-1,#N/A)</f>
        <v>#N/A</v>
      </c>
      <c r="K39" s="68"/>
      <c r="L39" s="67"/>
      <c r="M39" s="64"/>
      <c r="N39" s="62"/>
      <c r="O39" s="62"/>
      <c r="P39" s="62"/>
    </row>
    <row r="40" spans="1:16" ht="16.350000000000001" customHeight="1">
      <c r="A40" s="95">
        <v>2023</v>
      </c>
      <c r="B40" s="65" t="s">
        <v>164</v>
      </c>
      <c r="C40" s="124" t="s">
        <v>164</v>
      </c>
      <c r="D40" s="66" t="e">
        <v>#N/A</v>
      </c>
      <c r="E40" s="74"/>
      <c r="F40" s="76" t="e">
        <f>IF(ISNUMBER(Daten_A3[[#This Row],[ZH]]),Daten_A3[[#This Row],[ZH]]/_xlfn.XLOOKUP(Basisjahr,Daten_A3[Jahr],Daten_A3[ZH])-1,#N/A)</f>
        <v>#N/A</v>
      </c>
      <c r="G40" s="74"/>
      <c r="H40" s="76" t="e">
        <f>IF(ISNUMBER(Daten_A3[[#This Row],[CH]]),Daten_A3[[#This Row],[CH]]/_xlfn.XLOOKUP(Basisjahr,Daten_A3[Jahr],Daten_A3[CH])-1,#N/A)</f>
        <v>#N/A</v>
      </c>
      <c r="I40" s="74"/>
      <c r="J40" s="76" t="e">
        <f>IF(ISNUMBER(Daten_A3[[#This Row],[BS]]),Daten_A3[[#This Row],[BS]]/_xlfn.XLOOKUP(Basisjahr,Daten_A3[Jahr],Daten_A3[BS])-1,#N/A)</f>
        <v>#N/A</v>
      </c>
      <c r="K40" s="68"/>
      <c r="L40" s="67"/>
      <c r="M40" s="64"/>
      <c r="N40" s="62"/>
      <c r="O40" s="62"/>
      <c r="P40" s="62"/>
    </row>
    <row r="41" spans="1:16" ht="16.350000000000001" customHeight="1">
      <c r="A41" s="95">
        <v>2024</v>
      </c>
      <c r="B41" s="65" t="s">
        <v>164</v>
      </c>
      <c r="C41" s="124" t="s">
        <v>164</v>
      </c>
      <c r="D41" s="66" t="e">
        <v>#N/A</v>
      </c>
      <c r="E41" s="74"/>
      <c r="F41" s="76" t="e">
        <f>IF(ISNUMBER(Daten_A3[[#This Row],[ZH]]),Daten_A3[[#This Row],[ZH]]/_xlfn.XLOOKUP(Basisjahr,Daten_A3[Jahr],Daten_A3[ZH])-1,#N/A)</f>
        <v>#N/A</v>
      </c>
      <c r="G41" s="74"/>
      <c r="H41" s="76" t="e">
        <f>IF(ISNUMBER(Daten_A3[[#This Row],[CH]]),Daten_A3[[#This Row],[CH]]/_xlfn.XLOOKUP(Basisjahr,Daten_A3[Jahr],Daten_A3[CH])-1,#N/A)</f>
        <v>#N/A</v>
      </c>
      <c r="I41" s="74"/>
      <c r="J41" s="76" t="e">
        <f>IF(ISNUMBER(Daten_A3[[#This Row],[BS]]),Daten_A3[[#This Row],[BS]]/_xlfn.XLOOKUP(Basisjahr,Daten_A3[Jahr],Daten_A3[BS])-1,#N/A)</f>
        <v>#N/A</v>
      </c>
      <c r="K41" s="68"/>
      <c r="L41" s="67"/>
      <c r="M41" s="64"/>
      <c r="N41" s="62"/>
      <c r="O41" s="62"/>
      <c r="P41" s="62"/>
    </row>
    <row r="42" spans="1:16" ht="16.350000000000001" customHeight="1">
      <c r="A42" s="95">
        <v>2025</v>
      </c>
      <c r="B42" s="65" t="s">
        <v>164</v>
      </c>
      <c r="C42" s="124" t="s">
        <v>164</v>
      </c>
      <c r="D42" s="66" t="e">
        <v>#N/A</v>
      </c>
      <c r="E42" s="74"/>
      <c r="F42" s="76" t="e">
        <f>IF(ISNUMBER(Daten_A3[[#This Row],[ZH]]),Daten_A3[[#This Row],[ZH]]/_xlfn.XLOOKUP(Basisjahr,Daten_A3[Jahr],Daten_A3[ZH])-1,#N/A)</f>
        <v>#N/A</v>
      </c>
      <c r="G42" s="74"/>
      <c r="H42" s="76" t="e">
        <f>IF(ISNUMBER(Daten_A3[[#This Row],[CH]]),Daten_A3[[#This Row],[CH]]/_xlfn.XLOOKUP(Basisjahr,Daten_A3[Jahr],Daten_A3[CH])-1,#N/A)</f>
        <v>#N/A</v>
      </c>
      <c r="I42" s="74"/>
      <c r="J42" s="76" t="e">
        <f>IF(ISNUMBER(Daten_A3[[#This Row],[BS]]),Daten_A3[[#This Row],[BS]]/_xlfn.XLOOKUP(Basisjahr,Daten_A3[Jahr],Daten_A3[BS])-1,#N/A)</f>
        <v>#N/A</v>
      </c>
      <c r="K42" s="68"/>
      <c r="L42" s="67"/>
      <c r="M42" s="64"/>
      <c r="N42" s="62"/>
      <c r="O42" s="62"/>
      <c r="P42" s="62"/>
    </row>
    <row r="43" spans="1:16" ht="16.350000000000001" customHeight="1">
      <c r="A43" s="95">
        <v>2026</v>
      </c>
      <c r="B43" s="65" t="s">
        <v>164</v>
      </c>
      <c r="C43" s="124" t="s">
        <v>164</v>
      </c>
      <c r="D43" s="66" t="e">
        <v>#N/A</v>
      </c>
      <c r="E43" s="74"/>
      <c r="F43" s="76" t="e">
        <f>IF(ISNUMBER(Daten_A3[[#This Row],[ZH]]),Daten_A3[[#This Row],[ZH]]/_xlfn.XLOOKUP(Basisjahr,Daten_A3[Jahr],Daten_A3[ZH])-1,#N/A)</f>
        <v>#N/A</v>
      </c>
      <c r="G43" s="74"/>
      <c r="H43" s="76" t="e">
        <f>IF(ISNUMBER(Daten_A3[[#This Row],[CH]]),Daten_A3[[#This Row],[CH]]/_xlfn.XLOOKUP(Basisjahr,Daten_A3[Jahr],Daten_A3[CH])-1,#N/A)</f>
        <v>#N/A</v>
      </c>
      <c r="I43" s="74"/>
      <c r="J43" s="76" t="e">
        <f>IF(ISNUMBER(Daten_A3[[#This Row],[BS]]),Daten_A3[[#This Row],[BS]]/_xlfn.XLOOKUP(Basisjahr,Daten_A3[Jahr],Daten_A3[BS])-1,#N/A)</f>
        <v>#N/A</v>
      </c>
      <c r="K43" s="68"/>
      <c r="L43" s="67"/>
      <c r="M43" s="64"/>
      <c r="N43" s="62"/>
      <c r="O43" s="62"/>
      <c r="P43" s="62"/>
    </row>
    <row r="44" spans="1:16" ht="16.350000000000001" customHeight="1">
      <c r="A44" s="95">
        <v>2027</v>
      </c>
      <c r="B44" s="65" t="s">
        <v>164</v>
      </c>
      <c r="C44" s="124" t="s">
        <v>164</v>
      </c>
      <c r="D44" s="66" t="e">
        <v>#N/A</v>
      </c>
      <c r="E44" s="74"/>
      <c r="F44" s="76" t="e">
        <f>IF(ISNUMBER(Daten_A3[[#This Row],[ZH]]),Daten_A3[[#This Row],[ZH]]/_xlfn.XLOOKUP(Basisjahr,Daten_A3[Jahr],Daten_A3[ZH])-1,#N/A)</f>
        <v>#N/A</v>
      </c>
      <c r="G44" s="74"/>
      <c r="H44" s="76" t="e">
        <f>IF(ISNUMBER(Daten_A3[[#This Row],[CH]]),Daten_A3[[#This Row],[CH]]/_xlfn.XLOOKUP(Basisjahr,Daten_A3[Jahr],Daten_A3[CH])-1,#N/A)</f>
        <v>#N/A</v>
      </c>
      <c r="I44" s="74"/>
      <c r="J44" s="76" t="e">
        <f>IF(ISNUMBER(Daten_A3[[#This Row],[BS]]),Daten_A3[[#This Row],[BS]]/_xlfn.XLOOKUP(Basisjahr,Daten_A3[Jahr],Daten_A3[BS])-1,#N/A)</f>
        <v>#N/A</v>
      </c>
      <c r="K44" s="68"/>
      <c r="L44" s="67"/>
      <c r="M44" s="64"/>
      <c r="N44" s="62"/>
      <c r="O44" s="62"/>
      <c r="P44" s="62"/>
    </row>
    <row r="45" spans="1:16" ht="16.350000000000001" customHeight="1">
      <c r="A45" s="95">
        <v>2028</v>
      </c>
      <c r="B45" s="65" t="s">
        <v>164</v>
      </c>
      <c r="C45" s="124" t="s">
        <v>164</v>
      </c>
      <c r="D45" s="66" t="e">
        <v>#N/A</v>
      </c>
      <c r="E45" s="74"/>
      <c r="F45" s="76" t="e">
        <f>IF(ISNUMBER(Daten_A3[[#This Row],[ZH]]),Daten_A3[[#This Row],[ZH]]/_xlfn.XLOOKUP(Basisjahr,Daten_A3[Jahr],Daten_A3[ZH])-1,#N/A)</f>
        <v>#N/A</v>
      </c>
      <c r="G45" s="74"/>
      <c r="H45" s="76" t="e">
        <f>IF(ISNUMBER(Daten_A3[[#This Row],[CH]]),Daten_A3[[#This Row],[CH]]/_xlfn.XLOOKUP(Basisjahr,Daten_A3[Jahr],Daten_A3[CH])-1,#N/A)</f>
        <v>#N/A</v>
      </c>
      <c r="I45" s="74"/>
      <c r="J45" s="76" t="e">
        <f>IF(ISNUMBER(Daten_A3[[#This Row],[BS]]),Daten_A3[[#This Row],[BS]]/_xlfn.XLOOKUP(Basisjahr,Daten_A3[Jahr],Daten_A3[BS])-1,#N/A)</f>
        <v>#N/A</v>
      </c>
      <c r="K45" s="68"/>
      <c r="L45" s="67"/>
      <c r="M45" s="64"/>
      <c r="N45" s="62"/>
      <c r="O45" s="62"/>
      <c r="P45" s="62"/>
    </row>
    <row r="46" spans="1:16" ht="16.350000000000001" customHeight="1">
      <c r="A46" s="95">
        <v>2029</v>
      </c>
      <c r="B46" s="65" t="s">
        <v>164</v>
      </c>
      <c r="C46" s="124" t="s">
        <v>164</v>
      </c>
      <c r="D46" s="66" t="e">
        <v>#N/A</v>
      </c>
      <c r="E46" s="74"/>
      <c r="F46" s="76" t="e">
        <f>IF(ISNUMBER(Daten_A3[[#This Row],[ZH]]),Daten_A3[[#This Row],[ZH]]/_xlfn.XLOOKUP(Basisjahr,Daten_A3[Jahr],Daten_A3[ZH])-1,#N/A)</f>
        <v>#N/A</v>
      </c>
      <c r="G46" s="74"/>
      <c r="H46" s="76" t="e">
        <f>IF(ISNUMBER(Daten_A3[[#This Row],[CH]]),Daten_A3[[#This Row],[CH]]/_xlfn.XLOOKUP(Basisjahr,Daten_A3[Jahr],Daten_A3[CH])-1,#N/A)</f>
        <v>#N/A</v>
      </c>
      <c r="I46" s="74"/>
      <c r="J46" s="76" t="e">
        <f>IF(ISNUMBER(Daten_A3[[#This Row],[BS]]),Daten_A3[[#This Row],[BS]]/_xlfn.XLOOKUP(Basisjahr,Daten_A3[Jahr],Daten_A3[BS])-1,#N/A)</f>
        <v>#N/A</v>
      </c>
      <c r="K46" s="68"/>
      <c r="L46" s="67"/>
      <c r="M46" s="64"/>
      <c r="N46" s="62"/>
      <c r="O46" s="62"/>
      <c r="P46" s="62"/>
    </row>
    <row r="47" spans="1:16" ht="16.350000000000001" customHeight="1">
      <c r="A47" s="95">
        <v>2030</v>
      </c>
      <c r="B47" s="65" t="s">
        <v>164</v>
      </c>
      <c r="C47" s="124" t="s">
        <v>164</v>
      </c>
      <c r="D47" s="66" t="e">
        <v>#N/A</v>
      </c>
      <c r="E47" s="74"/>
      <c r="F47" s="76" t="e">
        <f>IF(ISNUMBER(Daten_A3[[#This Row],[ZH]]),Daten_A3[[#This Row],[ZH]]/_xlfn.XLOOKUP(Basisjahr,Daten_A3[Jahr],Daten_A3[ZH])-1,#N/A)</f>
        <v>#N/A</v>
      </c>
      <c r="G47" s="74"/>
      <c r="H47" s="76" t="e">
        <f>IF(ISNUMBER(Daten_A3[[#This Row],[CH]]),Daten_A3[[#This Row],[CH]]/_xlfn.XLOOKUP(Basisjahr,Daten_A3[Jahr],Daten_A3[CH])-1,#N/A)</f>
        <v>#N/A</v>
      </c>
      <c r="I47" s="74"/>
      <c r="J47" s="76" t="e">
        <f>IF(ISNUMBER(Daten_A3[[#This Row],[BS]]),Daten_A3[[#This Row],[BS]]/_xlfn.XLOOKUP(Basisjahr,Daten_A3[Jahr],Daten_A3[BS])-1,#N/A)</f>
        <v>#N/A</v>
      </c>
      <c r="K47" s="68"/>
      <c r="L47" s="67"/>
      <c r="M47" s="64"/>
      <c r="N47" s="62"/>
      <c r="O47" s="62"/>
      <c r="P47" s="62"/>
    </row>
    <row r="48" spans="1:16" ht="16.350000000000001" customHeight="1">
      <c r="A48" s="95">
        <v>2031</v>
      </c>
      <c r="B48" s="65" t="s">
        <v>164</v>
      </c>
      <c r="C48" s="124" t="s">
        <v>164</v>
      </c>
      <c r="D48" s="66" t="e">
        <v>#N/A</v>
      </c>
      <c r="E48" s="74"/>
      <c r="F48" s="76" t="e">
        <f>IF(ISNUMBER(Daten_A3[[#This Row],[ZH]]),Daten_A3[[#This Row],[ZH]]/_xlfn.XLOOKUP(Basisjahr,Daten_A3[Jahr],Daten_A3[ZH])-1,#N/A)</f>
        <v>#N/A</v>
      </c>
      <c r="G48" s="74"/>
      <c r="H48" s="76" t="e">
        <f>IF(ISNUMBER(Daten_A3[[#This Row],[CH]]),Daten_A3[[#This Row],[CH]]/_xlfn.XLOOKUP(Basisjahr,Daten_A3[Jahr],Daten_A3[CH])-1,#N/A)</f>
        <v>#N/A</v>
      </c>
      <c r="I48" s="74"/>
      <c r="J48" s="76" t="e">
        <f>IF(ISNUMBER(Daten_A3[[#This Row],[BS]]),Daten_A3[[#This Row],[BS]]/_xlfn.XLOOKUP(Basisjahr,Daten_A3[Jahr],Daten_A3[BS])-1,#N/A)</f>
        <v>#N/A</v>
      </c>
      <c r="K48" s="68"/>
      <c r="L48" s="67"/>
      <c r="M48" s="64"/>
      <c r="N48" s="62"/>
      <c r="O48" s="62"/>
      <c r="P48" s="62"/>
    </row>
    <row r="49" spans="1:16" ht="16.350000000000001" customHeight="1">
      <c r="A49" s="95">
        <v>2032</v>
      </c>
      <c r="B49" s="65" t="s">
        <v>164</v>
      </c>
      <c r="C49" s="124" t="s">
        <v>164</v>
      </c>
      <c r="D49" s="66" t="e">
        <v>#N/A</v>
      </c>
      <c r="E49" s="74"/>
      <c r="F49" s="76" t="e">
        <f>IF(ISNUMBER(Daten_A3[[#This Row],[ZH]]),Daten_A3[[#This Row],[ZH]]/_xlfn.XLOOKUP(Basisjahr,Daten_A3[Jahr],Daten_A3[ZH])-1,#N/A)</f>
        <v>#N/A</v>
      </c>
      <c r="G49" s="74"/>
      <c r="H49" s="76" t="e">
        <f>IF(ISNUMBER(Daten_A3[[#This Row],[CH]]),Daten_A3[[#This Row],[CH]]/_xlfn.XLOOKUP(Basisjahr,Daten_A3[Jahr],Daten_A3[CH])-1,#N/A)</f>
        <v>#N/A</v>
      </c>
      <c r="I49" s="74"/>
      <c r="J49" s="76" t="e">
        <f>IF(ISNUMBER(Daten_A3[[#This Row],[BS]]),Daten_A3[[#This Row],[BS]]/_xlfn.XLOOKUP(Basisjahr,Daten_A3[Jahr],Daten_A3[BS])-1,#N/A)</f>
        <v>#N/A</v>
      </c>
      <c r="K49" s="68"/>
      <c r="L49" s="67"/>
      <c r="M49" s="64"/>
      <c r="N49" s="62"/>
      <c r="O49" s="62"/>
      <c r="P49" s="62"/>
    </row>
    <row r="50" spans="1:16" ht="16.350000000000001" customHeight="1">
      <c r="A50" s="95">
        <v>2033</v>
      </c>
      <c r="B50" s="65" t="s">
        <v>164</v>
      </c>
      <c r="C50" s="124" t="s">
        <v>164</v>
      </c>
      <c r="D50" s="66" t="e">
        <v>#N/A</v>
      </c>
      <c r="E50" s="74"/>
      <c r="F50" s="76" t="e">
        <f>IF(ISNUMBER(Daten_A3[[#This Row],[ZH]]),Daten_A3[[#This Row],[ZH]]/_xlfn.XLOOKUP(Basisjahr,Daten_A3[Jahr],Daten_A3[ZH])-1,#N/A)</f>
        <v>#N/A</v>
      </c>
      <c r="G50" s="74"/>
      <c r="H50" s="76" t="e">
        <f>IF(ISNUMBER(Daten_A3[[#This Row],[CH]]),Daten_A3[[#This Row],[CH]]/_xlfn.XLOOKUP(Basisjahr,Daten_A3[Jahr],Daten_A3[CH])-1,#N/A)</f>
        <v>#N/A</v>
      </c>
      <c r="I50" s="74"/>
      <c r="J50" s="76" t="e">
        <f>IF(ISNUMBER(Daten_A3[[#This Row],[BS]]),Daten_A3[[#This Row],[BS]]/_xlfn.XLOOKUP(Basisjahr,Daten_A3[Jahr],Daten_A3[BS])-1,#N/A)</f>
        <v>#N/A</v>
      </c>
      <c r="K50" s="68"/>
      <c r="L50" s="67"/>
      <c r="M50" s="64"/>
      <c r="N50" s="62"/>
      <c r="O50" s="62"/>
      <c r="P50" s="62"/>
    </row>
    <row r="51" spans="1:16" ht="16.350000000000001" customHeight="1">
      <c r="A51" s="95">
        <v>2034</v>
      </c>
      <c r="B51" s="65" t="s">
        <v>164</v>
      </c>
      <c r="C51" s="124" t="s">
        <v>164</v>
      </c>
      <c r="D51" s="66" t="e">
        <v>#N/A</v>
      </c>
      <c r="E51" s="74"/>
      <c r="F51" s="76" t="e">
        <f>IF(ISNUMBER(Daten_A3[[#This Row],[ZH]]),Daten_A3[[#This Row],[ZH]]/_xlfn.XLOOKUP(Basisjahr,Daten_A3[Jahr],Daten_A3[ZH])-1,#N/A)</f>
        <v>#N/A</v>
      </c>
      <c r="G51" s="74"/>
      <c r="H51" s="76" t="e">
        <f>IF(ISNUMBER(Daten_A3[[#This Row],[CH]]),Daten_A3[[#This Row],[CH]]/_xlfn.XLOOKUP(Basisjahr,Daten_A3[Jahr],Daten_A3[CH])-1,#N/A)</f>
        <v>#N/A</v>
      </c>
      <c r="I51" s="74"/>
      <c r="J51" s="76" t="e">
        <f>IF(ISNUMBER(Daten_A3[[#This Row],[BS]]),Daten_A3[[#This Row],[BS]]/_xlfn.XLOOKUP(Basisjahr,Daten_A3[Jahr],Daten_A3[BS])-1,#N/A)</f>
        <v>#N/A</v>
      </c>
      <c r="K51" s="68"/>
      <c r="L51" s="67"/>
      <c r="M51" s="64"/>
      <c r="N51" s="62"/>
      <c r="O51" s="62"/>
      <c r="P51" s="62"/>
    </row>
    <row r="52" spans="1:16" ht="16.350000000000001" customHeight="1">
      <c r="A52" s="95">
        <v>2035</v>
      </c>
      <c r="B52" s="65" t="s">
        <v>164</v>
      </c>
      <c r="C52" s="124" t="s">
        <v>164</v>
      </c>
      <c r="D52" s="66" t="e">
        <v>#N/A</v>
      </c>
      <c r="E52" s="74"/>
      <c r="F52" s="76" t="e">
        <f>IF(ISNUMBER(Daten_A3[[#This Row],[ZH]]),Daten_A3[[#This Row],[ZH]]/_xlfn.XLOOKUP(Basisjahr,Daten_A3[Jahr],Daten_A3[ZH])-1,#N/A)</f>
        <v>#N/A</v>
      </c>
      <c r="G52" s="74"/>
      <c r="H52" s="76" t="e">
        <f>IF(ISNUMBER(Daten_A3[[#This Row],[CH]]),Daten_A3[[#This Row],[CH]]/_xlfn.XLOOKUP(Basisjahr,Daten_A3[Jahr],Daten_A3[CH])-1,#N/A)</f>
        <v>#N/A</v>
      </c>
      <c r="I52" s="74"/>
      <c r="J52" s="76" t="e">
        <f>IF(ISNUMBER(Daten_A3[[#This Row],[BS]]),Daten_A3[[#This Row],[BS]]/_xlfn.XLOOKUP(Basisjahr,Daten_A3[Jahr],Daten_A3[BS])-1,#N/A)</f>
        <v>#N/A</v>
      </c>
      <c r="K52" s="68"/>
      <c r="L52" s="67"/>
      <c r="M52" s="64"/>
      <c r="N52" s="62"/>
      <c r="O52" s="62"/>
      <c r="P52" s="62"/>
    </row>
    <row r="53" spans="1:16" ht="16.350000000000001" customHeight="1">
      <c r="A53" s="95">
        <v>2036</v>
      </c>
      <c r="B53" s="65" t="s">
        <v>164</v>
      </c>
      <c r="C53" s="124" t="s">
        <v>164</v>
      </c>
      <c r="D53" s="66" t="e">
        <v>#N/A</v>
      </c>
      <c r="E53" s="74"/>
      <c r="F53" s="76" t="e">
        <f>IF(ISNUMBER(Daten_A3[[#This Row],[ZH]]),Daten_A3[[#This Row],[ZH]]/_xlfn.XLOOKUP(Basisjahr,Daten_A3[Jahr],Daten_A3[ZH])-1,#N/A)</f>
        <v>#N/A</v>
      </c>
      <c r="G53" s="74"/>
      <c r="H53" s="76" t="e">
        <f>IF(ISNUMBER(Daten_A3[[#This Row],[CH]]),Daten_A3[[#This Row],[CH]]/_xlfn.XLOOKUP(Basisjahr,Daten_A3[Jahr],Daten_A3[CH])-1,#N/A)</f>
        <v>#N/A</v>
      </c>
      <c r="I53" s="74"/>
      <c r="J53" s="76" t="e">
        <f>IF(ISNUMBER(Daten_A3[[#This Row],[BS]]),Daten_A3[[#This Row],[BS]]/_xlfn.XLOOKUP(Basisjahr,Daten_A3[Jahr],Daten_A3[BS])-1,#N/A)</f>
        <v>#N/A</v>
      </c>
      <c r="K53" s="68"/>
      <c r="L53" s="67"/>
      <c r="M53" s="64"/>
      <c r="N53" s="62"/>
      <c r="O53" s="62"/>
      <c r="P53" s="62"/>
    </row>
    <row r="54" spans="1:16" ht="16.350000000000001" customHeight="1">
      <c r="A54" s="95">
        <v>2037</v>
      </c>
      <c r="B54" s="65" t="s">
        <v>164</v>
      </c>
      <c r="C54" s="124" t="s">
        <v>164</v>
      </c>
      <c r="D54" s="66" t="e">
        <v>#N/A</v>
      </c>
      <c r="E54" s="74"/>
      <c r="F54" s="76" t="e">
        <f>IF(ISNUMBER(Daten_A3[[#This Row],[ZH]]),Daten_A3[[#This Row],[ZH]]/_xlfn.XLOOKUP(Basisjahr,Daten_A3[Jahr],Daten_A3[ZH])-1,#N/A)</f>
        <v>#N/A</v>
      </c>
      <c r="G54" s="74"/>
      <c r="H54" s="76" t="e">
        <f>IF(ISNUMBER(Daten_A3[[#This Row],[CH]]),Daten_A3[[#This Row],[CH]]/_xlfn.XLOOKUP(Basisjahr,Daten_A3[Jahr],Daten_A3[CH])-1,#N/A)</f>
        <v>#N/A</v>
      </c>
      <c r="I54" s="74"/>
      <c r="J54" s="76" t="e">
        <f>IF(ISNUMBER(Daten_A3[[#This Row],[BS]]),Daten_A3[[#This Row],[BS]]/_xlfn.XLOOKUP(Basisjahr,Daten_A3[Jahr],Daten_A3[BS])-1,#N/A)</f>
        <v>#N/A</v>
      </c>
      <c r="K54" s="68"/>
      <c r="L54" s="67"/>
      <c r="M54" s="64"/>
      <c r="N54" s="62"/>
      <c r="O54" s="62"/>
      <c r="P54" s="62"/>
    </row>
    <row r="55" spans="1:16" ht="16.350000000000001" customHeight="1">
      <c r="A55" s="95">
        <v>2038</v>
      </c>
      <c r="B55" s="65" t="s">
        <v>164</v>
      </c>
      <c r="C55" s="124" t="s">
        <v>164</v>
      </c>
      <c r="D55" s="66" t="e">
        <v>#N/A</v>
      </c>
      <c r="E55" s="74"/>
      <c r="F55" s="76" t="e">
        <f>IF(ISNUMBER(Daten_A3[[#This Row],[ZH]]),Daten_A3[[#This Row],[ZH]]/_xlfn.XLOOKUP(Basisjahr,Daten_A3[Jahr],Daten_A3[ZH])-1,#N/A)</f>
        <v>#N/A</v>
      </c>
      <c r="G55" s="74"/>
      <c r="H55" s="76" t="e">
        <f>IF(ISNUMBER(Daten_A3[[#This Row],[CH]]),Daten_A3[[#This Row],[CH]]/_xlfn.XLOOKUP(Basisjahr,Daten_A3[Jahr],Daten_A3[CH])-1,#N/A)</f>
        <v>#N/A</v>
      </c>
      <c r="I55" s="74"/>
      <c r="J55" s="76" t="e">
        <f>IF(ISNUMBER(Daten_A3[[#This Row],[BS]]),Daten_A3[[#This Row],[BS]]/_xlfn.XLOOKUP(Basisjahr,Daten_A3[Jahr],Daten_A3[BS])-1,#N/A)</f>
        <v>#N/A</v>
      </c>
      <c r="K55" s="68"/>
      <c r="L55" s="67"/>
      <c r="M55" s="64"/>
      <c r="N55" s="62"/>
      <c r="O55" s="62"/>
      <c r="P55" s="62"/>
    </row>
    <row r="56" spans="1:16" ht="16.350000000000001" customHeight="1">
      <c r="A56" s="95">
        <v>2039</v>
      </c>
      <c r="B56" s="65" t="s">
        <v>164</v>
      </c>
      <c r="C56" s="124" t="s">
        <v>164</v>
      </c>
      <c r="D56" s="66" t="e">
        <v>#N/A</v>
      </c>
      <c r="E56" s="74"/>
      <c r="F56" s="76" t="e">
        <f>IF(ISNUMBER(Daten_A3[[#This Row],[ZH]]),Daten_A3[[#This Row],[ZH]]/_xlfn.XLOOKUP(Basisjahr,Daten_A3[Jahr],Daten_A3[ZH])-1,#N/A)</f>
        <v>#N/A</v>
      </c>
      <c r="G56" s="74"/>
      <c r="H56" s="76" t="e">
        <f>IF(ISNUMBER(Daten_A3[[#This Row],[CH]]),Daten_A3[[#This Row],[CH]]/_xlfn.XLOOKUP(Basisjahr,Daten_A3[Jahr],Daten_A3[CH])-1,#N/A)</f>
        <v>#N/A</v>
      </c>
      <c r="I56" s="74"/>
      <c r="J56" s="76" t="e">
        <f>IF(ISNUMBER(Daten_A3[[#This Row],[BS]]),Daten_A3[[#This Row],[BS]]/_xlfn.XLOOKUP(Basisjahr,Daten_A3[Jahr],Daten_A3[BS])-1,#N/A)</f>
        <v>#N/A</v>
      </c>
      <c r="K56" s="68"/>
      <c r="L56" s="67"/>
      <c r="M56" s="64"/>
      <c r="N56" s="62"/>
      <c r="O56" s="62"/>
      <c r="P56" s="62"/>
    </row>
    <row r="57" spans="1:16" ht="16.350000000000001" customHeight="1">
      <c r="A57" s="95">
        <v>2040</v>
      </c>
      <c r="B57" s="65" t="s">
        <v>164</v>
      </c>
      <c r="C57" s="124" t="s">
        <v>164</v>
      </c>
      <c r="D57" s="66" t="e">
        <v>#N/A</v>
      </c>
      <c r="E57" s="74"/>
      <c r="F57" s="76" t="e">
        <f>IF(ISNUMBER(Daten_A3[[#This Row],[ZH]]),Daten_A3[[#This Row],[ZH]]/_xlfn.XLOOKUP(Basisjahr,Daten_A3[Jahr],Daten_A3[ZH])-1,#N/A)</f>
        <v>#N/A</v>
      </c>
      <c r="G57" s="74"/>
      <c r="H57" s="76" t="e">
        <f>IF(ISNUMBER(Daten_A3[[#This Row],[CH]]),Daten_A3[[#This Row],[CH]]/_xlfn.XLOOKUP(Basisjahr,Daten_A3[Jahr],Daten_A3[CH])-1,#N/A)</f>
        <v>#N/A</v>
      </c>
      <c r="I57" s="74"/>
      <c r="J57" s="76" t="e">
        <f>IF(ISNUMBER(Daten_A3[[#This Row],[BS]]),Daten_A3[[#This Row],[BS]]/_xlfn.XLOOKUP(Basisjahr,Daten_A3[Jahr],Daten_A3[BS])-1,#N/A)</f>
        <v>#N/A</v>
      </c>
      <c r="K57" s="68"/>
      <c r="L57" s="67"/>
      <c r="M57" s="64"/>
      <c r="N57" s="62"/>
      <c r="O57" s="62"/>
      <c r="P57" s="62"/>
    </row>
    <row r="58" spans="1:16" ht="16.350000000000001" customHeight="1">
      <c r="A58" s="95">
        <v>2041</v>
      </c>
      <c r="B58" s="65" t="s">
        <v>164</v>
      </c>
      <c r="C58" s="124" t="s">
        <v>164</v>
      </c>
      <c r="D58" s="66" t="e">
        <v>#N/A</v>
      </c>
      <c r="E58" s="74"/>
      <c r="F58" s="76" t="e">
        <f>IF(ISNUMBER(Daten_A3[[#This Row],[ZH]]),Daten_A3[[#This Row],[ZH]]/_xlfn.XLOOKUP(Basisjahr,Daten_A3[Jahr],Daten_A3[ZH])-1,#N/A)</f>
        <v>#N/A</v>
      </c>
      <c r="G58" s="74"/>
      <c r="H58" s="76" t="e">
        <f>IF(ISNUMBER(Daten_A3[[#This Row],[CH]]),Daten_A3[[#This Row],[CH]]/_xlfn.XLOOKUP(Basisjahr,Daten_A3[Jahr],Daten_A3[CH])-1,#N/A)</f>
        <v>#N/A</v>
      </c>
      <c r="I58" s="74"/>
      <c r="J58" s="76" t="e">
        <f>IF(ISNUMBER(Daten_A3[[#This Row],[BS]]),Daten_A3[[#This Row],[BS]]/_xlfn.XLOOKUP(Basisjahr,Daten_A3[Jahr],Daten_A3[BS])-1,#N/A)</f>
        <v>#N/A</v>
      </c>
      <c r="K58" s="68"/>
      <c r="L58" s="67"/>
      <c r="M58" s="64"/>
      <c r="N58" s="62"/>
      <c r="O58" s="62"/>
      <c r="P58" s="62"/>
    </row>
    <row r="59" spans="1:16" ht="16.350000000000001" customHeight="1">
      <c r="A59" s="95">
        <v>2042</v>
      </c>
      <c r="B59" s="65" t="s">
        <v>164</v>
      </c>
      <c r="C59" s="124" t="s">
        <v>164</v>
      </c>
      <c r="D59" s="66" t="e">
        <v>#N/A</v>
      </c>
      <c r="E59" s="74"/>
      <c r="F59" s="76" t="e">
        <f>IF(ISNUMBER(Daten_A3[[#This Row],[ZH]]),Daten_A3[[#This Row],[ZH]]/_xlfn.XLOOKUP(Basisjahr,Daten_A3[Jahr],Daten_A3[ZH])-1,#N/A)</f>
        <v>#N/A</v>
      </c>
      <c r="G59" s="74"/>
      <c r="H59" s="76" t="e">
        <f>IF(ISNUMBER(Daten_A3[[#This Row],[CH]]),Daten_A3[[#This Row],[CH]]/_xlfn.XLOOKUP(Basisjahr,Daten_A3[Jahr],Daten_A3[CH])-1,#N/A)</f>
        <v>#N/A</v>
      </c>
      <c r="I59" s="74"/>
      <c r="J59" s="76" t="e">
        <f>IF(ISNUMBER(Daten_A3[[#This Row],[BS]]),Daten_A3[[#This Row],[BS]]/_xlfn.XLOOKUP(Basisjahr,Daten_A3[Jahr],Daten_A3[BS])-1,#N/A)</f>
        <v>#N/A</v>
      </c>
      <c r="K59" s="68"/>
      <c r="L59" s="67"/>
      <c r="M59" s="64"/>
      <c r="N59" s="62"/>
      <c r="O59" s="62"/>
      <c r="P59" s="62"/>
    </row>
    <row r="60" spans="1:16" ht="16.350000000000001" customHeight="1">
      <c r="A60" s="95">
        <v>2043</v>
      </c>
      <c r="B60" s="65" t="s">
        <v>164</v>
      </c>
      <c r="C60" s="124" t="s">
        <v>164</v>
      </c>
      <c r="D60" s="66" t="e">
        <v>#N/A</v>
      </c>
      <c r="E60" s="74"/>
      <c r="F60" s="76" t="e">
        <f>IF(ISNUMBER(Daten_A3[[#This Row],[ZH]]),Daten_A3[[#This Row],[ZH]]/_xlfn.XLOOKUP(Basisjahr,Daten_A3[Jahr],Daten_A3[ZH])-1,#N/A)</f>
        <v>#N/A</v>
      </c>
      <c r="G60" s="74"/>
      <c r="H60" s="76" t="e">
        <f>IF(ISNUMBER(Daten_A3[[#This Row],[CH]]),Daten_A3[[#This Row],[CH]]/_xlfn.XLOOKUP(Basisjahr,Daten_A3[Jahr],Daten_A3[CH])-1,#N/A)</f>
        <v>#N/A</v>
      </c>
      <c r="I60" s="74"/>
      <c r="J60" s="76" t="e">
        <f>IF(ISNUMBER(Daten_A3[[#This Row],[BS]]),Daten_A3[[#This Row],[BS]]/_xlfn.XLOOKUP(Basisjahr,Daten_A3[Jahr],Daten_A3[BS])-1,#N/A)</f>
        <v>#N/A</v>
      </c>
      <c r="K60" s="68"/>
      <c r="L60" s="67"/>
      <c r="M60" s="64"/>
      <c r="N60" s="62"/>
      <c r="O60" s="62"/>
      <c r="P60" s="62"/>
    </row>
    <row r="61" spans="1:16" ht="16.350000000000001" customHeight="1">
      <c r="A61" s="95">
        <v>2044</v>
      </c>
      <c r="B61" s="65" t="s">
        <v>164</v>
      </c>
      <c r="C61" s="124" t="s">
        <v>164</v>
      </c>
      <c r="D61" s="66" t="e">
        <v>#N/A</v>
      </c>
      <c r="E61" s="74"/>
      <c r="F61" s="76" t="e">
        <f>IF(ISNUMBER(Daten_A3[[#This Row],[ZH]]),Daten_A3[[#This Row],[ZH]]/_xlfn.XLOOKUP(Basisjahr,Daten_A3[Jahr],Daten_A3[ZH])-1,#N/A)</f>
        <v>#N/A</v>
      </c>
      <c r="G61" s="74"/>
      <c r="H61" s="76" t="e">
        <f>IF(ISNUMBER(Daten_A3[[#This Row],[CH]]),Daten_A3[[#This Row],[CH]]/_xlfn.XLOOKUP(Basisjahr,Daten_A3[Jahr],Daten_A3[CH])-1,#N/A)</f>
        <v>#N/A</v>
      </c>
      <c r="I61" s="74"/>
      <c r="J61" s="76" t="e">
        <f>IF(ISNUMBER(Daten_A3[[#This Row],[BS]]),Daten_A3[[#This Row],[BS]]/_xlfn.XLOOKUP(Basisjahr,Daten_A3[Jahr],Daten_A3[BS])-1,#N/A)</f>
        <v>#N/A</v>
      </c>
      <c r="K61" s="68"/>
      <c r="L61" s="67"/>
      <c r="M61" s="64"/>
      <c r="N61" s="62"/>
      <c r="O61" s="62"/>
      <c r="P61" s="62"/>
    </row>
    <row r="62" spans="1:16" ht="16.350000000000001" customHeight="1">
      <c r="A62" s="95">
        <v>2045</v>
      </c>
      <c r="B62" s="65" t="s">
        <v>164</v>
      </c>
      <c r="C62" s="124" t="s">
        <v>164</v>
      </c>
      <c r="D62" s="66" t="e">
        <v>#N/A</v>
      </c>
      <c r="E62" s="74"/>
      <c r="F62" s="76" t="e">
        <f>IF(ISNUMBER(Daten_A3[[#This Row],[ZH]]),Daten_A3[[#This Row],[ZH]]/_xlfn.XLOOKUP(Basisjahr,Daten_A3[Jahr],Daten_A3[ZH])-1,#N/A)</f>
        <v>#N/A</v>
      </c>
      <c r="G62" s="74"/>
      <c r="H62" s="76" t="e">
        <f>IF(ISNUMBER(Daten_A3[[#This Row],[CH]]),Daten_A3[[#This Row],[CH]]/_xlfn.XLOOKUP(Basisjahr,Daten_A3[Jahr],Daten_A3[CH])-1,#N/A)</f>
        <v>#N/A</v>
      </c>
      <c r="I62" s="74"/>
      <c r="J62" s="76" t="e">
        <f>IF(ISNUMBER(Daten_A3[[#This Row],[BS]]),Daten_A3[[#This Row],[BS]]/_xlfn.XLOOKUP(Basisjahr,Daten_A3[Jahr],Daten_A3[BS])-1,#N/A)</f>
        <v>#N/A</v>
      </c>
      <c r="K62" s="68"/>
      <c r="L62" s="67"/>
      <c r="M62" s="64"/>
      <c r="N62" s="62"/>
      <c r="O62" s="62"/>
      <c r="P62" s="62"/>
    </row>
    <row r="63" spans="1:16" ht="16.350000000000001" customHeight="1">
      <c r="A63" s="95">
        <v>2046</v>
      </c>
      <c r="B63" s="65" t="s">
        <v>164</v>
      </c>
      <c r="C63" s="124" t="s">
        <v>164</v>
      </c>
      <c r="D63" s="66" t="e">
        <v>#N/A</v>
      </c>
      <c r="E63" s="74"/>
      <c r="F63" s="76" t="e">
        <f>IF(ISNUMBER(Daten_A3[[#This Row],[ZH]]),Daten_A3[[#This Row],[ZH]]/_xlfn.XLOOKUP(Basisjahr,Daten_A3[Jahr],Daten_A3[ZH])-1,#N/A)</f>
        <v>#N/A</v>
      </c>
      <c r="G63" s="74"/>
      <c r="H63" s="76" t="e">
        <f>IF(ISNUMBER(Daten_A3[[#This Row],[CH]]),Daten_A3[[#This Row],[CH]]/_xlfn.XLOOKUP(Basisjahr,Daten_A3[Jahr],Daten_A3[CH])-1,#N/A)</f>
        <v>#N/A</v>
      </c>
      <c r="I63" s="74"/>
      <c r="J63" s="76" t="e">
        <f>IF(ISNUMBER(Daten_A3[[#This Row],[BS]]),Daten_A3[[#This Row],[BS]]/_xlfn.XLOOKUP(Basisjahr,Daten_A3[Jahr],Daten_A3[BS])-1,#N/A)</f>
        <v>#N/A</v>
      </c>
      <c r="K63" s="68"/>
      <c r="L63" s="67"/>
      <c r="M63" s="64"/>
      <c r="N63" s="62"/>
      <c r="O63" s="62"/>
      <c r="P63" s="62"/>
    </row>
    <row r="64" spans="1:16" ht="16.350000000000001" customHeight="1">
      <c r="A64" s="95">
        <v>2047</v>
      </c>
      <c r="B64" s="65" t="s">
        <v>164</v>
      </c>
      <c r="C64" s="124" t="s">
        <v>164</v>
      </c>
      <c r="D64" s="66" t="e">
        <v>#N/A</v>
      </c>
      <c r="E64" s="74"/>
      <c r="F64" s="76" t="e">
        <f>IF(ISNUMBER(Daten_A3[[#This Row],[ZH]]),Daten_A3[[#This Row],[ZH]]/_xlfn.XLOOKUP(Basisjahr,Daten_A3[Jahr],Daten_A3[ZH])-1,#N/A)</f>
        <v>#N/A</v>
      </c>
      <c r="G64" s="74"/>
      <c r="H64" s="76" t="e">
        <f>IF(ISNUMBER(Daten_A3[[#This Row],[CH]]),Daten_A3[[#This Row],[CH]]/_xlfn.XLOOKUP(Basisjahr,Daten_A3[Jahr],Daten_A3[CH])-1,#N/A)</f>
        <v>#N/A</v>
      </c>
      <c r="I64" s="74"/>
      <c r="J64" s="76" t="e">
        <f>IF(ISNUMBER(Daten_A3[[#This Row],[BS]]),Daten_A3[[#This Row],[BS]]/_xlfn.XLOOKUP(Basisjahr,Daten_A3[Jahr],Daten_A3[BS])-1,#N/A)</f>
        <v>#N/A</v>
      </c>
      <c r="K64" s="68"/>
      <c r="L64" s="67"/>
      <c r="M64" s="64"/>
      <c r="N64" s="62"/>
      <c r="O64" s="62"/>
      <c r="P64" s="62"/>
    </row>
    <row r="65" spans="1:16" ht="16.350000000000001" customHeight="1">
      <c r="A65" s="95">
        <v>2048</v>
      </c>
      <c r="B65" s="65" t="s">
        <v>164</v>
      </c>
      <c r="C65" s="124" t="s">
        <v>164</v>
      </c>
      <c r="D65" s="66" t="e">
        <v>#N/A</v>
      </c>
      <c r="E65" s="74"/>
      <c r="F65" s="76" t="e">
        <f>IF(ISNUMBER(Daten_A3[[#This Row],[ZH]]),Daten_A3[[#This Row],[ZH]]/_xlfn.XLOOKUP(Basisjahr,Daten_A3[Jahr],Daten_A3[ZH])-1,#N/A)</f>
        <v>#N/A</v>
      </c>
      <c r="G65" s="74"/>
      <c r="H65" s="76" t="e">
        <f>IF(ISNUMBER(Daten_A3[[#This Row],[CH]]),Daten_A3[[#This Row],[CH]]/_xlfn.XLOOKUP(Basisjahr,Daten_A3[Jahr],Daten_A3[CH])-1,#N/A)</f>
        <v>#N/A</v>
      </c>
      <c r="I65" s="74"/>
      <c r="J65" s="76" t="e">
        <f>IF(ISNUMBER(Daten_A3[[#This Row],[BS]]),Daten_A3[[#This Row],[BS]]/_xlfn.XLOOKUP(Basisjahr,Daten_A3[Jahr],Daten_A3[BS])-1,#N/A)</f>
        <v>#N/A</v>
      </c>
      <c r="K65" s="68"/>
      <c r="L65" s="67"/>
      <c r="M65" s="64"/>
      <c r="N65" s="62"/>
      <c r="O65" s="62"/>
      <c r="P65" s="62"/>
    </row>
    <row r="66" spans="1:16" ht="16.350000000000001" customHeight="1">
      <c r="A66" s="95">
        <v>2049</v>
      </c>
      <c r="B66" s="65" t="s">
        <v>164</v>
      </c>
      <c r="C66" s="124" t="s">
        <v>164</v>
      </c>
      <c r="D66" s="66" t="e">
        <v>#N/A</v>
      </c>
      <c r="E66" s="74"/>
      <c r="F66" s="76" t="e">
        <f>IF(ISNUMBER(Daten_A3[[#This Row],[ZH]]),Daten_A3[[#This Row],[ZH]]/_xlfn.XLOOKUP(Basisjahr,Daten_A3[Jahr],Daten_A3[ZH])-1,#N/A)</f>
        <v>#N/A</v>
      </c>
      <c r="G66" s="74"/>
      <c r="H66" s="76" t="e">
        <f>IF(ISNUMBER(Daten_A3[[#This Row],[CH]]),Daten_A3[[#This Row],[CH]]/_xlfn.XLOOKUP(Basisjahr,Daten_A3[Jahr],Daten_A3[CH])-1,#N/A)</f>
        <v>#N/A</v>
      </c>
      <c r="I66" s="74"/>
      <c r="J66" s="76" t="e">
        <f>IF(ISNUMBER(Daten_A3[[#This Row],[BS]]),Daten_A3[[#This Row],[BS]]/_xlfn.XLOOKUP(Basisjahr,Daten_A3[Jahr],Daten_A3[BS])-1,#N/A)</f>
        <v>#N/A</v>
      </c>
      <c r="K66" s="68"/>
      <c r="L66" s="67"/>
      <c r="M66" s="64"/>
      <c r="N66" s="62"/>
      <c r="O66" s="62"/>
      <c r="P66" s="62"/>
    </row>
    <row r="67" spans="1:16" ht="15" customHeight="1">
      <c r="A67" s="95">
        <v>2050</v>
      </c>
      <c r="B67" s="95" t="s">
        <v>164</v>
      </c>
      <c r="C67" s="124" t="s">
        <v>164</v>
      </c>
      <c r="D67" t="e">
        <v>#N/A</v>
      </c>
      <c r="E67"/>
      <c r="F67" t="e">
        <f>IF(ISNUMBER(Daten_A3[[#This Row],[ZH]]),Daten_A3[[#This Row],[ZH]]/_xlfn.XLOOKUP(Basisjahr,Daten_A3[Jahr],Daten_A3[ZH])-1,#N/A)</f>
        <v>#N/A</v>
      </c>
      <c r="G67"/>
      <c r="H67" t="e">
        <f>IF(ISNUMBER(Daten_A3[[#This Row],[CH]]),Daten_A3[[#This Row],[CH]]/_xlfn.XLOOKUP(Basisjahr,Daten_A3[Jahr],Daten_A3[CH])-1,#N/A)</f>
        <v>#N/A</v>
      </c>
      <c r="I67"/>
      <c r="J67" t="e">
        <f>IF(ISNUMBER(Daten_A3[[#This Row],[BS]]),Daten_A3[[#This Row],[BS]]/_xlfn.XLOOKUP(Basisjahr,Daten_A3[Jahr],Daten_A3[BS])-1,#N/A)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550" priority="4">
      <formula>ISERROR(A2)</formula>
    </cfRule>
  </conditionalFormatting>
  <conditionalFormatting sqref="A1:Z13 A14:B14 E14:G14 J14:Z14 A15:Z20 A21:B22 E21:G22 J21:Z22 A23:Z25 A26:J27 N26:Z27 A28:Z30 A31:AA67 A68:Z72 A73:J74 N73:Z74 A75:Z1048576">
    <cfRule type="cellIs" dxfId="547" priority="1" operator="equal">
      <formula>0</formula>
    </cfRule>
  </conditionalFormatting>
  <dataValidations count="1">
    <dataValidation operator="lessThan" allowBlank="1" showInputMessage="1" showErrorMessage="1" sqref="B8:D10 G8:I9" xr:uid="{5D886A11-B220-45F3-AA8D-7F6039EF5FEF}"/>
  </dataValidations>
  <hyperlinks>
    <hyperlink ref="F1" location="Übersicht!A1" display="⬅️ Zurück zur Übersicht" xr:uid="{650A57DE-A5E8-40E3-8ECF-990469DA70C4}"/>
    <hyperlink ref="G12" r:id="rId1" display="https://opendata.swiss/de/dataset/gebaude-nach-kanton-gebaudekategorie-heizungsart-warmwasserversorgung-energietrager-und-bauperi" xr:uid="{A8EFFA5C-834B-4FE1-94CC-5E6DEEC7E5D8}"/>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35AB0620-098E-465B-B91A-F3EBF04D57DF}">
            <xm:f>$A32=Übersicht!$H$1</xm:f>
            <x14:dxf>
              <fill>
                <patternFill>
                  <bgColor theme="3" tint="0.79998168889431442"/>
                </patternFill>
              </fill>
            </x14:dxf>
          </x14:cfRule>
          <x14:cfRule type="expression" priority="3" id="{374C4D3E-BCB1-494E-8D80-3665553B98CF}">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F438CAB3-96E4-44B6-B685-F02C9C761F76}">
          <x14:formula1>
            <xm:f>Definitionen!$A$2:$A$6</xm:f>
          </x14:formula1>
          <xm:sqref>B7 D7</xm:sqref>
        </x14:dataValidation>
        <x14:dataValidation type="list" allowBlank="1" showInputMessage="1" showErrorMessage="1" xr:uid="{AB73104C-2E21-4723-A8A2-F79ABD851E33}">
          <x14:formula1>
            <xm:f>Definitionen!$I$2:$I$7</xm:f>
          </x14:formula1>
          <xm:sqref>G24:I24</xm:sqref>
        </x14:dataValidation>
        <x14:dataValidation type="list" operator="lessThan" allowBlank="1" showInputMessage="1" showErrorMessage="1" xr:uid="{3C2D7D18-4A7E-44A7-BFF5-AC4C65F804EC}">
          <x14:formula1>
            <xm:f>Definitionen!$E$2:$E$11</xm:f>
          </x14:formula1>
          <xm:sqref>B5</xm:sqref>
        </x14:dataValidation>
        <x14:dataValidation type="list" allowBlank="1" showInputMessage="1" showErrorMessage="1" xr:uid="{196F5B34-A01A-4D3A-AC71-1B635E11F55D}">
          <x14:formula1>
            <xm:f>Definitionen!I2:I15</xm:f>
          </x14:formula1>
          <xm:sqref>B24:D24</xm:sqref>
        </x14:dataValidation>
      </x14:dataValidations>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194057-30CC-4104-BD46-6F0ED7ED2F53}">
  <sheetPr codeName="Tabelle11">
    <tabColor theme="3"/>
    <pageSetUpPr fitToPage="1"/>
  </sheetPr>
  <dimension ref="A1:Q146"/>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390</v>
      </c>
      <c r="B1" s="192"/>
      <c r="C1" s="192"/>
      <c r="D1" s="192"/>
      <c r="E1" s="93" t="str">
        <f>Basisjahr&amp;"-"&amp;Betrachtungsjahr&amp;": "&amp;ROUND(_xlfn.XLOOKUP(Betrachtungsjahr,Daten_LF1[Jahr],Daten_LF1[Veränderung ZH])*100,1)&amp;" %"</f>
        <v>2015-2021: -4.9 %</v>
      </c>
      <c r="F1" s="193" t="s">
        <v>122</v>
      </c>
      <c r="G1" s="193"/>
      <c r="H1" s="193"/>
      <c r="J1" s="94" t="str">
        <f>Basisjahr&amp;"-"&amp;Betrachtungsjahr&amp;": "&amp;ROUND(_xlfn.XLOOKUP(Betrachtungsjahr,Daten_LF1[Jahr],Daten_LF1[Veränderung CH])*100,1)&amp;" %"</f>
        <v>2015-2021: -2.6 %</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1996</v>
      </c>
      <c r="E4" s="19"/>
      <c r="F4" s="89"/>
      <c r="G4" s="89"/>
      <c r="H4" s="90" t="str">
        <f t="shared" ref="H4:H6" si="0">C4</f>
        <v>Verfügbar ab</v>
      </c>
      <c r="I4" s="109">
        <f>IF(ISBLANK(D4),"",D4)</f>
        <v>1996</v>
      </c>
    </row>
    <row r="5" spans="1:17" s="56" customFormat="1" ht="18" customHeight="1">
      <c r="A5" s="79" t="s">
        <v>59</v>
      </c>
      <c r="B5" s="80" t="s">
        <v>166</v>
      </c>
      <c r="C5" s="79" t="s">
        <v>127</v>
      </c>
      <c r="D5" s="82" t="s">
        <v>364</v>
      </c>
      <c r="E5" s="19"/>
      <c r="F5" s="90" t="str">
        <f>A5</f>
        <v>Zuständig</v>
      </c>
      <c r="G5" s="91" t="str">
        <f>IF(ISBLANK(B5),"",B5)</f>
        <v>AWEL</v>
      </c>
      <c r="H5" s="90" t="str">
        <f t="shared" si="0"/>
        <v>Kontaktperson</v>
      </c>
      <c r="I5" s="108" t="str">
        <f>IF(ISBLANK(D5),"",D5)</f>
        <v>Nathalie Hutter</v>
      </c>
    </row>
    <row r="6" spans="1:17" s="56" customFormat="1" ht="18" customHeight="1">
      <c r="A6" s="79" t="s">
        <v>58</v>
      </c>
      <c r="B6" s="80" t="s">
        <v>0</v>
      </c>
      <c r="C6" s="79" t="s">
        <v>128</v>
      </c>
      <c r="D6" s="83" t="s">
        <v>164</v>
      </c>
      <c r="E6" s="19"/>
      <c r="F6" s="90" t="str">
        <f t="shared" ref="F6:F9" si="1">A6</f>
        <v>Einheit</v>
      </c>
      <c r="G6" s="91" t="str">
        <f>IF(ISBLANK(B6),"",B6)</f>
        <v>#</v>
      </c>
      <c r="H6" s="90" t="str">
        <f t="shared" si="0"/>
        <v xml:space="preserve">Berechnung </v>
      </c>
      <c r="I6" s="91" t="str">
        <f>IF(ISBLANK(D6),"",D6)</f>
        <v>keine</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4" t="s">
        <v>391</v>
      </c>
      <c r="C8" s="194"/>
      <c r="D8" s="194"/>
      <c r="E8" s="19"/>
      <c r="F8" s="90" t="str">
        <f t="shared" si="1"/>
        <v>Kurzbeschreibung</v>
      </c>
      <c r="G8" s="243" t="str">
        <f t="shared" ref="G8:I9" si="2">IF(ISBLANK(B8),"",B8)</f>
        <v>Zeigt die Entwicklung der Anzahl Rinder auf</v>
      </c>
      <c r="H8" s="243" t="str">
        <f t="shared" si="2"/>
        <v/>
      </c>
      <c r="I8" s="243" t="str">
        <f t="shared" si="2"/>
        <v/>
      </c>
      <c r="Q8" s="58">
        <f>E57/E51-1</f>
        <v>-4.9372332148789888E-2</v>
      </c>
    </row>
    <row r="9" spans="1:17" s="59" customFormat="1" ht="72" customHeight="1" thickTop="1" thickBot="1">
      <c r="A9" s="79" t="s">
        <v>132</v>
      </c>
      <c r="B9" s="194" t="s">
        <v>392</v>
      </c>
      <c r="C9" s="194"/>
      <c r="D9" s="194"/>
      <c r="E9" s="19"/>
      <c r="F9" s="90" t="str">
        <f t="shared" si="1"/>
        <v>Aussagekraft/Relevanz</v>
      </c>
      <c r="G9" s="243" t="str">
        <f t="shared" si="2"/>
        <v>In der Landwirtschaft gehören die Methanemissionen der Wiederkäuer, insb. des Rindviehs, zu den bestimmenden Treibhausgasemissionen. Gemäss Treibhausgasinventar (NIR 2022, S. 279) trägt der Rindviehbestand zu über 90% der Methanemissionen aus der Verdauung von Nutztieren bei (Cattle contribute over 90% to the overall emissions from 3A Enteric fermentation and the contribution of mature dairy cattle is almost 59%.)</v>
      </c>
      <c r="H9" s="243" t="str">
        <f t="shared" si="2"/>
        <v/>
      </c>
      <c r="I9" s="243" t="str">
        <f t="shared" si="2"/>
        <v/>
      </c>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217" t="s">
        <v>393</v>
      </c>
      <c r="C11" s="196"/>
      <c r="D11" s="196"/>
      <c r="E11" s="19"/>
      <c r="F11" s="90" t="str">
        <f t="shared" ref="F11:F17" si="3">A11</f>
        <v>Datenquelle</v>
      </c>
      <c r="G11" s="243" t="str">
        <f t="shared" ref="G11:I13" si="4">IF(ISBLANK(B11),"",B11)</f>
        <v>Beschäftigte, Landwirtschaftliche Betriebe, Landwirtschaftliche Nutzfläche (LN) und Nutztiere auf Klassifizierungsebene 1 nach institutionellen Gliederungen</v>
      </c>
      <c r="H11" s="243" t="str">
        <f t="shared" si="4"/>
        <v/>
      </c>
      <c r="I11" s="243" t="str">
        <f t="shared" si="4"/>
        <v/>
      </c>
    </row>
    <row r="12" spans="1:17" s="56" customFormat="1" ht="42" customHeight="1">
      <c r="A12" s="79" t="s">
        <v>134</v>
      </c>
      <c r="B12" s="217" t="s">
        <v>394</v>
      </c>
      <c r="C12" s="217"/>
      <c r="D12" s="217"/>
      <c r="E12" s="19"/>
      <c r="F12" s="90" t="str">
        <f t="shared" si="3"/>
        <v>Internetadresse</v>
      </c>
      <c r="G12" s="243" t="str">
        <f t="shared" si="4"/>
        <v>https://www.pxweb.bfs.admin.ch/pxweb/de/px-x-0702000000_104/-/px-x-0702000000_104.px/</v>
      </c>
      <c r="H12" s="243" t="str">
        <f t="shared" si="4"/>
        <v/>
      </c>
      <c r="I12" s="243" t="str">
        <f t="shared" si="4"/>
        <v/>
      </c>
    </row>
    <row r="13" spans="1:17" s="56" customFormat="1" ht="42" customHeight="1" thickTop="1" thickBot="1">
      <c r="A13" s="79" t="s">
        <v>127</v>
      </c>
      <c r="B13" s="196" t="s">
        <v>395</v>
      </c>
      <c r="C13" s="196"/>
      <c r="D13" s="196"/>
      <c r="E13" s="19"/>
      <c r="F13" s="90" t="str">
        <f t="shared" si="3"/>
        <v>Kontaktperson</v>
      </c>
      <c r="G13" s="243" t="str">
        <f t="shared" si="4"/>
        <v xml:space="preserve">Keine Kontaktperson
</v>
      </c>
      <c r="H13" s="243" t="str">
        <f t="shared" si="4"/>
        <v/>
      </c>
      <c r="I13" s="243" t="str">
        <f t="shared" si="4"/>
        <v/>
      </c>
    </row>
    <row r="14" spans="1:17" s="56" customFormat="1" ht="13.35" thickTop="1" thickBot="1">
      <c r="A14" s="79" t="s">
        <v>135</v>
      </c>
      <c r="B14" s="203" t="s">
        <v>396</v>
      </c>
      <c r="C14" s="204"/>
      <c r="D14" s="205"/>
      <c r="E14" s="19"/>
      <c r="F14" s="90" t="str">
        <f>A14</f>
        <v>Nr. der Statisitik</v>
      </c>
      <c r="G14" s="244" t="str">
        <f>B14</f>
        <v>BFS-Nr.: 	je-d-07.02.02.03.03</v>
      </c>
      <c r="H14" s="245"/>
      <c r="I14" s="246"/>
    </row>
    <row r="15" spans="1:17" s="56" customFormat="1" ht="18.600000000000001" customHeight="1">
      <c r="A15" s="79" t="s">
        <v>136</v>
      </c>
      <c r="B15" s="105" t="s">
        <v>173</v>
      </c>
      <c r="C15" s="79" t="s">
        <v>137</v>
      </c>
      <c r="D15" s="106" t="s">
        <v>360</v>
      </c>
      <c r="E15" s="19"/>
      <c r="F15" s="90" t="str">
        <f t="shared" si="3"/>
        <v>Lizenz</v>
      </c>
      <c r="G15" s="108" t="str">
        <f>IF(ISBLANK(B15),"",B15)</f>
        <v>OPEN-BY-ASK</v>
      </c>
      <c r="H15" s="90" t="str">
        <f t="shared" ref="H15:H16" si="5">C15</f>
        <v>Dateiformat</v>
      </c>
      <c r="I15" s="108" t="str">
        <f>IF(ISBLANK(D15),"",D15)</f>
        <v>px</v>
      </c>
    </row>
    <row r="16" spans="1:17" s="59" customFormat="1" ht="18.600000000000001" customHeight="1" thickTop="1" thickBot="1">
      <c r="A16" s="79" t="s">
        <v>138</v>
      </c>
      <c r="B16" s="80" t="s">
        <v>175</v>
      </c>
      <c r="C16" s="79" t="s">
        <v>139</v>
      </c>
      <c r="D16" s="84" t="s">
        <v>270</v>
      </c>
      <c r="E16" s="19"/>
      <c r="F16" s="90" t="str">
        <f t="shared" si="3"/>
        <v>Erhebungsintervall</v>
      </c>
      <c r="G16" s="91" t="str">
        <f>IF(ISBLANK(B16),"",B16)</f>
        <v>jährlich</v>
      </c>
      <c r="H16" s="90" t="str">
        <f t="shared" si="5"/>
        <v>Aktualisierung jeweils</v>
      </c>
      <c r="I16" s="91" t="str">
        <f>IF(ISBLANK(D16),"",D16)</f>
        <v>Juni Folgejahr</v>
      </c>
    </row>
    <row r="17" spans="1:17" s="59" customFormat="1" ht="18.600000000000001" customHeight="1" thickTop="1" thickBot="1">
      <c r="A17" s="79" t="s">
        <v>140</v>
      </c>
      <c r="B17" s="194" t="s">
        <v>164</v>
      </c>
      <c r="C17" s="194"/>
      <c r="D17" s="194"/>
      <c r="E17" s="19"/>
      <c r="F17" s="90" t="str">
        <f t="shared" si="3"/>
        <v>Einschränkungen</v>
      </c>
      <c r="G17" s="243" t="str">
        <f>IF(ISBLANK(B17),"",B17)</f>
        <v>keine</v>
      </c>
      <c r="H17" s="243" t="str">
        <f>IF(ISBLANK(C17),"",C17)</f>
        <v/>
      </c>
      <c r="I17" s="243" t="str">
        <f>IF(ISBLANK(D17),"",D17)</f>
        <v/>
      </c>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0" t="s">
        <v>164</v>
      </c>
      <c r="E19" s="19"/>
      <c r="F19" s="90" t="str">
        <f t="shared" ref="F19:F20" si="6">A19</f>
        <v>Hilfsgrösse 1</v>
      </c>
      <c r="G19" s="91" t="str">
        <f>IF(ISBLANK(B19),"",B19)</f>
        <v>keine</v>
      </c>
      <c r="H19" s="90" t="str">
        <f t="shared" ref="H19:H20" si="7">C19</f>
        <v>Datenquelle 1</v>
      </c>
      <c r="I19" s="91" t="str">
        <f>IF(ISBLANK(D19),"",D19)</f>
        <v>keine</v>
      </c>
    </row>
    <row r="20" spans="1:17" s="59" customFormat="1" ht="18" customHeight="1" thickTop="1" thickBot="1">
      <c r="A20" s="79" t="s">
        <v>143</v>
      </c>
      <c r="B20" s="85" t="s">
        <v>164</v>
      </c>
      <c r="C20" s="79" t="s">
        <v>144</v>
      </c>
      <c r="D20" s="80" t="s">
        <v>164</v>
      </c>
      <c r="E20" s="19"/>
      <c r="F20" s="90" t="str">
        <f t="shared" si="6"/>
        <v>Hilfsgrösse 2</v>
      </c>
      <c r="G20" s="91" t="str">
        <f>IF(ISBLANK(B20),"",B20)</f>
        <v>keine</v>
      </c>
      <c r="H20" s="90" t="str">
        <f t="shared" si="7"/>
        <v>Datenquelle 2</v>
      </c>
      <c r="I20" s="91" t="str">
        <f>IF(ISBLANK(D20),"",D20)</f>
        <v>keine</v>
      </c>
    </row>
    <row r="21" spans="1:17" s="59" customFormat="1" ht="43.35" customHeight="1">
      <c r="A21" s="79" t="s">
        <v>145</v>
      </c>
      <c r="B21" s="197" t="s">
        <v>397</v>
      </c>
      <c r="C21" s="198"/>
      <c r="D21" s="199"/>
      <c r="E21" s="19"/>
      <c r="F21" s="90" t="str">
        <f>A21</f>
        <v>Hinweise zu Datenauswahl und -aufbereitung</v>
      </c>
      <c r="G21" s="200" t="str">
        <f>B21</f>
        <v>Beobachtungseinheit: Tiere - Rinder</v>
      </c>
      <c r="H21" s="201"/>
      <c r="I21" s="202"/>
    </row>
    <row r="22" spans="1:17" s="59" customFormat="1" ht="36.6" customHeight="1">
      <c r="A22" s="79" t="s">
        <v>146</v>
      </c>
      <c r="B22" s="197" t="s">
        <v>164</v>
      </c>
      <c r="C22" s="198"/>
      <c r="D22" s="199"/>
      <c r="E22" s="19"/>
      <c r="F22" s="90" t="str">
        <f>A22</f>
        <v>Berechnung Indikator</v>
      </c>
      <c r="G22" s="200" t="str">
        <f>B22</f>
        <v>keine</v>
      </c>
      <c r="H22" s="201"/>
      <c r="I22" s="202"/>
    </row>
    <row r="23" spans="1:17" s="56" customFormat="1" ht="12.6" customHeight="1">
      <c r="A23" s="88"/>
      <c r="B23" s="88"/>
      <c r="C23" s="88"/>
      <c r="D23" s="88"/>
      <c r="E23" s="19"/>
      <c r="F23" s="88"/>
      <c r="G23" s="88"/>
      <c r="H23" s="88"/>
      <c r="I23" s="88"/>
    </row>
    <row r="24" spans="1:17" s="59" customFormat="1" ht="18" customHeight="1" thickTop="1" thickBot="1">
      <c r="A24" s="79" t="s">
        <v>147</v>
      </c>
      <c r="B24" s="194" t="s">
        <v>398</v>
      </c>
      <c r="C24" s="194"/>
      <c r="D24" s="194"/>
      <c r="E24" s="19"/>
      <c r="F24" s="89"/>
      <c r="G24" s="195"/>
      <c r="H24" s="195"/>
      <c r="I24" s="195"/>
    </row>
    <row r="25" spans="1:17" s="59" customFormat="1" ht="42.6" customHeight="1" thickTop="1" thickBot="1">
      <c r="A25" s="79" t="s">
        <v>148</v>
      </c>
      <c r="B25" s="194" t="s">
        <v>179</v>
      </c>
      <c r="C25" s="194"/>
      <c r="D25" s="194"/>
      <c r="E25" s="19"/>
      <c r="F25" s="90" t="str">
        <f t="shared" ref="F25:F27" si="8">A25</f>
        <v>Datenqualität</v>
      </c>
      <c r="G25" s="243" t="str">
        <f t="shared" ref="G25:I27" si="9">IF(ISBLANK(B25),"",B25)</f>
        <v>gut</v>
      </c>
      <c r="H25" s="243" t="str">
        <f t="shared" si="9"/>
        <v/>
      </c>
      <c r="I25" s="243" t="str">
        <f t="shared" si="9"/>
        <v/>
      </c>
    </row>
    <row r="26" spans="1:17" s="59" customFormat="1" ht="33" customHeight="1">
      <c r="A26" s="79" t="s">
        <v>149</v>
      </c>
      <c r="B26" s="207" t="s">
        <v>399</v>
      </c>
      <c r="C26" s="207"/>
      <c r="D26" s="207"/>
      <c r="E26" s="19"/>
      <c r="F26" s="90" t="str">
        <f t="shared" si="8"/>
        <v>Plausiblisierung / Verifizierung</v>
      </c>
      <c r="G26" s="243" t="str">
        <f t="shared" si="9"/>
        <v>Grosse Sprünge müssten kritisch stimmen, langfristig ist eine Abnahme wahrscheinlicher als eine Zunahme</v>
      </c>
      <c r="H26" s="243" t="str">
        <f t="shared" si="9"/>
        <v/>
      </c>
      <c r="I26" s="243" t="str">
        <f t="shared" si="9"/>
        <v/>
      </c>
    </row>
    <row r="27" spans="1:17" s="59" customFormat="1" ht="37.35" customHeight="1" thickTop="1" thickBot="1">
      <c r="A27" s="79" t="s">
        <v>150</v>
      </c>
      <c r="B27" s="194" t="s">
        <v>164</v>
      </c>
      <c r="C27" s="194"/>
      <c r="D27" s="194"/>
      <c r="E27" s="19"/>
      <c r="F27" s="90" t="str">
        <f t="shared" si="8"/>
        <v>Bemerkungen</v>
      </c>
      <c r="G27" s="243" t="str">
        <f t="shared" si="9"/>
        <v>keine</v>
      </c>
      <c r="H27" s="243" t="str">
        <f t="shared" si="9"/>
        <v/>
      </c>
      <c r="I27" s="243" t="str">
        <f t="shared" si="9"/>
        <v/>
      </c>
    </row>
    <row r="28" spans="1:17" s="59" customFormat="1" ht="27.6" customHeight="1" thickTop="1">
      <c r="A28" s="60"/>
      <c r="B28" s="60"/>
      <c r="C28" s="60"/>
      <c r="D28" s="60"/>
      <c r="E28" s="60"/>
      <c r="F28" s="61"/>
      <c r="G28" s="61"/>
      <c r="H28" s="61"/>
      <c r="I28" s="61"/>
      <c r="J28" s="61"/>
      <c r="N28" s="242" t="s">
        <v>151</v>
      </c>
      <c r="O28" s="242"/>
      <c r="P28" s="112" t="s">
        <v>400</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Anzahl Rindvieh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4.65">
      <c r="A32" s="95">
        <v>1996</v>
      </c>
      <c r="B32" s="65" t="s">
        <v>164</v>
      </c>
      <c r="C32" s="124" t="s">
        <v>164</v>
      </c>
      <c r="D32" s="66" t="e">
        <v>#N/A</v>
      </c>
      <c r="E32" s="167">
        <v>111798</v>
      </c>
      <c r="F32" s="166">
        <f>IF(ISNUMBER(Daten_LF1[[#This Row],[ZH]]),Daten_LF1[[#This Row],[ZH]]/_xlfn.XLOOKUP(Basisjahr,Daten_LF1[Jahr],Daten_LF1[ZH])-1,#N/A)</f>
        <v>0.1754105599596274</v>
      </c>
      <c r="G32" s="167">
        <v>1747071</v>
      </c>
      <c r="H32" s="166">
        <f>IF(ISNUMBER(Daten_LF1[[#This Row],[CH]]),Daten_LF1[[#This Row],[CH]]/_xlfn.XLOOKUP(Basisjahr,Daten_LF1[Jahr],Daten_LF1[CH])-1,#N/A)</f>
        <v>0.12401057955284589</v>
      </c>
      <c r="I32" s="165"/>
      <c r="J32" s="166" t="e">
        <f>IF(ISNUMBER(Daten_LF1[[#This Row],[BS]]),Daten_LF1[[#This Row],[BS]]/_xlfn.XLOOKUP(Basisjahr,Daten_LF1[Jahr],Daten_LF1[BS])-1,#N/A)</f>
        <v>#N/A</v>
      </c>
      <c r="K32" s="68"/>
      <c r="L32" s="68"/>
      <c r="M32" s="62"/>
      <c r="N32" s="62"/>
      <c r="O32" s="62"/>
      <c r="P32" s="62"/>
      <c r="Q32" s="57"/>
    </row>
    <row r="33" spans="1:17" s="56" customFormat="1" ht="14.65">
      <c r="A33" s="95">
        <v>1997</v>
      </c>
      <c r="B33" s="65" t="s">
        <v>164</v>
      </c>
      <c r="C33" s="124" t="s">
        <v>164</v>
      </c>
      <c r="D33" s="66" t="e">
        <v>#N/A</v>
      </c>
      <c r="E33" s="167">
        <v>106479</v>
      </c>
      <c r="F33" s="166">
        <f>IF(ISNUMBER(Daten_LF1[[#This Row],[ZH]]),Daten_LF1[[#This Row],[ZH]]/_xlfn.XLOOKUP(Basisjahr,Daten_LF1[Jahr],Daten_LF1[ZH])-1,#N/A)</f>
        <v>0.11948819311562975</v>
      </c>
      <c r="G33" s="167">
        <v>1672930</v>
      </c>
      <c r="H33" s="166">
        <f>IF(ISNUMBER(Daten_LF1[[#This Row],[CH]]),Daten_LF1[[#This Row],[CH]]/_xlfn.XLOOKUP(Basisjahr,Daten_LF1[Jahr],Daten_LF1[CH])-1,#N/A)</f>
        <v>7.6310590039753823E-2</v>
      </c>
      <c r="I33" s="165"/>
      <c r="J33" s="166" t="e">
        <f>IF(ISNUMBER(Daten_LF1[[#This Row],[BS]]),Daten_LF1[[#This Row],[BS]]/_xlfn.XLOOKUP(Basisjahr,Daten_LF1[Jahr],Daten_LF1[BS])-1,#N/A)</f>
        <v>#N/A</v>
      </c>
      <c r="K33" s="68"/>
      <c r="L33" s="68"/>
      <c r="M33" s="62"/>
      <c r="N33" s="62"/>
      <c r="O33" s="62"/>
      <c r="P33" s="62"/>
      <c r="Q33" s="57"/>
    </row>
    <row r="34" spans="1:17" s="56" customFormat="1" ht="14.65">
      <c r="A34" s="95">
        <v>1998</v>
      </c>
      <c r="B34" s="65" t="s">
        <v>164</v>
      </c>
      <c r="C34" s="124" t="s">
        <v>164</v>
      </c>
      <c r="D34" s="66" t="e">
        <v>#N/A</v>
      </c>
      <c r="E34" s="167">
        <v>102454</v>
      </c>
      <c r="F34" s="166">
        <f>IF(ISNUMBER(Daten_LF1[[#This Row],[ZH]]),Daten_LF1[[#This Row],[ZH]]/_xlfn.XLOOKUP(Basisjahr,Daten_LF1[Jahr],Daten_LF1[ZH])-1,#N/A)</f>
        <v>7.7170553230859751E-2</v>
      </c>
      <c r="G34" s="167">
        <v>1640871</v>
      </c>
      <c r="H34" s="166">
        <f>IF(ISNUMBER(Daten_LF1[[#This Row],[CH]]),Daten_LF1[[#This Row],[CH]]/_xlfn.XLOOKUP(Basisjahr,Daten_LF1[Jahr],Daten_LF1[CH])-1,#N/A)</f>
        <v>5.568483689641579E-2</v>
      </c>
      <c r="I34" s="165"/>
      <c r="J34" s="166" t="e">
        <f>IF(ISNUMBER(Daten_LF1[[#This Row],[BS]]),Daten_LF1[[#This Row],[BS]]/_xlfn.XLOOKUP(Basisjahr,Daten_LF1[Jahr],Daten_LF1[BS])-1,#N/A)</f>
        <v>#N/A</v>
      </c>
      <c r="K34" s="68"/>
      <c r="L34" s="68"/>
      <c r="M34" s="62"/>
      <c r="N34" s="62"/>
      <c r="O34" s="62"/>
      <c r="P34" s="62"/>
      <c r="Q34" s="57"/>
    </row>
    <row r="35" spans="1:17" s="56" customFormat="1" ht="14.65">
      <c r="A35" s="95">
        <v>1999</v>
      </c>
      <c r="B35" s="65" t="s">
        <v>164</v>
      </c>
      <c r="C35" s="124" t="s">
        <v>164</v>
      </c>
      <c r="D35" s="66" t="e">
        <v>#N/A</v>
      </c>
      <c r="E35" s="167">
        <v>98653</v>
      </c>
      <c r="F35" s="166">
        <f>IF(ISNUMBER(Daten_LF1[[#This Row],[ZH]]),Daten_LF1[[#This Row],[ZH]]/_xlfn.XLOOKUP(Basisjahr,Daten_LF1[Jahr],Daten_LF1[ZH])-1,#N/A)</f>
        <v>3.7207982000546647E-2</v>
      </c>
      <c r="G35" s="167">
        <v>1608735</v>
      </c>
      <c r="H35" s="166">
        <f>IF(ISNUMBER(Daten_LF1[[#This Row],[CH]]),Daten_LF1[[#This Row],[CH]]/_xlfn.XLOOKUP(Basisjahr,Daten_LF1[Jahr],Daten_LF1[CH])-1,#N/A)</f>
        <v>3.5009544372808898E-2</v>
      </c>
      <c r="I35" s="165"/>
      <c r="J35" s="166" t="e">
        <f>IF(ISNUMBER(Daten_LF1[[#This Row],[BS]]),Daten_LF1[[#This Row],[BS]]/_xlfn.XLOOKUP(Basisjahr,Daten_LF1[Jahr],Daten_LF1[BS])-1,#N/A)</f>
        <v>#N/A</v>
      </c>
      <c r="K35" s="68"/>
      <c r="L35" s="68"/>
      <c r="M35" s="62"/>
      <c r="N35" s="62"/>
      <c r="O35" s="62"/>
      <c r="P35" s="62"/>
      <c r="Q35" s="57"/>
    </row>
    <row r="36" spans="1:17" s="56" customFormat="1" ht="14.65">
      <c r="A36" s="95">
        <v>2000</v>
      </c>
      <c r="B36" s="65" t="s">
        <v>164</v>
      </c>
      <c r="C36" s="124" t="s">
        <v>164</v>
      </c>
      <c r="D36" s="66" t="e">
        <v>#N/A</v>
      </c>
      <c r="E36" s="167">
        <v>97312</v>
      </c>
      <c r="F36" s="166">
        <f>IF(ISNUMBER(Daten_LF1[[#This Row],[ZH]]),Daten_LF1[[#This Row],[ZH]]/_xlfn.XLOOKUP(Basisjahr,Daten_LF1[Jahr],Daten_LF1[ZH])-1,#N/A)</f>
        <v>2.3109111171856878E-2</v>
      </c>
      <c r="G36" s="167">
        <v>1588005</v>
      </c>
      <c r="H36" s="166">
        <f>IF(ISNUMBER(Daten_LF1[[#This Row],[CH]]),Daten_LF1[[#This Row],[CH]]/_xlfn.XLOOKUP(Basisjahr,Daten_LF1[Jahr],Daten_LF1[CH])-1,#N/A)</f>
        <v>2.1672513814731786E-2</v>
      </c>
      <c r="I36" s="165"/>
      <c r="J36" s="166" t="e">
        <f>IF(ISNUMBER(Daten_LF1[[#This Row],[BS]]),Daten_LF1[[#This Row],[BS]]/_xlfn.XLOOKUP(Basisjahr,Daten_LF1[Jahr],Daten_LF1[BS])-1,#N/A)</f>
        <v>#N/A</v>
      </c>
      <c r="K36" s="68"/>
      <c r="L36" s="68"/>
      <c r="M36" s="62"/>
      <c r="N36" s="62"/>
      <c r="O36" s="62"/>
      <c r="P36" s="62"/>
      <c r="Q36" s="57"/>
    </row>
    <row r="37" spans="1:17" s="56" customFormat="1" ht="14.65">
      <c r="A37" s="95">
        <v>2001</v>
      </c>
      <c r="B37" s="65" t="s">
        <v>164</v>
      </c>
      <c r="C37" s="124" t="s">
        <v>164</v>
      </c>
      <c r="D37" s="66" t="e">
        <v>#N/A</v>
      </c>
      <c r="E37" s="167">
        <v>97531</v>
      </c>
      <c r="F37" s="166">
        <f>IF(ISNUMBER(Daten_LF1[[#This Row],[ZH]]),Daten_LF1[[#This Row],[ZH]]/_xlfn.XLOOKUP(Basisjahr,Daten_LF1[Jahr],Daten_LF1[ZH])-1,#N/A)</f>
        <v>2.5411611329562378E-2</v>
      </c>
      <c r="G37" s="167">
        <v>1611351</v>
      </c>
      <c r="H37" s="166">
        <f>IF(ISNUMBER(Daten_LF1[[#This Row],[CH]]),Daten_LF1[[#This Row],[CH]]/_xlfn.XLOOKUP(Basisjahr,Daten_LF1[Jahr],Daten_LF1[CH])-1,#N/A)</f>
        <v>3.669259656479773E-2</v>
      </c>
      <c r="I37" s="165"/>
      <c r="J37" s="166" t="e">
        <f>IF(ISNUMBER(Daten_LF1[[#This Row],[BS]]),Daten_LF1[[#This Row],[BS]]/_xlfn.XLOOKUP(Basisjahr,Daten_LF1[Jahr],Daten_LF1[BS])-1,#N/A)</f>
        <v>#N/A</v>
      </c>
      <c r="K37" s="68"/>
      <c r="L37" s="68"/>
      <c r="M37" s="62"/>
      <c r="N37" s="62"/>
      <c r="O37" s="62"/>
      <c r="P37" s="62"/>
      <c r="Q37" s="57"/>
    </row>
    <row r="38" spans="1:17" s="56" customFormat="1" ht="14.65">
      <c r="A38" s="95">
        <v>2002</v>
      </c>
      <c r="B38" s="65" t="s">
        <v>164</v>
      </c>
      <c r="C38" s="124" t="s">
        <v>164</v>
      </c>
      <c r="D38" s="66" t="e">
        <v>#N/A</v>
      </c>
      <c r="E38" s="167">
        <v>94790</v>
      </c>
      <c r="F38" s="166">
        <f>IF(ISNUMBER(Daten_LF1[[#This Row],[ZH]]),Daten_LF1[[#This Row],[ZH]]/_xlfn.XLOOKUP(Basisjahr,Daten_LF1[Jahr],Daten_LF1[ZH])-1,#N/A)</f>
        <v>-3.4064385894820859E-3</v>
      </c>
      <c r="G38" s="167">
        <v>1593697</v>
      </c>
      <c r="H38" s="166">
        <f>IF(ISNUMBER(Daten_LF1[[#This Row],[CH]]),Daten_LF1[[#This Row],[CH]]/_xlfn.XLOOKUP(Basisjahr,Daten_LF1[Jahr],Daten_LF1[CH])-1,#N/A)</f>
        <v>2.5334567743172443E-2</v>
      </c>
      <c r="I38" s="165"/>
      <c r="J38" s="166" t="e">
        <f>IF(ISNUMBER(Daten_LF1[[#This Row],[BS]]),Daten_LF1[[#This Row],[BS]]/_xlfn.XLOOKUP(Basisjahr,Daten_LF1[Jahr],Daten_LF1[BS])-1,#N/A)</f>
        <v>#N/A</v>
      </c>
      <c r="K38" s="68"/>
      <c r="L38" s="68"/>
      <c r="M38" s="62"/>
      <c r="N38" s="62"/>
      <c r="O38" s="62"/>
      <c r="P38" s="62"/>
      <c r="Q38" s="57"/>
    </row>
    <row r="39" spans="1:17" s="56" customFormat="1" ht="14.65">
      <c r="A39" s="95">
        <v>2003</v>
      </c>
      <c r="B39" s="65" t="s">
        <v>164</v>
      </c>
      <c r="C39" s="124" t="s">
        <v>164</v>
      </c>
      <c r="D39" s="66" t="e">
        <v>#N/A</v>
      </c>
      <c r="E39" s="167">
        <v>93550</v>
      </c>
      <c r="F39" s="166">
        <f>IF(ISNUMBER(Daten_LF1[[#This Row],[ZH]]),Daten_LF1[[#This Row],[ZH]]/_xlfn.XLOOKUP(Basisjahr,Daten_LF1[Jahr],Daten_LF1[ZH])-1,#N/A)</f>
        <v>-1.6443425783796317E-2</v>
      </c>
      <c r="G39" s="167">
        <v>1570178</v>
      </c>
      <c r="H39" s="166">
        <f>IF(ISNUMBER(Daten_LF1[[#This Row],[CH]]),Daten_LF1[[#This Row],[CH]]/_xlfn.XLOOKUP(Basisjahr,Daten_LF1[Jahr],Daten_LF1[CH])-1,#N/A)</f>
        <v>1.0203182229645336E-2</v>
      </c>
      <c r="I39" s="165"/>
      <c r="J39" s="166" t="e">
        <f>IF(ISNUMBER(Daten_LF1[[#This Row],[BS]]),Daten_LF1[[#This Row],[BS]]/_xlfn.XLOOKUP(Basisjahr,Daten_LF1[Jahr],Daten_LF1[BS])-1,#N/A)</f>
        <v>#N/A</v>
      </c>
      <c r="K39" s="68"/>
      <c r="L39" s="68"/>
      <c r="M39" s="62"/>
      <c r="N39" s="62"/>
      <c r="O39" s="62"/>
      <c r="P39" s="62"/>
      <c r="Q39" s="57"/>
    </row>
    <row r="40" spans="1:17" s="56" customFormat="1" ht="14.65">
      <c r="A40" s="95">
        <v>2004</v>
      </c>
      <c r="B40" s="65" t="s">
        <v>164</v>
      </c>
      <c r="C40" s="124" t="s">
        <v>164</v>
      </c>
      <c r="D40" s="66" t="e">
        <v>#N/A</v>
      </c>
      <c r="E40" s="167">
        <v>91280</v>
      </c>
      <c r="F40" s="166">
        <f>IF(ISNUMBER(Daten_LF1[[#This Row],[ZH]]),Daten_LF1[[#This Row],[ZH]]/_xlfn.XLOOKUP(Basisjahr,Daten_LF1[Jahr],Daten_LF1[ZH])-1,#N/A)</f>
        <v>-4.0309523308871498E-2</v>
      </c>
      <c r="G40" s="167">
        <v>1544547</v>
      </c>
      <c r="H40" s="166">
        <f>IF(ISNUMBER(Daten_LF1[[#This Row],[CH]]),Daten_LF1[[#This Row],[CH]]/_xlfn.XLOOKUP(Basisjahr,Daten_LF1[Jahr],Daten_LF1[CH])-1,#N/A)</f>
        <v>-6.286997714111453E-3</v>
      </c>
      <c r="I40" s="165"/>
      <c r="J40" s="166" t="e">
        <f>IF(ISNUMBER(Daten_LF1[[#This Row],[BS]]),Daten_LF1[[#This Row],[BS]]/_xlfn.XLOOKUP(Basisjahr,Daten_LF1[Jahr],Daten_LF1[BS])-1,#N/A)</f>
        <v>#N/A</v>
      </c>
      <c r="K40" s="68"/>
      <c r="L40" s="68"/>
      <c r="M40" s="62"/>
      <c r="N40" s="62"/>
      <c r="O40" s="62"/>
      <c r="P40" s="62"/>
      <c r="Q40" s="57"/>
    </row>
    <row r="41" spans="1:17" s="56" customFormat="1" ht="14.65">
      <c r="A41" s="95">
        <v>2005</v>
      </c>
      <c r="B41" s="65" t="s">
        <v>164</v>
      </c>
      <c r="C41" s="124" t="s">
        <v>164</v>
      </c>
      <c r="D41" s="66" t="e">
        <v>#N/A</v>
      </c>
      <c r="E41" s="167">
        <v>91492</v>
      </c>
      <c r="F41" s="166">
        <f>IF(ISNUMBER(Daten_LF1[[#This Row],[ZH]]),Daten_LF1[[#This Row],[ZH]]/_xlfn.XLOOKUP(Basisjahr,Daten_LF1[Jahr],Daten_LF1[ZH])-1,#N/A)</f>
        <v>-3.8080619046617747E-2</v>
      </c>
      <c r="G41" s="167">
        <v>1554696</v>
      </c>
      <c r="H41" s="166">
        <f>IF(ISNUMBER(Daten_LF1[[#This Row],[CH]]),Daten_LF1[[#This Row],[CH]]/_xlfn.XLOOKUP(Basisjahr,Daten_LF1[Jahr],Daten_LF1[CH])-1,#N/A)</f>
        <v>2.4254995274453073E-4</v>
      </c>
      <c r="I41" s="165"/>
      <c r="J41" s="166" t="e">
        <f>IF(ISNUMBER(Daten_LF1[[#This Row],[BS]]),Daten_LF1[[#This Row],[BS]]/_xlfn.XLOOKUP(Basisjahr,Daten_LF1[Jahr],Daten_LF1[BS])-1,#N/A)</f>
        <v>#N/A</v>
      </c>
      <c r="K41" s="68"/>
      <c r="L41" s="68"/>
      <c r="M41" s="62"/>
      <c r="N41" s="62"/>
      <c r="O41" s="62"/>
      <c r="P41" s="62"/>
      <c r="Q41" s="57"/>
    </row>
    <row r="42" spans="1:17" s="56" customFormat="1" ht="14.65">
      <c r="A42" s="95">
        <v>2006</v>
      </c>
      <c r="B42" s="65" t="s">
        <v>164</v>
      </c>
      <c r="C42" s="124" t="s">
        <v>164</v>
      </c>
      <c r="D42" s="66" t="e">
        <v>#N/A</v>
      </c>
      <c r="E42" s="167">
        <v>92150</v>
      </c>
      <c r="F42" s="166">
        <f>IF(ISNUMBER(Daten_LF1[[#This Row],[ZH]]),Daten_LF1[[#This Row],[ZH]]/_xlfn.XLOOKUP(Basisjahr,Daten_LF1[Jahr],Daten_LF1[ZH])-1,#N/A)</f>
        <v>-3.1162604874151012E-2</v>
      </c>
      <c r="G42" s="167">
        <v>1566887</v>
      </c>
      <c r="H42" s="166">
        <f>IF(ISNUMBER(Daten_LF1[[#This Row],[CH]]),Daten_LF1[[#This Row],[CH]]/_xlfn.XLOOKUP(Basisjahr,Daten_LF1[Jahr],Daten_LF1[CH])-1,#N/A)</f>
        <v>8.0858562495857988E-3</v>
      </c>
      <c r="I42" s="165"/>
      <c r="J42" s="166" t="e">
        <f>IF(ISNUMBER(Daten_LF1[[#This Row],[BS]]),Daten_LF1[[#This Row],[BS]]/_xlfn.XLOOKUP(Basisjahr,Daten_LF1[Jahr],Daten_LF1[BS])-1,#N/A)</f>
        <v>#N/A</v>
      </c>
      <c r="K42" s="68"/>
      <c r="L42" s="68"/>
      <c r="M42" s="62"/>
      <c r="N42" s="62"/>
      <c r="O42" s="62"/>
      <c r="P42" s="62"/>
      <c r="Q42" s="57"/>
    </row>
    <row r="43" spans="1:17" s="56" customFormat="1" ht="14.65">
      <c r="A43" s="95">
        <v>2007</v>
      </c>
      <c r="B43" s="65" t="s">
        <v>164</v>
      </c>
      <c r="C43" s="124" t="s">
        <v>164</v>
      </c>
      <c r="D43" s="66" t="e">
        <v>#N/A</v>
      </c>
      <c r="E43" s="167">
        <v>91495</v>
      </c>
      <c r="F43" s="166">
        <f>IF(ISNUMBER(Daten_LF1[[#This Row],[ZH]]),Daten_LF1[[#This Row],[ZH]]/_xlfn.XLOOKUP(Basisjahr,Daten_LF1[Jahr],Daten_LF1[ZH])-1,#N/A)</f>
        <v>-3.8049077948566934E-2</v>
      </c>
      <c r="G43" s="167">
        <v>1571764</v>
      </c>
      <c r="H43" s="166">
        <f>IF(ISNUMBER(Daten_LF1[[#This Row],[CH]]),Daten_LF1[[#This Row],[CH]]/_xlfn.XLOOKUP(Basisjahr,Daten_LF1[Jahr],Daten_LF1[CH])-1,#N/A)</f>
        <v>1.1223564789467178E-2</v>
      </c>
      <c r="I43" s="165"/>
      <c r="J43" s="166" t="e">
        <f>IF(ISNUMBER(Daten_LF1[[#This Row],[BS]]),Daten_LF1[[#This Row],[BS]]/_xlfn.XLOOKUP(Basisjahr,Daten_LF1[Jahr],Daten_LF1[BS])-1,#N/A)</f>
        <v>#N/A</v>
      </c>
      <c r="K43" s="68"/>
      <c r="L43" s="68"/>
      <c r="M43" s="62"/>
      <c r="N43" s="62"/>
      <c r="O43" s="62"/>
      <c r="P43" s="62"/>
      <c r="Q43" s="57"/>
    </row>
    <row r="44" spans="1:17" s="56" customFormat="1" ht="14.65">
      <c r="A44" s="95">
        <v>2008</v>
      </c>
      <c r="B44" s="65" t="s">
        <v>164</v>
      </c>
      <c r="C44" s="124" t="s">
        <v>164</v>
      </c>
      <c r="D44" s="66" t="e">
        <v>#N/A</v>
      </c>
      <c r="E44" s="167">
        <v>94522</v>
      </c>
      <c r="F44" s="166">
        <f>IF(ISNUMBER(Daten_LF1[[#This Row],[ZH]]),Daten_LF1[[#This Row],[ZH]]/_xlfn.XLOOKUP(Basisjahr,Daten_LF1[Jahr],Daten_LF1[ZH])-1,#N/A)</f>
        <v>-6.2241100153499485E-3</v>
      </c>
      <c r="G44" s="167">
        <v>1604287</v>
      </c>
      <c r="H44" s="166">
        <f>IF(ISNUMBER(Daten_LF1[[#This Row],[CH]]),Daten_LF1[[#This Row],[CH]]/_xlfn.XLOOKUP(Basisjahr,Daten_LF1[Jahr],Daten_LF1[CH])-1,#N/A)</f>
        <v>3.2147840951567863E-2</v>
      </c>
      <c r="I44" s="165"/>
      <c r="J44" s="166" t="e">
        <f>IF(ISNUMBER(Daten_LF1[[#This Row],[BS]]),Daten_LF1[[#This Row],[BS]]/_xlfn.XLOOKUP(Basisjahr,Daten_LF1[Jahr],Daten_LF1[BS])-1,#N/A)</f>
        <v>#N/A</v>
      </c>
      <c r="K44" s="68"/>
      <c r="L44" s="68"/>
      <c r="M44" s="62"/>
      <c r="N44" s="62"/>
      <c r="O44" s="62"/>
      <c r="P44" s="62"/>
      <c r="Q44" s="57"/>
    </row>
    <row r="45" spans="1:17" s="56" customFormat="1" ht="14.65">
      <c r="A45" s="95">
        <v>2009</v>
      </c>
      <c r="B45" s="65" t="s">
        <v>164</v>
      </c>
      <c r="C45" s="124" t="s">
        <v>164</v>
      </c>
      <c r="D45" s="66" t="e">
        <v>#N/A</v>
      </c>
      <c r="E45" s="167">
        <v>94714</v>
      </c>
      <c r="F45" s="166">
        <f>IF(ISNUMBER(Daten_LF1[[#This Row],[ZH]]),Daten_LF1[[#This Row],[ZH]]/_xlfn.XLOOKUP(Basisjahr,Daten_LF1[Jahr],Daten_LF1[ZH])-1,#N/A)</f>
        <v>-4.2054797401013255E-3</v>
      </c>
      <c r="G45" s="167">
        <v>1597484</v>
      </c>
      <c r="H45" s="166">
        <f>IF(ISNUMBER(Daten_LF1[[#This Row],[CH]]),Daten_LF1[[#This Row],[CH]]/_xlfn.XLOOKUP(Basisjahr,Daten_LF1[Jahr],Daten_LF1[CH])-1,#N/A)</f>
        <v>2.7771004536391919E-2</v>
      </c>
      <c r="I45" s="165"/>
      <c r="J45" s="166" t="e">
        <f>IF(ISNUMBER(Daten_LF1[[#This Row],[BS]]),Daten_LF1[[#This Row],[BS]]/_xlfn.XLOOKUP(Basisjahr,Daten_LF1[Jahr],Daten_LF1[BS])-1,#N/A)</f>
        <v>#N/A</v>
      </c>
      <c r="K45" s="68"/>
      <c r="L45" s="68"/>
      <c r="M45" s="62"/>
      <c r="N45" s="62"/>
      <c r="O45" s="62"/>
      <c r="P45" s="62"/>
      <c r="Q45" s="57"/>
    </row>
    <row r="46" spans="1:17" s="56" customFormat="1" ht="14.65">
      <c r="A46" s="95">
        <v>2010</v>
      </c>
      <c r="B46" s="65" t="s">
        <v>164</v>
      </c>
      <c r="C46" s="124" t="s">
        <v>164</v>
      </c>
      <c r="D46" s="66" t="e">
        <v>#N/A</v>
      </c>
      <c r="E46" s="167">
        <v>95020</v>
      </c>
      <c r="F46" s="166">
        <f>IF(ISNUMBER(Daten_LF1[[#This Row],[ZH]]),Daten_LF1[[#This Row],[ZH]]/_xlfn.XLOOKUP(Basisjahr,Daten_LF1[Jahr],Daten_LF1[ZH])-1,#N/A)</f>
        <v>-9.8828773892378763E-4</v>
      </c>
      <c r="G46" s="167">
        <v>1591233</v>
      </c>
      <c r="H46" s="166">
        <f>IF(ISNUMBER(Daten_LF1[[#This Row],[CH]]),Daten_LF1[[#This Row],[CH]]/_xlfn.XLOOKUP(Basisjahr,Daten_LF1[Jahr],Daten_LF1[CH])-1,#N/A)</f>
        <v>2.3749307574571166E-2</v>
      </c>
      <c r="I46" s="165"/>
      <c r="J46" s="166" t="e">
        <f>IF(ISNUMBER(Daten_LF1[[#This Row],[BS]]),Daten_LF1[[#This Row],[BS]]/_xlfn.XLOOKUP(Basisjahr,Daten_LF1[Jahr],Daten_LF1[BS])-1,#N/A)</f>
        <v>#N/A</v>
      </c>
      <c r="K46" s="68"/>
      <c r="L46" s="68"/>
      <c r="M46" s="62"/>
      <c r="N46" s="62"/>
      <c r="O46" s="62"/>
      <c r="P46" s="62"/>
      <c r="Q46" s="57"/>
    </row>
    <row r="47" spans="1:17" s="56" customFormat="1" ht="14.65">
      <c r="A47" s="95">
        <v>2011</v>
      </c>
      <c r="B47" s="65" t="s">
        <v>164</v>
      </c>
      <c r="C47" s="124" t="s">
        <v>164</v>
      </c>
      <c r="D47" s="66" t="e">
        <v>#N/A</v>
      </c>
      <c r="E47" s="167">
        <v>94598</v>
      </c>
      <c r="F47" s="166">
        <f>IF(ISNUMBER(Daten_LF1[[#This Row],[ZH]]),Daten_LF1[[#This Row],[ZH]]/_xlfn.XLOOKUP(Basisjahr,Daten_LF1[Jahr],Daten_LF1[ZH])-1,#N/A)</f>
        <v>-5.4250688647307088E-3</v>
      </c>
      <c r="G47" s="167">
        <v>1577407</v>
      </c>
      <c r="H47" s="166">
        <f>IF(ISNUMBER(Daten_LF1[[#This Row],[CH]]),Daten_LF1[[#This Row],[CH]]/_xlfn.XLOOKUP(Basisjahr,Daten_LF1[Jahr],Daten_LF1[CH])-1,#N/A)</f>
        <v>1.4854093657736822E-2</v>
      </c>
      <c r="I47" s="165"/>
      <c r="J47" s="166" t="e">
        <f>IF(ISNUMBER(Daten_LF1[[#This Row],[BS]]),Daten_LF1[[#This Row],[BS]]/_xlfn.XLOOKUP(Basisjahr,Daten_LF1[Jahr],Daten_LF1[BS])-1,#N/A)</f>
        <v>#N/A</v>
      </c>
      <c r="K47" s="68"/>
      <c r="L47" s="68"/>
      <c r="M47" s="62"/>
      <c r="N47" s="62"/>
      <c r="O47" s="62"/>
      <c r="P47" s="62"/>
      <c r="Q47" s="57"/>
    </row>
    <row r="48" spans="1:17" s="56" customFormat="1" ht="14.65">
      <c r="A48" s="95">
        <v>2012</v>
      </c>
      <c r="B48" s="65" t="s">
        <v>164</v>
      </c>
      <c r="C48" s="124" t="s">
        <v>164</v>
      </c>
      <c r="D48" s="66" t="e">
        <v>#N/A</v>
      </c>
      <c r="E48" s="167">
        <v>94084</v>
      </c>
      <c r="F48" s="166">
        <f>IF(ISNUMBER(Daten_LF1[[#This Row],[ZH]]),Daten_LF1[[#This Row],[ZH]]/_xlfn.XLOOKUP(Basisjahr,Daten_LF1[Jahr],Daten_LF1[ZH])-1,#N/A)</f>
        <v>-1.0829110330760949E-2</v>
      </c>
      <c r="G48" s="167">
        <v>1564631</v>
      </c>
      <c r="H48" s="166">
        <f>IF(ISNUMBER(Daten_LF1[[#This Row],[CH]]),Daten_LF1[[#This Row],[CH]]/_xlfn.XLOOKUP(Basisjahr,Daten_LF1[Jahr],Daten_LF1[CH])-1,#N/A)</f>
        <v>6.6344167445677726E-3</v>
      </c>
      <c r="I48" s="165"/>
      <c r="J48" s="166" t="e">
        <f>IF(ISNUMBER(Daten_LF1[[#This Row],[BS]]),Daten_LF1[[#This Row],[BS]]/_xlfn.XLOOKUP(Basisjahr,Daten_LF1[Jahr],Daten_LF1[BS])-1,#N/A)</f>
        <v>#N/A</v>
      </c>
      <c r="K48" s="68"/>
      <c r="L48" s="68"/>
      <c r="M48" s="62"/>
      <c r="N48" s="62"/>
      <c r="O48" s="62"/>
      <c r="P48" s="62"/>
      <c r="Q48" s="57"/>
    </row>
    <row r="49" spans="1:17" s="56" customFormat="1" ht="14.65">
      <c r="A49" s="95">
        <v>2013</v>
      </c>
      <c r="B49" s="65" t="s">
        <v>164</v>
      </c>
      <c r="C49" s="124" t="s">
        <v>164</v>
      </c>
      <c r="D49" s="66" t="e">
        <v>#N/A</v>
      </c>
      <c r="E49" s="167">
        <v>93233</v>
      </c>
      <c r="F49" s="166">
        <f>IF(ISNUMBER(Daten_LF1[[#This Row],[ZH]]),Daten_LF1[[#This Row],[ZH]]/_xlfn.XLOOKUP(Basisjahr,Daten_LF1[Jahr],Daten_LF1[ZH])-1,#N/A)</f>
        <v>-1.9776268477826653E-2</v>
      </c>
      <c r="G49" s="167">
        <v>1557474</v>
      </c>
      <c r="H49" s="166">
        <f>IF(ISNUMBER(Daten_LF1[[#This Row],[CH]]),Daten_LF1[[#This Row],[CH]]/_xlfn.XLOOKUP(Basisjahr,Daten_LF1[Jahr],Daten_LF1[CH])-1,#N/A)</f>
        <v>2.0298278538704029E-3</v>
      </c>
      <c r="I49" s="165"/>
      <c r="J49" s="166" t="e">
        <f>IF(ISNUMBER(Daten_LF1[[#This Row],[BS]]),Daten_LF1[[#This Row],[BS]]/_xlfn.XLOOKUP(Basisjahr,Daten_LF1[Jahr],Daten_LF1[BS])-1,#N/A)</f>
        <v>#N/A</v>
      </c>
      <c r="K49" s="68"/>
      <c r="L49" s="68"/>
      <c r="M49" s="62"/>
      <c r="N49" s="62"/>
      <c r="O49" s="62"/>
      <c r="P49" s="62"/>
      <c r="Q49" s="57"/>
    </row>
    <row r="50" spans="1:17" s="56" customFormat="1" ht="14.65">
      <c r="A50" s="95">
        <v>2014</v>
      </c>
      <c r="B50" s="65" t="s">
        <v>164</v>
      </c>
      <c r="C50" s="124" t="s">
        <v>164</v>
      </c>
      <c r="D50" s="66" t="e">
        <v>#N/A</v>
      </c>
      <c r="E50" s="167">
        <v>95819</v>
      </c>
      <c r="F50" s="166">
        <f>IF(ISNUMBER(Daten_LF1[[#This Row],[ZH]]),Daten_LF1[[#This Row],[ZH]]/_xlfn.XLOOKUP(Basisjahr,Daten_LF1[Jahr],Daten_LF1[ZH])-1,#N/A)</f>
        <v>7.4121580419286293E-3</v>
      </c>
      <c r="G50" s="167">
        <v>1562801</v>
      </c>
      <c r="H50" s="166">
        <f>IF(ISNUMBER(Daten_LF1[[#This Row],[CH]]),Daten_LF1[[#This Row],[CH]]/_xlfn.XLOOKUP(Basisjahr,Daten_LF1[Jahr],Daten_LF1[CH])-1,#N/A)</f>
        <v>5.4570522524655107E-3</v>
      </c>
      <c r="I50" s="165"/>
      <c r="J50" s="166" t="e">
        <f>IF(ISNUMBER(Daten_LF1[[#This Row],[BS]]),Daten_LF1[[#This Row],[BS]]/_xlfn.XLOOKUP(Basisjahr,Daten_LF1[Jahr],Daten_LF1[BS])-1,#N/A)</f>
        <v>#N/A</v>
      </c>
      <c r="K50" s="68"/>
      <c r="L50" s="68"/>
      <c r="M50" s="62"/>
      <c r="N50" s="62"/>
      <c r="O50" s="62"/>
      <c r="P50" s="62"/>
      <c r="Q50" s="57"/>
    </row>
    <row r="51" spans="1:17" s="56" customFormat="1" ht="16.350000000000001" customHeight="1">
      <c r="A51" s="95">
        <v>2015</v>
      </c>
      <c r="B51" s="65" t="s">
        <v>164</v>
      </c>
      <c r="C51" s="124" t="s">
        <v>164</v>
      </c>
      <c r="D51" s="66" t="e">
        <v>#N/A</v>
      </c>
      <c r="E51" s="73">
        <v>95114</v>
      </c>
      <c r="F51" s="75">
        <f>IF(ISNUMBER(Daten_LF1[[#This Row],[ZH]]),Daten_LF1[[#This Row],[ZH]]/_xlfn.XLOOKUP(Basisjahr,Daten_LF1[Jahr],Daten_LF1[ZH])-1,"")</f>
        <v>0</v>
      </c>
      <c r="G51" s="121">
        <v>1554319</v>
      </c>
      <c r="H51" s="75">
        <f>IF(ISNUMBER(Daten_LF1[[#This Row],[CH]]),Daten_LF1[[#This Row],[CH]]/_xlfn.XLOOKUP(Basisjahr,Daten_LF1[Jahr],Daten_LF1[CH])-1,#N/A)</f>
        <v>0</v>
      </c>
      <c r="I51" s="121">
        <v>332</v>
      </c>
      <c r="J51" s="75">
        <f>IF(ISNUMBER(Daten_LF1[[#This Row],[BS]]),Daten_LF1[[#This Row],[BS]]/_xlfn.XLOOKUP(Basisjahr,Daten_LF1[Jahr],Daten_LF1[BS])-1,#N/A)</f>
        <v>0</v>
      </c>
      <c r="K51" s="63"/>
      <c r="L51" s="67"/>
      <c r="M51" s="64"/>
      <c r="N51" s="64"/>
      <c r="O51" s="64"/>
      <c r="P51" s="64"/>
    </row>
    <row r="52" spans="1:17" ht="16.350000000000001" customHeight="1">
      <c r="A52" s="95">
        <v>2016</v>
      </c>
      <c r="B52" s="65" t="s">
        <v>164</v>
      </c>
      <c r="C52" s="124" t="s">
        <v>164</v>
      </c>
      <c r="D52" s="66" t="e">
        <v>#N/A</v>
      </c>
      <c r="E52" s="73">
        <v>95744</v>
      </c>
      <c r="F52" s="75">
        <f>IF(ISNUMBER(Daten_LF1[[#This Row],[ZH]]),Daten_LF1[[#This Row],[ZH]]/_xlfn.XLOOKUP(Basisjahr,Daten_LF1[Jahr],Daten_LF1[ZH])-1,#N/A)</f>
        <v>6.6236305906597348E-3</v>
      </c>
      <c r="G52" s="73">
        <v>1555396</v>
      </c>
      <c r="H52" s="75">
        <f>IF(ISNUMBER(Daten_LF1[[#This Row],[CH]]),Daten_LF1[[#This Row],[CH]]/_xlfn.XLOOKUP(Basisjahr,Daten_LF1[Jahr],Daten_LF1[CH])-1,#N/A)</f>
        <v>6.9290795518806014E-4</v>
      </c>
      <c r="I52" s="73">
        <v>319</v>
      </c>
      <c r="J52" s="75">
        <f>IF(ISNUMBER(Daten_LF1[[#This Row],[BS]]),Daten_LF1[[#This Row],[BS]]/_xlfn.XLOOKUP(Basisjahr,Daten_LF1[Jahr],Daten_LF1[BS])-1,#N/A)</f>
        <v>-3.9156626506024139E-2</v>
      </c>
      <c r="K52" s="63"/>
      <c r="L52" s="67"/>
      <c r="M52" s="64"/>
      <c r="N52" s="62"/>
      <c r="O52" s="62"/>
      <c r="P52" s="62"/>
    </row>
    <row r="53" spans="1:17" ht="16.350000000000001" customHeight="1">
      <c r="A53" s="95">
        <v>2017</v>
      </c>
      <c r="B53" s="65" t="s">
        <v>164</v>
      </c>
      <c r="C53" s="124" t="s">
        <v>164</v>
      </c>
      <c r="D53" s="66" t="e">
        <v>#N/A</v>
      </c>
      <c r="E53" s="73">
        <v>94916</v>
      </c>
      <c r="F53" s="75">
        <f>IF(ISNUMBER(Daten_LF1[[#This Row],[ZH]]),Daten_LF1[[#This Row],[ZH]]/_xlfn.XLOOKUP(Basisjahr,Daten_LF1[Jahr],Daten_LF1[ZH])-1,#N/A)</f>
        <v>-2.0817124713501389E-3</v>
      </c>
      <c r="G53" s="73">
        <v>1544612</v>
      </c>
      <c r="H53" s="75">
        <f>IF(ISNUMBER(Daten_LF1[[#This Row],[CH]]),Daten_LF1[[#This Row],[CH]]/_xlfn.XLOOKUP(Basisjahr,Daten_LF1[Jahr],Daten_LF1[CH])-1,#N/A)</f>
        <v>-6.2451787567416872E-3</v>
      </c>
      <c r="I53" s="73">
        <v>314</v>
      </c>
      <c r="J53" s="75">
        <f>IF(ISNUMBER(Daten_LF1[[#This Row],[BS]]),Daten_LF1[[#This Row],[BS]]/_xlfn.XLOOKUP(Basisjahr,Daten_LF1[Jahr],Daten_LF1[BS])-1,#N/A)</f>
        <v>-5.4216867469879526E-2</v>
      </c>
      <c r="K53" s="63"/>
      <c r="L53" s="67"/>
      <c r="M53" s="64"/>
      <c r="N53" s="62"/>
      <c r="O53" s="62"/>
      <c r="P53" s="62"/>
    </row>
    <row r="54" spans="1:17" ht="16.350000000000001" customHeight="1">
      <c r="A54" s="95">
        <v>2018</v>
      </c>
      <c r="B54" s="65" t="s">
        <v>164</v>
      </c>
      <c r="C54" s="124" t="s">
        <v>164</v>
      </c>
      <c r="D54" s="66" t="e">
        <v>#N/A</v>
      </c>
      <c r="E54" s="73">
        <v>93564</v>
      </c>
      <c r="F54" s="75">
        <f>IF(ISNUMBER(Daten_LF1[[#This Row],[ZH]]),Daten_LF1[[#This Row],[ZH]]/_xlfn.XLOOKUP(Basisjahr,Daten_LF1[Jahr],Daten_LF1[ZH])-1,#N/A)</f>
        <v>-1.6296233992892706E-2</v>
      </c>
      <c r="G54" s="101">
        <v>1543345</v>
      </c>
      <c r="H54" s="75">
        <f>IF(ISNUMBER(Daten_LF1[[#This Row],[CH]]),Daten_LF1[[#This Row],[CH]]/_xlfn.XLOOKUP(Basisjahr,Daten_LF1[Jahr],Daten_LF1[CH])-1,#N/A)</f>
        <v>-7.0603267411644133E-3</v>
      </c>
      <c r="I54" s="73">
        <v>283</v>
      </c>
      <c r="J54" s="75">
        <f>IF(ISNUMBER(Daten_LF1[[#This Row],[BS]]),Daten_LF1[[#This Row],[BS]]/_xlfn.XLOOKUP(Basisjahr,Daten_LF1[Jahr],Daten_LF1[BS])-1,#N/A)</f>
        <v>-0.14759036144578308</v>
      </c>
      <c r="K54" s="63"/>
      <c r="L54" s="67"/>
      <c r="M54" s="64"/>
      <c r="N54" s="62"/>
      <c r="O54" s="62"/>
      <c r="P54" s="62"/>
    </row>
    <row r="55" spans="1:17" ht="16.350000000000001" customHeight="1">
      <c r="A55" s="95">
        <v>2019</v>
      </c>
      <c r="B55" s="65" t="s">
        <v>164</v>
      </c>
      <c r="C55" s="124" t="s">
        <v>164</v>
      </c>
      <c r="D55" s="66" t="e">
        <v>#N/A</v>
      </c>
      <c r="E55" s="73">
        <v>92497</v>
      </c>
      <c r="F55" s="75">
        <f>IF(ISNUMBER(Daten_LF1[[#This Row],[ZH]]),Daten_LF1[[#This Row],[ZH]]/_xlfn.XLOOKUP(Basisjahr,Daten_LF1[Jahr],Daten_LF1[ZH])-1,#N/A)</f>
        <v>-2.7514351199613096E-2</v>
      </c>
      <c r="G55" s="73">
        <v>1524820</v>
      </c>
      <c r="H55" s="75">
        <f>IF(ISNUMBER(Daten_LF1[[#This Row],[CH]]),Daten_LF1[[#This Row],[CH]]/_xlfn.XLOOKUP(Basisjahr,Daten_LF1[Jahr],Daten_LF1[CH])-1,#N/A)</f>
        <v>-1.8978729591544563E-2</v>
      </c>
      <c r="I55" s="73">
        <v>320</v>
      </c>
      <c r="J55" s="75">
        <f>IF(ISNUMBER(Daten_LF1[[#This Row],[BS]]),Daten_LF1[[#This Row],[BS]]/_xlfn.XLOOKUP(Basisjahr,Daten_LF1[Jahr],Daten_LF1[BS])-1,#N/A)</f>
        <v>-3.6144578313253017E-2</v>
      </c>
      <c r="K55" s="63"/>
      <c r="L55" s="67"/>
      <c r="M55" s="64"/>
      <c r="N55" s="62"/>
      <c r="O55" s="62"/>
      <c r="P55" s="62"/>
    </row>
    <row r="56" spans="1:17" ht="16.350000000000001" customHeight="1">
      <c r="A56" s="95">
        <v>2020</v>
      </c>
      <c r="B56" s="65" t="s">
        <v>164</v>
      </c>
      <c r="C56" s="124" t="s">
        <v>164</v>
      </c>
      <c r="D56" s="66" t="e">
        <v>#N/A</v>
      </c>
      <c r="E56" s="73">
        <v>91754</v>
      </c>
      <c r="F56" s="75">
        <f>IF(ISNUMBER(Daten_LF1[[#This Row],[ZH]]),Daten_LF1[[#This Row],[ZH]]/_xlfn.XLOOKUP(Basisjahr,Daten_LF1[Jahr],Daten_LF1[ZH])-1,#N/A)</f>
        <v>-3.5326029816851401E-2</v>
      </c>
      <c r="G56" s="73">
        <v>1515123</v>
      </c>
      <c r="H56" s="75">
        <f>IF(ISNUMBER(Daten_LF1[[#This Row],[CH]]),Daten_LF1[[#This Row],[CH]]/_xlfn.XLOOKUP(Basisjahr,Daten_LF1[Jahr],Daten_LF1[CH])-1,#N/A)</f>
        <v>-2.5217474662537098E-2</v>
      </c>
      <c r="I56" s="73">
        <v>332</v>
      </c>
      <c r="J56" s="75">
        <f>IF(ISNUMBER(Daten_LF1[[#This Row],[BS]]),Daten_LF1[[#This Row],[BS]]/_xlfn.XLOOKUP(Basisjahr,Daten_LF1[Jahr],Daten_LF1[BS])-1,#N/A)</f>
        <v>0</v>
      </c>
      <c r="K56" s="63"/>
      <c r="L56" s="67"/>
      <c r="M56" s="64"/>
      <c r="N56" s="62"/>
      <c r="O56" s="62"/>
      <c r="P56" s="62"/>
    </row>
    <row r="57" spans="1:17" ht="16.350000000000001" customHeight="1">
      <c r="A57" s="95">
        <v>2021</v>
      </c>
      <c r="B57" s="65" t="s">
        <v>164</v>
      </c>
      <c r="C57" s="124" t="s">
        <v>164</v>
      </c>
      <c r="D57" s="66" t="e">
        <v>#N/A</v>
      </c>
      <c r="E57" s="73">
        <v>90418</v>
      </c>
      <c r="F57" s="75">
        <f>IF(ISNUMBER(Daten_LF1[[#This Row],[ZH]]),Daten_LF1[[#This Row],[ZH]]/_xlfn.XLOOKUP(Basisjahr,Daten_LF1[Jahr],Daten_LF1[ZH])-1,#N/A)</f>
        <v>-4.9372332148789888E-2</v>
      </c>
      <c r="G57" s="73">
        <v>1513701</v>
      </c>
      <c r="H57" s="75">
        <f>IF(ISNUMBER(Daten_LF1[[#This Row],[CH]]),Daten_LF1[[#This Row],[CH]]/_xlfn.XLOOKUP(Basisjahr,Daten_LF1[Jahr],Daten_LF1[CH])-1,#N/A)</f>
        <v>-2.6132344776072403E-2</v>
      </c>
      <c r="I57" s="73">
        <v>318</v>
      </c>
      <c r="J57" s="75">
        <f>IF(ISNUMBER(Daten_LF1[[#This Row],[BS]]),Daten_LF1[[#This Row],[BS]]/_xlfn.XLOOKUP(Basisjahr,Daten_LF1[Jahr],Daten_LF1[BS])-1,#N/A)</f>
        <v>-4.216867469879515E-2</v>
      </c>
      <c r="K57" s="63"/>
      <c r="L57" s="67"/>
      <c r="M57" s="64"/>
      <c r="N57" s="62"/>
      <c r="O57" s="62"/>
      <c r="P57" s="62"/>
    </row>
    <row r="58" spans="1:17" ht="16.350000000000001" customHeight="1">
      <c r="A58" s="95">
        <v>2022</v>
      </c>
      <c r="B58" s="65" t="s">
        <v>164</v>
      </c>
      <c r="C58" s="124" t="s">
        <v>164</v>
      </c>
      <c r="D58" s="66" t="e">
        <v>#N/A</v>
      </c>
      <c r="E58" s="73"/>
      <c r="F58" s="75" t="e">
        <f>IF(ISNUMBER(Daten_LF1[[#This Row],[ZH]]),Daten_LF1[[#This Row],[ZH]]/_xlfn.XLOOKUP(Basisjahr,Daten_LF1[Jahr],Daten_LF1[ZH])-1,#N/A)</f>
        <v>#N/A</v>
      </c>
      <c r="G58" s="73"/>
      <c r="H58" s="75" t="e">
        <f>IF(ISNUMBER(Daten_LF1[[#This Row],[CH]]),Daten_LF1[[#This Row],[CH]]/_xlfn.XLOOKUP(Basisjahr,Daten_LF1[Jahr],Daten_LF1[CH])-1,#N/A)</f>
        <v>#N/A</v>
      </c>
      <c r="I58" s="73"/>
      <c r="J58" s="75" t="e">
        <f>IF(ISNUMBER(Daten_LF1[[#This Row],[BS]]),Daten_LF1[[#This Row],[BS]]/_xlfn.XLOOKUP(Basisjahr,Daten_LF1[Jahr],Daten_LF1[BS])-1,#N/A)</f>
        <v>#N/A</v>
      </c>
      <c r="K58" s="68"/>
      <c r="L58" s="67"/>
      <c r="M58" s="64"/>
      <c r="N58" s="62"/>
      <c r="O58" s="62"/>
      <c r="P58" s="62"/>
    </row>
    <row r="59" spans="1:17" ht="16.350000000000001" customHeight="1">
      <c r="A59" s="95">
        <v>2023</v>
      </c>
      <c r="B59" s="65" t="s">
        <v>164</v>
      </c>
      <c r="C59" s="124" t="s">
        <v>164</v>
      </c>
      <c r="D59" s="66" t="e">
        <v>#N/A</v>
      </c>
      <c r="E59" s="74"/>
      <c r="F59" s="76" t="e">
        <f>IF(ISNUMBER(Daten_LF1[[#This Row],[ZH]]),Daten_LF1[[#This Row],[ZH]]/_xlfn.XLOOKUP(Basisjahr,Daten_LF1[Jahr],Daten_LF1[ZH])-1,#N/A)</f>
        <v>#N/A</v>
      </c>
      <c r="G59" s="74"/>
      <c r="H59" s="76" t="e">
        <f>IF(ISNUMBER(Daten_LF1[[#This Row],[CH]]),Daten_LF1[[#This Row],[CH]]/_xlfn.XLOOKUP(Basisjahr,Daten_LF1[Jahr],Daten_LF1[CH])-1,#N/A)</f>
        <v>#N/A</v>
      </c>
      <c r="I59" s="74"/>
      <c r="J59" s="76" t="e">
        <f>IF(ISNUMBER(Daten_LF1[[#This Row],[BS]]),Daten_LF1[[#This Row],[BS]]/_xlfn.XLOOKUP(Basisjahr,Daten_LF1[Jahr],Daten_LF1[BS])-1,#N/A)</f>
        <v>#N/A</v>
      </c>
      <c r="K59" s="68"/>
      <c r="L59" s="67"/>
      <c r="M59" s="64"/>
      <c r="N59" s="62"/>
      <c r="O59" s="62"/>
      <c r="P59" s="62"/>
    </row>
    <row r="60" spans="1:17" ht="16.350000000000001" customHeight="1">
      <c r="A60" s="95">
        <v>2024</v>
      </c>
      <c r="B60" s="65" t="s">
        <v>164</v>
      </c>
      <c r="C60" s="124" t="s">
        <v>164</v>
      </c>
      <c r="D60" s="66" t="e">
        <v>#N/A</v>
      </c>
      <c r="E60" s="74"/>
      <c r="F60" s="76" t="e">
        <f>IF(ISNUMBER(Daten_LF1[[#This Row],[ZH]]),Daten_LF1[[#This Row],[ZH]]/_xlfn.XLOOKUP(Basisjahr,Daten_LF1[Jahr],Daten_LF1[ZH])-1,#N/A)</f>
        <v>#N/A</v>
      </c>
      <c r="G60" s="74"/>
      <c r="H60" s="76" t="e">
        <f>IF(ISNUMBER(Daten_LF1[[#This Row],[CH]]),Daten_LF1[[#This Row],[CH]]/_xlfn.XLOOKUP(Basisjahr,Daten_LF1[Jahr],Daten_LF1[CH])-1,#N/A)</f>
        <v>#N/A</v>
      </c>
      <c r="I60" s="74"/>
      <c r="J60" s="76" t="e">
        <f>IF(ISNUMBER(Daten_LF1[[#This Row],[BS]]),Daten_LF1[[#This Row],[BS]]/_xlfn.XLOOKUP(Basisjahr,Daten_LF1[Jahr],Daten_LF1[BS])-1,#N/A)</f>
        <v>#N/A</v>
      </c>
      <c r="K60" s="68"/>
      <c r="L60" s="67"/>
      <c r="M60" s="64"/>
      <c r="N60" s="62"/>
      <c r="O60" s="62"/>
      <c r="P60" s="62"/>
    </row>
    <row r="61" spans="1:17" ht="16.350000000000001" customHeight="1">
      <c r="A61" s="95">
        <v>2025</v>
      </c>
      <c r="B61" s="65" t="s">
        <v>164</v>
      </c>
      <c r="C61" s="124" t="s">
        <v>164</v>
      </c>
      <c r="D61" s="66" t="e">
        <v>#N/A</v>
      </c>
      <c r="E61" s="74"/>
      <c r="F61" s="76" t="e">
        <f>IF(ISNUMBER(Daten_LF1[[#This Row],[ZH]]),Daten_LF1[[#This Row],[ZH]]/_xlfn.XLOOKUP(Basisjahr,Daten_LF1[Jahr],Daten_LF1[ZH])-1,#N/A)</f>
        <v>#N/A</v>
      </c>
      <c r="G61" s="74"/>
      <c r="H61" s="76" t="e">
        <f>IF(ISNUMBER(Daten_LF1[[#This Row],[CH]]),Daten_LF1[[#This Row],[CH]]/_xlfn.XLOOKUP(Basisjahr,Daten_LF1[Jahr],Daten_LF1[CH])-1,#N/A)</f>
        <v>#N/A</v>
      </c>
      <c r="I61" s="74"/>
      <c r="J61" s="76" t="e">
        <f>IF(ISNUMBER(Daten_LF1[[#This Row],[BS]]),Daten_LF1[[#This Row],[BS]]/_xlfn.XLOOKUP(Basisjahr,Daten_LF1[Jahr],Daten_LF1[BS])-1,#N/A)</f>
        <v>#N/A</v>
      </c>
      <c r="K61" s="68"/>
      <c r="L61" s="67"/>
      <c r="M61" s="64"/>
      <c r="N61" s="62"/>
      <c r="O61" s="62"/>
      <c r="P61" s="62"/>
    </row>
    <row r="62" spans="1:17" ht="16.350000000000001" customHeight="1">
      <c r="A62" s="95">
        <v>2026</v>
      </c>
      <c r="B62" s="65" t="s">
        <v>164</v>
      </c>
      <c r="C62" s="124" t="s">
        <v>164</v>
      </c>
      <c r="D62" s="66" t="e">
        <v>#N/A</v>
      </c>
      <c r="E62" s="74"/>
      <c r="F62" s="76" t="e">
        <f>IF(ISNUMBER(Daten_LF1[[#This Row],[ZH]]),Daten_LF1[[#This Row],[ZH]]/_xlfn.XLOOKUP(Basisjahr,Daten_LF1[Jahr],Daten_LF1[ZH])-1,#N/A)</f>
        <v>#N/A</v>
      </c>
      <c r="G62" s="74"/>
      <c r="H62" s="76" t="e">
        <f>IF(ISNUMBER(Daten_LF1[[#This Row],[CH]]),Daten_LF1[[#This Row],[CH]]/_xlfn.XLOOKUP(Basisjahr,Daten_LF1[Jahr],Daten_LF1[CH])-1,#N/A)</f>
        <v>#N/A</v>
      </c>
      <c r="I62" s="74"/>
      <c r="J62" s="76" t="e">
        <f>IF(ISNUMBER(Daten_LF1[[#This Row],[BS]]),Daten_LF1[[#This Row],[BS]]/_xlfn.XLOOKUP(Basisjahr,Daten_LF1[Jahr],Daten_LF1[BS])-1,#N/A)</f>
        <v>#N/A</v>
      </c>
      <c r="K62" s="68"/>
      <c r="L62" s="67"/>
      <c r="M62" s="64"/>
      <c r="N62" s="62"/>
      <c r="O62" s="62"/>
      <c r="P62" s="62"/>
    </row>
    <row r="63" spans="1:17" ht="16.350000000000001" customHeight="1">
      <c r="A63" s="95">
        <v>2027</v>
      </c>
      <c r="B63" s="65" t="s">
        <v>164</v>
      </c>
      <c r="C63" s="124" t="s">
        <v>164</v>
      </c>
      <c r="D63" s="66" t="e">
        <v>#N/A</v>
      </c>
      <c r="E63" s="74"/>
      <c r="F63" s="76" t="e">
        <f>IF(ISNUMBER(Daten_LF1[[#This Row],[ZH]]),Daten_LF1[[#This Row],[ZH]]/_xlfn.XLOOKUP(Basisjahr,Daten_LF1[Jahr],Daten_LF1[ZH])-1,#N/A)</f>
        <v>#N/A</v>
      </c>
      <c r="G63" s="74"/>
      <c r="H63" s="76" t="e">
        <f>IF(ISNUMBER(Daten_LF1[[#This Row],[CH]]),Daten_LF1[[#This Row],[CH]]/_xlfn.XLOOKUP(Basisjahr,Daten_LF1[Jahr],Daten_LF1[CH])-1,#N/A)</f>
        <v>#N/A</v>
      </c>
      <c r="I63" s="74"/>
      <c r="J63" s="76" t="e">
        <f>IF(ISNUMBER(Daten_LF1[[#This Row],[BS]]),Daten_LF1[[#This Row],[BS]]/_xlfn.XLOOKUP(Basisjahr,Daten_LF1[Jahr],Daten_LF1[BS])-1,#N/A)</f>
        <v>#N/A</v>
      </c>
      <c r="K63" s="68"/>
      <c r="L63" s="67"/>
      <c r="M63" s="64"/>
      <c r="N63" s="62"/>
      <c r="O63" s="62"/>
      <c r="P63" s="62"/>
    </row>
    <row r="64" spans="1:17" ht="16.350000000000001" customHeight="1">
      <c r="A64" s="95">
        <v>2028</v>
      </c>
      <c r="B64" s="65" t="s">
        <v>164</v>
      </c>
      <c r="C64" s="124" t="s">
        <v>164</v>
      </c>
      <c r="D64" s="66" t="e">
        <v>#N/A</v>
      </c>
      <c r="E64" s="74"/>
      <c r="F64" s="76" t="e">
        <f>IF(ISNUMBER(Daten_LF1[[#This Row],[ZH]]),Daten_LF1[[#This Row],[ZH]]/_xlfn.XLOOKUP(Basisjahr,Daten_LF1[Jahr],Daten_LF1[ZH])-1,#N/A)</f>
        <v>#N/A</v>
      </c>
      <c r="G64" s="74"/>
      <c r="H64" s="76" t="e">
        <f>IF(ISNUMBER(Daten_LF1[[#This Row],[CH]]),Daten_LF1[[#This Row],[CH]]/_xlfn.XLOOKUP(Basisjahr,Daten_LF1[Jahr],Daten_LF1[CH])-1,#N/A)</f>
        <v>#N/A</v>
      </c>
      <c r="I64" s="74"/>
      <c r="J64" s="76" t="e">
        <f>IF(ISNUMBER(Daten_LF1[[#This Row],[BS]]),Daten_LF1[[#This Row],[BS]]/_xlfn.XLOOKUP(Basisjahr,Daten_LF1[Jahr],Daten_LF1[BS])-1,#N/A)</f>
        <v>#N/A</v>
      </c>
      <c r="K64" s="68"/>
      <c r="L64" s="67"/>
      <c r="M64" s="64"/>
      <c r="N64" s="62"/>
      <c r="O64" s="62"/>
      <c r="P64" s="62"/>
    </row>
    <row r="65" spans="1:16" ht="16.350000000000001" customHeight="1">
      <c r="A65" s="95">
        <v>2029</v>
      </c>
      <c r="B65" s="65" t="s">
        <v>164</v>
      </c>
      <c r="C65" s="124" t="s">
        <v>164</v>
      </c>
      <c r="D65" s="66" t="e">
        <v>#N/A</v>
      </c>
      <c r="E65" s="74"/>
      <c r="F65" s="76" t="e">
        <f>IF(ISNUMBER(Daten_LF1[[#This Row],[ZH]]),Daten_LF1[[#This Row],[ZH]]/_xlfn.XLOOKUP(Basisjahr,Daten_LF1[Jahr],Daten_LF1[ZH])-1,#N/A)</f>
        <v>#N/A</v>
      </c>
      <c r="G65" s="74"/>
      <c r="H65" s="76" t="e">
        <f>IF(ISNUMBER(Daten_LF1[[#This Row],[CH]]),Daten_LF1[[#This Row],[CH]]/_xlfn.XLOOKUP(Basisjahr,Daten_LF1[Jahr],Daten_LF1[CH])-1,#N/A)</f>
        <v>#N/A</v>
      </c>
      <c r="I65" s="74"/>
      <c r="J65" s="76" t="e">
        <f>IF(ISNUMBER(Daten_LF1[[#This Row],[BS]]),Daten_LF1[[#This Row],[BS]]/_xlfn.XLOOKUP(Basisjahr,Daten_LF1[Jahr],Daten_LF1[BS])-1,#N/A)</f>
        <v>#N/A</v>
      </c>
      <c r="K65" s="68"/>
      <c r="L65" s="67"/>
      <c r="M65" s="64"/>
      <c r="N65" s="62"/>
      <c r="O65" s="62"/>
      <c r="P65" s="62"/>
    </row>
    <row r="66" spans="1:16" ht="16.350000000000001" customHeight="1">
      <c r="A66" s="95">
        <v>2030</v>
      </c>
      <c r="B66" s="65" t="s">
        <v>164</v>
      </c>
      <c r="C66" s="124" t="s">
        <v>164</v>
      </c>
      <c r="D66" s="163">
        <f>0.85*95020</f>
        <v>80767</v>
      </c>
      <c r="E66" s="74"/>
      <c r="F66" s="76" t="e">
        <f>IF(ISNUMBER(Daten_LF1[[#This Row],[ZH]]),Daten_LF1[[#This Row],[ZH]]/_xlfn.XLOOKUP(Basisjahr,Daten_LF1[Jahr],Daten_LF1[ZH])-1,#N/A)</f>
        <v>#N/A</v>
      </c>
      <c r="G66" s="74"/>
      <c r="H66" s="76" t="e">
        <f>IF(ISNUMBER(Daten_LF1[[#This Row],[CH]]),Daten_LF1[[#This Row],[CH]]/_xlfn.XLOOKUP(Basisjahr,Daten_LF1[Jahr],Daten_LF1[CH])-1,#N/A)</f>
        <v>#N/A</v>
      </c>
      <c r="I66" s="74"/>
      <c r="J66" s="76" t="e">
        <f>IF(ISNUMBER(Daten_LF1[[#This Row],[BS]]),Daten_LF1[[#This Row],[BS]]/_xlfn.XLOOKUP(Basisjahr,Daten_LF1[Jahr],Daten_LF1[BS])-1,#N/A)</f>
        <v>#N/A</v>
      </c>
      <c r="K66" s="68"/>
      <c r="L66" s="67"/>
      <c r="M66" s="64"/>
      <c r="N66" s="62"/>
      <c r="O66" s="62"/>
      <c r="P66" s="62"/>
    </row>
    <row r="67" spans="1:16" ht="16.350000000000001" customHeight="1">
      <c r="A67" s="95">
        <v>2031</v>
      </c>
      <c r="B67" s="65" t="s">
        <v>164</v>
      </c>
      <c r="C67" s="124" t="s">
        <v>164</v>
      </c>
      <c r="D67" s="66" t="e">
        <v>#N/A</v>
      </c>
      <c r="E67" s="74"/>
      <c r="F67" s="76" t="e">
        <f>IF(ISNUMBER(Daten_LF1[[#This Row],[ZH]]),Daten_LF1[[#This Row],[ZH]]/_xlfn.XLOOKUP(Basisjahr,Daten_LF1[Jahr],Daten_LF1[ZH])-1,#N/A)</f>
        <v>#N/A</v>
      </c>
      <c r="G67" s="74"/>
      <c r="H67" s="76" t="e">
        <f>IF(ISNUMBER(Daten_LF1[[#This Row],[CH]]),Daten_LF1[[#This Row],[CH]]/_xlfn.XLOOKUP(Basisjahr,Daten_LF1[Jahr],Daten_LF1[CH])-1,#N/A)</f>
        <v>#N/A</v>
      </c>
      <c r="I67" s="74"/>
      <c r="J67" s="76" t="e">
        <f>IF(ISNUMBER(Daten_LF1[[#This Row],[BS]]),Daten_LF1[[#This Row],[BS]]/_xlfn.XLOOKUP(Basisjahr,Daten_LF1[Jahr],Daten_LF1[BS])-1,#N/A)</f>
        <v>#N/A</v>
      </c>
      <c r="K67" s="68"/>
      <c r="L67" s="67"/>
      <c r="M67" s="64"/>
      <c r="N67" s="62"/>
      <c r="O67" s="62"/>
      <c r="P67" s="62"/>
    </row>
    <row r="68" spans="1:16" ht="16.350000000000001" customHeight="1">
      <c r="A68" s="95">
        <v>2032</v>
      </c>
      <c r="B68" s="65" t="s">
        <v>164</v>
      </c>
      <c r="C68" s="124" t="s">
        <v>164</v>
      </c>
      <c r="D68" s="66" t="e">
        <v>#N/A</v>
      </c>
      <c r="E68" s="74"/>
      <c r="F68" s="76" t="e">
        <f>IF(ISNUMBER(Daten_LF1[[#This Row],[ZH]]),Daten_LF1[[#This Row],[ZH]]/_xlfn.XLOOKUP(Basisjahr,Daten_LF1[Jahr],Daten_LF1[ZH])-1,#N/A)</f>
        <v>#N/A</v>
      </c>
      <c r="G68" s="74"/>
      <c r="H68" s="76" t="e">
        <f>IF(ISNUMBER(Daten_LF1[[#This Row],[CH]]),Daten_LF1[[#This Row],[CH]]/_xlfn.XLOOKUP(Basisjahr,Daten_LF1[Jahr],Daten_LF1[CH])-1,#N/A)</f>
        <v>#N/A</v>
      </c>
      <c r="I68" s="74"/>
      <c r="J68" s="76" t="e">
        <f>IF(ISNUMBER(Daten_LF1[[#This Row],[BS]]),Daten_LF1[[#This Row],[BS]]/_xlfn.XLOOKUP(Basisjahr,Daten_LF1[Jahr],Daten_LF1[BS])-1,#N/A)</f>
        <v>#N/A</v>
      </c>
      <c r="K68" s="68"/>
      <c r="L68" s="67"/>
      <c r="M68" s="64"/>
      <c r="N68" s="62"/>
      <c r="O68" s="62"/>
      <c r="P68" s="62"/>
    </row>
    <row r="69" spans="1:16" ht="16.350000000000001" customHeight="1">
      <c r="A69" s="95">
        <v>2033</v>
      </c>
      <c r="B69" s="65" t="s">
        <v>164</v>
      </c>
      <c r="C69" s="124" t="s">
        <v>164</v>
      </c>
      <c r="D69" s="66" t="e">
        <v>#N/A</v>
      </c>
      <c r="E69" s="74"/>
      <c r="F69" s="76" t="e">
        <f>IF(ISNUMBER(Daten_LF1[[#This Row],[ZH]]),Daten_LF1[[#This Row],[ZH]]/_xlfn.XLOOKUP(Basisjahr,Daten_LF1[Jahr],Daten_LF1[ZH])-1,#N/A)</f>
        <v>#N/A</v>
      </c>
      <c r="G69" s="74"/>
      <c r="H69" s="76" t="e">
        <f>IF(ISNUMBER(Daten_LF1[[#This Row],[CH]]),Daten_LF1[[#This Row],[CH]]/_xlfn.XLOOKUP(Basisjahr,Daten_LF1[Jahr],Daten_LF1[CH])-1,#N/A)</f>
        <v>#N/A</v>
      </c>
      <c r="I69" s="74"/>
      <c r="J69" s="76" t="e">
        <f>IF(ISNUMBER(Daten_LF1[[#This Row],[BS]]),Daten_LF1[[#This Row],[BS]]/_xlfn.XLOOKUP(Basisjahr,Daten_LF1[Jahr],Daten_LF1[BS])-1,#N/A)</f>
        <v>#N/A</v>
      </c>
      <c r="K69" s="68"/>
      <c r="L69" s="67"/>
      <c r="M69" s="64"/>
      <c r="N69" s="62"/>
      <c r="O69" s="62"/>
      <c r="P69" s="62"/>
    </row>
    <row r="70" spans="1:16" ht="16.350000000000001" customHeight="1">
      <c r="A70" s="95">
        <v>2034</v>
      </c>
      <c r="B70" s="65" t="s">
        <v>164</v>
      </c>
      <c r="C70" s="124" t="s">
        <v>164</v>
      </c>
      <c r="D70" s="66" t="e">
        <v>#N/A</v>
      </c>
      <c r="E70" s="74"/>
      <c r="F70" s="76" t="e">
        <f>IF(ISNUMBER(Daten_LF1[[#This Row],[ZH]]),Daten_LF1[[#This Row],[ZH]]/_xlfn.XLOOKUP(Basisjahr,Daten_LF1[Jahr],Daten_LF1[ZH])-1,#N/A)</f>
        <v>#N/A</v>
      </c>
      <c r="G70" s="74"/>
      <c r="H70" s="76" t="e">
        <f>IF(ISNUMBER(Daten_LF1[[#This Row],[CH]]),Daten_LF1[[#This Row],[CH]]/_xlfn.XLOOKUP(Basisjahr,Daten_LF1[Jahr],Daten_LF1[CH])-1,#N/A)</f>
        <v>#N/A</v>
      </c>
      <c r="I70" s="74"/>
      <c r="J70" s="76" t="e">
        <f>IF(ISNUMBER(Daten_LF1[[#This Row],[BS]]),Daten_LF1[[#This Row],[BS]]/_xlfn.XLOOKUP(Basisjahr,Daten_LF1[Jahr],Daten_LF1[BS])-1,#N/A)</f>
        <v>#N/A</v>
      </c>
      <c r="K70" s="68"/>
      <c r="L70" s="67"/>
      <c r="M70" s="64"/>
      <c r="N70" s="62"/>
      <c r="O70" s="62"/>
      <c r="P70" s="62"/>
    </row>
    <row r="71" spans="1:16" ht="16.350000000000001" customHeight="1">
      <c r="A71" s="95">
        <v>2035</v>
      </c>
      <c r="B71" s="65" t="s">
        <v>164</v>
      </c>
      <c r="C71" s="124" t="s">
        <v>164</v>
      </c>
      <c r="D71" s="66" t="e">
        <v>#N/A</v>
      </c>
      <c r="E71" s="74"/>
      <c r="F71" s="76" t="e">
        <f>IF(ISNUMBER(Daten_LF1[[#This Row],[ZH]]),Daten_LF1[[#This Row],[ZH]]/_xlfn.XLOOKUP(Basisjahr,Daten_LF1[Jahr],Daten_LF1[ZH])-1,#N/A)</f>
        <v>#N/A</v>
      </c>
      <c r="G71" s="74"/>
      <c r="H71" s="76" t="e">
        <f>IF(ISNUMBER(Daten_LF1[[#This Row],[CH]]),Daten_LF1[[#This Row],[CH]]/_xlfn.XLOOKUP(Basisjahr,Daten_LF1[Jahr],Daten_LF1[CH])-1,#N/A)</f>
        <v>#N/A</v>
      </c>
      <c r="I71" s="74"/>
      <c r="J71" s="76" t="e">
        <f>IF(ISNUMBER(Daten_LF1[[#This Row],[BS]]),Daten_LF1[[#This Row],[BS]]/_xlfn.XLOOKUP(Basisjahr,Daten_LF1[Jahr],Daten_LF1[BS])-1,#N/A)</f>
        <v>#N/A</v>
      </c>
      <c r="K71" s="68"/>
      <c r="L71" s="67"/>
      <c r="M71" s="64"/>
      <c r="N71" s="62"/>
      <c r="O71" s="62"/>
      <c r="P71" s="62"/>
    </row>
    <row r="72" spans="1:16" ht="16.350000000000001" customHeight="1">
      <c r="A72" s="95">
        <v>2036</v>
      </c>
      <c r="B72" s="65" t="s">
        <v>164</v>
      </c>
      <c r="C72" s="124" t="s">
        <v>164</v>
      </c>
      <c r="D72" s="66" t="e">
        <v>#N/A</v>
      </c>
      <c r="E72" s="74"/>
      <c r="F72" s="76" t="e">
        <f>IF(ISNUMBER(Daten_LF1[[#This Row],[ZH]]),Daten_LF1[[#This Row],[ZH]]/_xlfn.XLOOKUP(Basisjahr,Daten_LF1[Jahr],Daten_LF1[ZH])-1,#N/A)</f>
        <v>#N/A</v>
      </c>
      <c r="G72" s="74"/>
      <c r="H72" s="76" t="e">
        <f>IF(ISNUMBER(Daten_LF1[[#This Row],[CH]]),Daten_LF1[[#This Row],[CH]]/_xlfn.XLOOKUP(Basisjahr,Daten_LF1[Jahr],Daten_LF1[CH])-1,#N/A)</f>
        <v>#N/A</v>
      </c>
      <c r="I72" s="74"/>
      <c r="J72" s="76" t="e">
        <f>IF(ISNUMBER(Daten_LF1[[#This Row],[BS]]),Daten_LF1[[#This Row],[BS]]/_xlfn.XLOOKUP(Basisjahr,Daten_LF1[Jahr],Daten_LF1[BS])-1,#N/A)</f>
        <v>#N/A</v>
      </c>
      <c r="K72" s="68"/>
      <c r="L72" s="67"/>
      <c r="M72" s="64"/>
      <c r="N72" s="62"/>
      <c r="O72" s="62"/>
      <c r="P72" s="62"/>
    </row>
    <row r="73" spans="1:16" ht="16.350000000000001" customHeight="1">
      <c r="A73" s="95">
        <v>2037</v>
      </c>
      <c r="B73" s="65" t="s">
        <v>164</v>
      </c>
      <c r="C73" s="124" t="s">
        <v>164</v>
      </c>
      <c r="D73" s="66" t="e">
        <v>#N/A</v>
      </c>
      <c r="E73" s="74"/>
      <c r="F73" s="76" t="e">
        <f>IF(ISNUMBER(Daten_LF1[[#This Row],[ZH]]),Daten_LF1[[#This Row],[ZH]]/_xlfn.XLOOKUP(Basisjahr,Daten_LF1[Jahr],Daten_LF1[ZH])-1,#N/A)</f>
        <v>#N/A</v>
      </c>
      <c r="G73" s="74"/>
      <c r="H73" s="76" t="e">
        <f>IF(ISNUMBER(Daten_LF1[[#This Row],[CH]]),Daten_LF1[[#This Row],[CH]]/_xlfn.XLOOKUP(Basisjahr,Daten_LF1[Jahr],Daten_LF1[CH])-1,#N/A)</f>
        <v>#N/A</v>
      </c>
      <c r="I73" s="74"/>
      <c r="J73" s="76" t="e">
        <f>IF(ISNUMBER(Daten_LF1[[#This Row],[BS]]),Daten_LF1[[#This Row],[BS]]/_xlfn.XLOOKUP(Basisjahr,Daten_LF1[Jahr],Daten_LF1[BS])-1,#N/A)</f>
        <v>#N/A</v>
      </c>
      <c r="K73" s="68"/>
      <c r="L73" s="67"/>
      <c r="M73" s="64"/>
      <c r="N73" s="62"/>
      <c r="O73" s="62"/>
      <c r="P73" s="62"/>
    </row>
    <row r="74" spans="1:16" ht="16.350000000000001" customHeight="1">
      <c r="A74" s="95">
        <v>2038</v>
      </c>
      <c r="B74" s="65" t="s">
        <v>164</v>
      </c>
      <c r="C74" s="124" t="s">
        <v>164</v>
      </c>
      <c r="D74" s="66" t="e">
        <v>#N/A</v>
      </c>
      <c r="E74" s="74"/>
      <c r="F74" s="76" t="e">
        <f>IF(ISNUMBER(Daten_LF1[[#This Row],[ZH]]),Daten_LF1[[#This Row],[ZH]]/_xlfn.XLOOKUP(Basisjahr,Daten_LF1[Jahr],Daten_LF1[ZH])-1,#N/A)</f>
        <v>#N/A</v>
      </c>
      <c r="G74" s="74"/>
      <c r="H74" s="76" t="e">
        <f>IF(ISNUMBER(Daten_LF1[[#This Row],[CH]]),Daten_LF1[[#This Row],[CH]]/_xlfn.XLOOKUP(Basisjahr,Daten_LF1[Jahr],Daten_LF1[CH])-1,#N/A)</f>
        <v>#N/A</v>
      </c>
      <c r="I74" s="74"/>
      <c r="J74" s="76" t="e">
        <f>IF(ISNUMBER(Daten_LF1[[#This Row],[BS]]),Daten_LF1[[#This Row],[BS]]/_xlfn.XLOOKUP(Basisjahr,Daten_LF1[Jahr],Daten_LF1[BS])-1,#N/A)</f>
        <v>#N/A</v>
      </c>
      <c r="K74" s="68"/>
      <c r="L74" s="67"/>
      <c r="M74" s="64"/>
      <c r="N74" s="62"/>
      <c r="O74" s="62"/>
      <c r="P74" s="62"/>
    </row>
    <row r="75" spans="1:16" ht="16.350000000000001" customHeight="1">
      <c r="A75" s="95">
        <v>2039</v>
      </c>
      <c r="B75" s="65" t="s">
        <v>164</v>
      </c>
      <c r="C75" s="124" t="s">
        <v>164</v>
      </c>
      <c r="D75" s="66" t="e">
        <v>#N/A</v>
      </c>
      <c r="E75" s="74"/>
      <c r="F75" s="76" t="e">
        <f>IF(ISNUMBER(Daten_LF1[[#This Row],[ZH]]),Daten_LF1[[#This Row],[ZH]]/_xlfn.XLOOKUP(Basisjahr,Daten_LF1[Jahr],Daten_LF1[ZH])-1,#N/A)</f>
        <v>#N/A</v>
      </c>
      <c r="G75" s="74"/>
      <c r="H75" s="76" t="e">
        <f>IF(ISNUMBER(Daten_LF1[[#This Row],[CH]]),Daten_LF1[[#This Row],[CH]]/_xlfn.XLOOKUP(Basisjahr,Daten_LF1[Jahr],Daten_LF1[CH])-1,#N/A)</f>
        <v>#N/A</v>
      </c>
      <c r="I75" s="74"/>
      <c r="J75" s="76" t="e">
        <f>IF(ISNUMBER(Daten_LF1[[#This Row],[BS]]),Daten_LF1[[#This Row],[BS]]/_xlfn.XLOOKUP(Basisjahr,Daten_LF1[Jahr],Daten_LF1[BS])-1,#N/A)</f>
        <v>#N/A</v>
      </c>
      <c r="K75" s="68"/>
      <c r="L75" s="67"/>
      <c r="M75" s="64"/>
      <c r="N75" s="62"/>
      <c r="O75" s="62"/>
      <c r="P75" s="62"/>
    </row>
    <row r="76" spans="1:16" ht="16.350000000000001" customHeight="1">
      <c r="A76" s="95">
        <v>2040</v>
      </c>
      <c r="B76" s="65" t="s">
        <v>164</v>
      </c>
      <c r="C76" s="124" t="s">
        <v>164</v>
      </c>
      <c r="D76" s="163">
        <f>0.7*95020</f>
        <v>66514</v>
      </c>
      <c r="E76" s="74"/>
      <c r="F76" s="76" t="e">
        <f>IF(ISNUMBER(Daten_LF1[[#This Row],[ZH]]),Daten_LF1[[#This Row],[ZH]]/_xlfn.XLOOKUP(Basisjahr,Daten_LF1[Jahr],Daten_LF1[ZH])-1,#N/A)</f>
        <v>#N/A</v>
      </c>
      <c r="G76" s="74"/>
      <c r="H76" s="76" t="e">
        <f>IF(ISNUMBER(Daten_LF1[[#This Row],[CH]]),Daten_LF1[[#This Row],[CH]]/_xlfn.XLOOKUP(Basisjahr,Daten_LF1[Jahr],Daten_LF1[CH])-1,#N/A)</f>
        <v>#N/A</v>
      </c>
      <c r="I76" s="74"/>
      <c r="J76" s="76" t="e">
        <f>IF(ISNUMBER(Daten_LF1[[#This Row],[BS]]),Daten_LF1[[#This Row],[BS]]/_xlfn.XLOOKUP(Basisjahr,Daten_LF1[Jahr],Daten_LF1[BS])-1,#N/A)</f>
        <v>#N/A</v>
      </c>
      <c r="K76" s="68"/>
      <c r="L76" s="67"/>
      <c r="M76" s="64"/>
      <c r="N76" s="62"/>
      <c r="O76" s="62"/>
      <c r="P76" s="62"/>
    </row>
    <row r="77" spans="1:16" ht="16.350000000000001" customHeight="1">
      <c r="A77" s="95">
        <v>2041</v>
      </c>
      <c r="B77" s="65" t="s">
        <v>164</v>
      </c>
      <c r="C77" s="124" t="s">
        <v>164</v>
      </c>
      <c r="D77" s="66" t="e">
        <v>#N/A</v>
      </c>
      <c r="E77" s="74"/>
      <c r="F77" s="76" t="e">
        <f>IF(ISNUMBER(Daten_LF1[[#This Row],[ZH]]),Daten_LF1[[#This Row],[ZH]]/_xlfn.XLOOKUP(Basisjahr,Daten_LF1[Jahr],Daten_LF1[ZH])-1,#N/A)</f>
        <v>#N/A</v>
      </c>
      <c r="G77" s="74"/>
      <c r="H77" s="76" t="e">
        <f>IF(ISNUMBER(Daten_LF1[[#This Row],[CH]]),Daten_LF1[[#This Row],[CH]]/_xlfn.XLOOKUP(Basisjahr,Daten_LF1[Jahr],Daten_LF1[CH])-1,#N/A)</f>
        <v>#N/A</v>
      </c>
      <c r="I77" s="74"/>
      <c r="J77" s="76" t="e">
        <f>IF(ISNUMBER(Daten_LF1[[#This Row],[BS]]),Daten_LF1[[#This Row],[BS]]/_xlfn.XLOOKUP(Basisjahr,Daten_LF1[Jahr],Daten_LF1[BS])-1,#N/A)</f>
        <v>#N/A</v>
      </c>
      <c r="K77" s="68"/>
      <c r="L77" s="67"/>
      <c r="M77" s="64"/>
      <c r="N77" s="62"/>
      <c r="O77" s="62"/>
      <c r="P77" s="62"/>
    </row>
    <row r="78" spans="1:16" ht="16.350000000000001" customHeight="1">
      <c r="A78" s="95">
        <v>2042</v>
      </c>
      <c r="B78" s="65" t="s">
        <v>164</v>
      </c>
      <c r="C78" s="124" t="s">
        <v>164</v>
      </c>
      <c r="D78" s="66" t="e">
        <v>#N/A</v>
      </c>
      <c r="E78" s="74"/>
      <c r="F78" s="76" t="e">
        <f>IF(ISNUMBER(Daten_LF1[[#This Row],[ZH]]),Daten_LF1[[#This Row],[ZH]]/_xlfn.XLOOKUP(Basisjahr,Daten_LF1[Jahr],Daten_LF1[ZH])-1,#N/A)</f>
        <v>#N/A</v>
      </c>
      <c r="G78" s="74"/>
      <c r="H78" s="76" t="e">
        <f>IF(ISNUMBER(Daten_LF1[[#This Row],[CH]]),Daten_LF1[[#This Row],[CH]]/_xlfn.XLOOKUP(Basisjahr,Daten_LF1[Jahr],Daten_LF1[CH])-1,#N/A)</f>
        <v>#N/A</v>
      </c>
      <c r="I78" s="74"/>
      <c r="J78" s="76" t="e">
        <f>IF(ISNUMBER(Daten_LF1[[#This Row],[BS]]),Daten_LF1[[#This Row],[BS]]/_xlfn.XLOOKUP(Basisjahr,Daten_LF1[Jahr],Daten_LF1[BS])-1,#N/A)</f>
        <v>#N/A</v>
      </c>
      <c r="K78" s="68"/>
      <c r="L78" s="67"/>
      <c r="M78" s="64"/>
      <c r="N78" s="62"/>
      <c r="O78" s="62"/>
      <c r="P78" s="62"/>
    </row>
    <row r="79" spans="1:16" ht="16.350000000000001" customHeight="1">
      <c r="A79" s="95">
        <v>2043</v>
      </c>
      <c r="B79" s="65" t="s">
        <v>164</v>
      </c>
      <c r="C79" s="124" t="s">
        <v>164</v>
      </c>
      <c r="D79" s="66" t="e">
        <v>#N/A</v>
      </c>
      <c r="E79" s="74"/>
      <c r="F79" s="76" t="e">
        <f>IF(ISNUMBER(Daten_LF1[[#This Row],[ZH]]),Daten_LF1[[#This Row],[ZH]]/_xlfn.XLOOKUP(Basisjahr,Daten_LF1[Jahr],Daten_LF1[ZH])-1,#N/A)</f>
        <v>#N/A</v>
      </c>
      <c r="G79" s="74"/>
      <c r="H79" s="76" t="e">
        <f>IF(ISNUMBER(Daten_LF1[[#This Row],[CH]]),Daten_LF1[[#This Row],[CH]]/_xlfn.XLOOKUP(Basisjahr,Daten_LF1[Jahr],Daten_LF1[CH])-1,#N/A)</f>
        <v>#N/A</v>
      </c>
      <c r="I79" s="74"/>
      <c r="J79" s="76" t="e">
        <f>IF(ISNUMBER(Daten_LF1[[#This Row],[BS]]),Daten_LF1[[#This Row],[BS]]/_xlfn.XLOOKUP(Basisjahr,Daten_LF1[Jahr],Daten_LF1[BS])-1,#N/A)</f>
        <v>#N/A</v>
      </c>
      <c r="K79" s="68"/>
      <c r="L79" s="67"/>
      <c r="M79" s="64"/>
      <c r="N79" s="62"/>
      <c r="O79" s="62"/>
      <c r="P79" s="62"/>
    </row>
    <row r="80" spans="1:16" ht="16.350000000000001" customHeight="1">
      <c r="A80" s="95">
        <v>2044</v>
      </c>
      <c r="B80" s="65" t="s">
        <v>164</v>
      </c>
      <c r="C80" s="124" t="s">
        <v>164</v>
      </c>
      <c r="D80" s="66" t="e">
        <v>#N/A</v>
      </c>
      <c r="E80" s="74"/>
      <c r="F80" s="76" t="e">
        <f>IF(ISNUMBER(Daten_LF1[[#This Row],[ZH]]),Daten_LF1[[#This Row],[ZH]]/_xlfn.XLOOKUP(Basisjahr,Daten_LF1[Jahr],Daten_LF1[ZH])-1,#N/A)</f>
        <v>#N/A</v>
      </c>
      <c r="G80" s="74"/>
      <c r="H80" s="76" t="e">
        <f>IF(ISNUMBER(Daten_LF1[[#This Row],[CH]]),Daten_LF1[[#This Row],[CH]]/_xlfn.XLOOKUP(Basisjahr,Daten_LF1[Jahr],Daten_LF1[CH])-1,#N/A)</f>
        <v>#N/A</v>
      </c>
      <c r="I80" s="74"/>
      <c r="J80" s="76" t="e">
        <f>IF(ISNUMBER(Daten_LF1[[#This Row],[BS]]),Daten_LF1[[#This Row],[BS]]/_xlfn.XLOOKUP(Basisjahr,Daten_LF1[Jahr],Daten_LF1[BS])-1,#N/A)</f>
        <v>#N/A</v>
      </c>
      <c r="K80" s="68"/>
      <c r="L80" s="67"/>
      <c r="M80" s="64"/>
      <c r="N80" s="62"/>
      <c r="O80" s="62"/>
      <c r="P80" s="62"/>
    </row>
    <row r="81" spans="1:16" ht="16.350000000000001" customHeight="1">
      <c r="A81" s="95">
        <v>2045</v>
      </c>
      <c r="B81" s="65" t="s">
        <v>164</v>
      </c>
      <c r="C81" s="124" t="s">
        <v>164</v>
      </c>
      <c r="D81" s="66" t="e">
        <v>#N/A</v>
      </c>
      <c r="E81" s="74"/>
      <c r="F81" s="76" t="e">
        <f>IF(ISNUMBER(Daten_LF1[[#This Row],[ZH]]),Daten_LF1[[#This Row],[ZH]]/_xlfn.XLOOKUP(Basisjahr,Daten_LF1[Jahr],Daten_LF1[ZH])-1,#N/A)</f>
        <v>#N/A</v>
      </c>
      <c r="G81" s="74"/>
      <c r="H81" s="76" t="e">
        <f>IF(ISNUMBER(Daten_LF1[[#This Row],[CH]]),Daten_LF1[[#This Row],[CH]]/_xlfn.XLOOKUP(Basisjahr,Daten_LF1[Jahr],Daten_LF1[CH])-1,#N/A)</f>
        <v>#N/A</v>
      </c>
      <c r="I81" s="74"/>
      <c r="J81" s="76" t="e">
        <f>IF(ISNUMBER(Daten_LF1[[#This Row],[BS]]),Daten_LF1[[#This Row],[BS]]/_xlfn.XLOOKUP(Basisjahr,Daten_LF1[Jahr],Daten_LF1[BS])-1,#N/A)</f>
        <v>#N/A</v>
      </c>
      <c r="K81" s="68"/>
      <c r="L81" s="67"/>
      <c r="M81" s="64"/>
      <c r="N81" s="62"/>
      <c r="O81" s="62"/>
      <c r="P81" s="62"/>
    </row>
    <row r="82" spans="1:16" ht="16.350000000000001" customHeight="1">
      <c r="A82" s="95">
        <v>2046</v>
      </c>
      <c r="B82" s="65" t="s">
        <v>164</v>
      </c>
      <c r="C82" s="124" t="s">
        <v>164</v>
      </c>
      <c r="D82" s="66" t="e">
        <v>#N/A</v>
      </c>
      <c r="E82" s="74"/>
      <c r="F82" s="76" t="e">
        <f>IF(ISNUMBER(Daten_LF1[[#This Row],[ZH]]),Daten_LF1[[#This Row],[ZH]]/_xlfn.XLOOKUP(Basisjahr,Daten_LF1[Jahr],Daten_LF1[ZH])-1,#N/A)</f>
        <v>#N/A</v>
      </c>
      <c r="G82" s="74"/>
      <c r="H82" s="76" t="e">
        <f>IF(ISNUMBER(Daten_LF1[[#This Row],[CH]]),Daten_LF1[[#This Row],[CH]]/_xlfn.XLOOKUP(Basisjahr,Daten_LF1[Jahr],Daten_LF1[CH])-1,#N/A)</f>
        <v>#N/A</v>
      </c>
      <c r="I82" s="74"/>
      <c r="J82" s="76" t="e">
        <f>IF(ISNUMBER(Daten_LF1[[#This Row],[BS]]),Daten_LF1[[#This Row],[BS]]/_xlfn.XLOOKUP(Basisjahr,Daten_LF1[Jahr],Daten_LF1[BS])-1,#N/A)</f>
        <v>#N/A</v>
      </c>
      <c r="K82" s="68"/>
      <c r="L82" s="67"/>
      <c r="M82" s="64"/>
      <c r="N82" s="62"/>
      <c r="O82" s="62"/>
      <c r="P82" s="62"/>
    </row>
    <row r="83" spans="1:16" ht="16.350000000000001" customHeight="1">
      <c r="A83" s="95">
        <v>2047</v>
      </c>
      <c r="B83" s="65" t="s">
        <v>164</v>
      </c>
      <c r="C83" s="124" t="s">
        <v>164</v>
      </c>
      <c r="D83" s="66" t="e">
        <v>#N/A</v>
      </c>
      <c r="E83" s="74"/>
      <c r="F83" s="76" t="e">
        <f>IF(ISNUMBER(Daten_LF1[[#This Row],[ZH]]),Daten_LF1[[#This Row],[ZH]]/_xlfn.XLOOKUP(Basisjahr,Daten_LF1[Jahr],Daten_LF1[ZH])-1,#N/A)</f>
        <v>#N/A</v>
      </c>
      <c r="G83" s="74"/>
      <c r="H83" s="76" t="e">
        <f>IF(ISNUMBER(Daten_LF1[[#This Row],[CH]]),Daten_LF1[[#This Row],[CH]]/_xlfn.XLOOKUP(Basisjahr,Daten_LF1[Jahr],Daten_LF1[CH])-1,#N/A)</f>
        <v>#N/A</v>
      </c>
      <c r="I83" s="74"/>
      <c r="J83" s="76" t="e">
        <f>IF(ISNUMBER(Daten_LF1[[#This Row],[BS]]),Daten_LF1[[#This Row],[BS]]/_xlfn.XLOOKUP(Basisjahr,Daten_LF1[Jahr],Daten_LF1[BS])-1,#N/A)</f>
        <v>#N/A</v>
      </c>
      <c r="K83" s="68"/>
      <c r="L83" s="67"/>
      <c r="M83" s="64"/>
      <c r="N83" s="62"/>
      <c r="O83" s="62"/>
      <c r="P83" s="62"/>
    </row>
    <row r="84" spans="1:16" ht="16.350000000000001" customHeight="1">
      <c r="A84" s="95">
        <v>2048</v>
      </c>
      <c r="B84" s="65" t="s">
        <v>164</v>
      </c>
      <c r="C84" s="124" t="s">
        <v>164</v>
      </c>
      <c r="D84" s="66" t="e">
        <v>#N/A</v>
      </c>
      <c r="E84" s="74"/>
      <c r="F84" s="76" t="e">
        <f>IF(ISNUMBER(Daten_LF1[[#This Row],[ZH]]),Daten_LF1[[#This Row],[ZH]]/_xlfn.XLOOKUP(Basisjahr,Daten_LF1[Jahr],Daten_LF1[ZH])-1,#N/A)</f>
        <v>#N/A</v>
      </c>
      <c r="G84" s="74"/>
      <c r="H84" s="76" t="e">
        <f>IF(ISNUMBER(Daten_LF1[[#This Row],[CH]]),Daten_LF1[[#This Row],[CH]]/_xlfn.XLOOKUP(Basisjahr,Daten_LF1[Jahr],Daten_LF1[CH])-1,#N/A)</f>
        <v>#N/A</v>
      </c>
      <c r="I84" s="74"/>
      <c r="J84" s="76" t="e">
        <f>IF(ISNUMBER(Daten_LF1[[#This Row],[BS]]),Daten_LF1[[#This Row],[BS]]/_xlfn.XLOOKUP(Basisjahr,Daten_LF1[Jahr],Daten_LF1[BS])-1,#N/A)</f>
        <v>#N/A</v>
      </c>
      <c r="K84" s="68"/>
      <c r="L84" s="67"/>
      <c r="M84" s="64"/>
      <c r="N84" s="62"/>
      <c r="O84" s="62"/>
      <c r="P84" s="62"/>
    </row>
    <row r="85" spans="1:16" ht="16.350000000000001" customHeight="1">
      <c r="A85" s="95">
        <v>2049</v>
      </c>
      <c r="B85" s="65" t="s">
        <v>164</v>
      </c>
      <c r="C85" s="124" t="s">
        <v>164</v>
      </c>
      <c r="D85" s="66" t="e">
        <v>#N/A</v>
      </c>
      <c r="E85" s="74"/>
      <c r="F85" s="76" t="e">
        <f>IF(ISNUMBER(Daten_LF1[[#This Row],[ZH]]),Daten_LF1[[#This Row],[ZH]]/_xlfn.XLOOKUP(Basisjahr,Daten_LF1[Jahr],Daten_LF1[ZH])-1,#N/A)</f>
        <v>#N/A</v>
      </c>
      <c r="G85" s="74"/>
      <c r="H85" s="76" t="e">
        <f>IF(ISNUMBER(Daten_LF1[[#This Row],[CH]]),Daten_LF1[[#This Row],[CH]]/_xlfn.XLOOKUP(Basisjahr,Daten_LF1[Jahr],Daten_LF1[CH])-1,#N/A)</f>
        <v>#N/A</v>
      </c>
      <c r="I85" s="74"/>
      <c r="J85" s="76" t="e">
        <f>IF(ISNUMBER(Daten_LF1[[#This Row],[BS]]),Daten_LF1[[#This Row],[BS]]/_xlfn.XLOOKUP(Basisjahr,Daten_LF1[Jahr],Daten_LF1[BS])-1,#N/A)</f>
        <v>#N/A</v>
      </c>
      <c r="K85" s="68"/>
      <c r="L85" s="67"/>
      <c r="M85" s="64"/>
      <c r="N85" s="62"/>
      <c r="O85" s="62"/>
      <c r="P85" s="62"/>
    </row>
    <row r="86" spans="1:16" ht="15" customHeight="1">
      <c r="A86" s="95">
        <v>2050</v>
      </c>
      <c r="B86" s="95" t="s">
        <v>164</v>
      </c>
      <c r="C86" s="124" t="s">
        <v>164</v>
      </c>
      <c r="D86" s="163">
        <f>0.65*95020</f>
        <v>61763</v>
      </c>
      <c r="E86"/>
      <c r="F86" t="e">
        <f>IF(ISNUMBER(Daten_LF1[[#This Row],[ZH]]),Daten_LF1[[#This Row],[ZH]]/_xlfn.XLOOKUP(Basisjahr,Daten_LF1[Jahr],Daten_LF1[ZH])-1,#N/A)</f>
        <v>#N/A</v>
      </c>
      <c r="G86"/>
      <c r="H86" t="e">
        <f>IF(ISNUMBER(Daten_LF1[[#This Row],[CH]]),Daten_LF1[[#This Row],[CH]]/_xlfn.XLOOKUP(Basisjahr,Daten_LF1[Jahr],Daten_LF1[CH])-1,#N/A)</f>
        <v>#N/A</v>
      </c>
      <c r="I86"/>
      <c r="J86" t="e">
        <f>IF(ISNUMBER(Daten_LF1[[#This Row],[BS]]),Daten_LF1[[#This Row],[BS]]/_xlfn.XLOOKUP(Basisjahr,Daten_LF1[Jahr],Daten_LF1[BS])-1,#N/A)</f>
        <v>#N/A</v>
      </c>
      <c r="K86"/>
      <c r="L86" s="67"/>
      <c r="M86" s="64"/>
      <c r="N86" s="62"/>
      <c r="O86" s="62"/>
      <c r="P86" s="62"/>
    </row>
    <row r="87" spans="1:16">
      <c r="A87" s="64"/>
      <c r="B87" s="62"/>
      <c r="C87" s="62"/>
      <c r="D87" s="62"/>
      <c r="E87" s="60"/>
      <c r="F87" s="62"/>
      <c r="G87" s="64"/>
      <c r="H87" s="62"/>
      <c r="I87" s="62"/>
      <c r="J87" s="62"/>
    </row>
    <row r="88" spans="1:16">
      <c r="A88" s="64"/>
      <c r="B88" s="62"/>
      <c r="C88" s="62"/>
      <c r="D88" s="62"/>
      <c r="E88" s="60"/>
      <c r="F88" s="62"/>
      <c r="G88" s="64"/>
      <c r="H88" s="62"/>
      <c r="I88" s="62"/>
      <c r="J88" s="62"/>
    </row>
    <row r="89" spans="1:16">
      <c r="A89" s="64"/>
      <c r="B89" s="62"/>
      <c r="C89" s="62"/>
      <c r="D89" s="62"/>
      <c r="E89" s="60"/>
      <c r="F89" s="62"/>
      <c r="G89" s="64"/>
      <c r="H89" s="62"/>
      <c r="I89" s="62"/>
      <c r="J89" s="62"/>
    </row>
    <row r="90" spans="1:16" ht="18.399999999999999" thickBot="1">
      <c r="A90" s="64"/>
      <c r="B90" s="62"/>
      <c r="C90" s="62"/>
      <c r="D90" s="62"/>
      <c r="E90" s="60"/>
      <c r="F90" s="62"/>
      <c r="G90" s="69"/>
      <c r="H90" s="69"/>
      <c r="I90" s="62"/>
      <c r="J90" s="62"/>
    </row>
    <row r="91" spans="1:16" ht="13.35" thickTop="1" thickBot="1">
      <c r="A91" s="70"/>
      <c r="G91" s="62"/>
      <c r="H91" s="62"/>
      <c r="I91" s="62"/>
      <c r="J91" s="62"/>
    </row>
    <row r="92" spans="1:16" ht="12.95" thickTop="1">
      <c r="A92" s="64"/>
      <c r="B92" s="62"/>
      <c r="C92" s="62"/>
      <c r="D92" s="62"/>
      <c r="E92" s="60"/>
      <c r="F92" s="62"/>
      <c r="G92" s="62"/>
      <c r="H92" s="62"/>
      <c r="I92" s="62"/>
      <c r="J92" s="62"/>
    </row>
    <row r="93" spans="1:16" ht="12.6" customHeight="1">
      <c r="A93" s="64"/>
      <c r="B93" s="62"/>
      <c r="C93" s="62"/>
      <c r="D93" s="62"/>
      <c r="E93" s="60"/>
      <c r="F93" s="62"/>
      <c r="G93" s="62"/>
      <c r="H93" s="62"/>
      <c r="I93" s="62"/>
      <c r="J93" s="62"/>
    </row>
    <row r="94" spans="1:16">
      <c r="A94" s="64"/>
      <c r="B94" s="62"/>
      <c r="C94" s="62"/>
      <c r="D94" s="62"/>
      <c r="E94" s="60"/>
      <c r="F94" s="62"/>
      <c r="G94" s="64"/>
      <c r="H94" s="62"/>
      <c r="I94" s="62"/>
      <c r="J94" s="62"/>
    </row>
    <row r="95" spans="1:16">
      <c r="A95" s="64"/>
      <c r="B95" s="62"/>
      <c r="C95" s="62"/>
      <c r="D95" s="62"/>
      <c r="E95" s="60"/>
      <c r="F95" s="62"/>
    </row>
    <row r="128" spans="1:1">
      <c r="A128" s="64"/>
    </row>
    <row r="129" spans="1:1">
      <c r="A129" s="64"/>
    </row>
    <row r="130" spans="1:1">
      <c r="A130" s="64"/>
    </row>
    <row r="131" spans="1:1">
      <c r="A131" s="64"/>
    </row>
    <row r="132" spans="1:1">
      <c r="A132" s="64"/>
    </row>
    <row r="133" spans="1:1">
      <c r="A133" s="64"/>
    </row>
    <row r="134" spans="1:1">
      <c r="A134" s="64"/>
    </row>
    <row r="135" spans="1:1">
      <c r="A135" s="64"/>
    </row>
    <row r="136" spans="1:1">
      <c r="A136" s="64"/>
    </row>
    <row r="137" spans="1:1">
      <c r="A137" s="64"/>
    </row>
    <row r="138" spans="1:1">
      <c r="A138" s="64"/>
    </row>
    <row r="139" spans="1:1">
      <c r="A139" s="64"/>
    </row>
    <row r="140" spans="1:1">
      <c r="A140" s="64"/>
    </row>
    <row r="141" spans="1:1">
      <c r="A141" s="64"/>
    </row>
    <row r="142" spans="1:1">
      <c r="A142" s="64"/>
    </row>
    <row r="143" spans="1:1">
      <c r="A143" s="64"/>
    </row>
    <row r="144" spans="1:1">
      <c r="A144" s="64"/>
    </row>
    <row r="145" spans="1:1">
      <c r="A145" s="64"/>
    </row>
    <row r="146" spans="1:1">
      <c r="A146" s="64"/>
    </row>
  </sheetData>
  <dataConsolidate/>
  <mergeCells count="31">
    <mergeCell ref="A29:G29"/>
    <mergeCell ref="B25:D25"/>
    <mergeCell ref="G25:I25"/>
    <mergeCell ref="B26:D26"/>
    <mergeCell ref="G26:I26"/>
    <mergeCell ref="B27:D27"/>
    <mergeCell ref="G27:I27"/>
    <mergeCell ref="B13:D13"/>
    <mergeCell ref="G13:I13"/>
    <mergeCell ref="B22:D22"/>
    <mergeCell ref="G22:I22"/>
    <mergeCell ref="B21:D21"/>
    <mergeCell ref="G21:I21"/>
    <mergeCell ref="B14:D14"/>
    <mergeCell ref="G14:I14"/>
    <mergeCell ref="N29:O29"/>
    <mergeCell ref="N28:O28"/>
    <mergeCell ref="A1:D1"/>
    <mergeCell ref="F1:H1"/>
    <mergeCell ref="B8:D8"/>
    <mergeCell ref="G8:I8"/>
    <mergeCell ref="B9:D9"/>
    <mergeCell ref="G9:I9"/>
    <mergeCell ref="B17:D17"/>
    <mergeCell ref="G17:I17"/>
    <mergeCell ref="B24:D24"/>
    <mergeCell ref="G24:I24"/>
    <mergeCell ref="B11:D11"/>
    <mergeCell ref="G11:I11"/>
    <mergeCell ref="B12:D12"/>
    <mergeCell ref="G12:I12"/>
  </mergeCells>
  <phoneticPr fontId="34" type="noConversion"/>
  <conditionalFormatting sqref="A22">
    <cfRule type="cellIs" dxfId="531" priority="8" operator="equal">
      <formula>0</formula>
    </cfRule>
  </conditionalFormatting>
  <conditionalFormatting sqref="A21:B22">
    <cfRule type="containsErrors" dxfId="530" priority="9">
      <formula>ISERROR(A21)</formula>
    </cfRule>
  </conditionalFormatting>
  <conditionalFormatting sqref="A7:C7">
    <cfRule type="containsErrors" dxfId="529" priority="13">
      <formula>ISERROR(A7)</formula>
    </cfRule>
  </conditionalFormatting>
  <conditionalFormatting sqref="A31:AA31 A32:D50 A51:AA86 A2:Z6 A8:Z13 A14:B14 E14:G14 J14:Z14 A15:Z20 E21:G22 J21:Z22 A23:Z25 A26:J27 N26:Z27 A28:O28 Q28:Z28 A29:Z30 F32:F50 H32:AA50 A87:Z91 A92:J93 N92:Z93 A94:Z123">
    <cfRule type="containsErrors" dxfId="528" priority="29">
      <formula>ISERROR(A2)</formula>
    </cfRule>
  </conditionalFormatting>
  <conditionalFormatting sqref="B7 B31:C50 C32:C86">
    <cfRule type="cellIs" dxfId="527" priority="12" operator="equal">
      <formula>0</formula>
    </cfRule>
  </conditionalFormatting>
  <conditionalFormatting sqref="D7">
    <cfRule type="cellIs" dxfId="526" priority="10" operator="equal">
      <formula>0</formula>
    </cfRule>
  </conditionalFormatting>
  <conditionalFormatting sqref="D7:Z7">
    <cfRule type="containsErrors" dxfId="523" priority="11">
      <formula>ISERROR(D7)</formula>
    </cfRule>
  </conditionalFormatting>
  <conditionalFormatting sqref="P28">
    <cfRule type="cellIs" dxfId="522" priority="1" operator="equal">
      <formula>0</formula>
    </cfRule>
  </conditionalFormatting>
  <dataValidations count="1">
    <dataValidation operator="lessThan" allowBlank="1" showInputMessage="1" showErrorMessage="1" sqref="B8:D10" xr:uid="{F94FFABF-85AD-4C3C-897E-64B689B8F57B}"/>
  </dataValidations>
  <hyperlinks>
    <hyperlink ref="F1" location="Übersicht!A1" display="⬅️ Zurück zur Übersicht" xr:uid="{724F8820-C853-4B1A-BDF1-A138E8EB4B60}"/>
    <hyperlink ref="B12" r:id="rId1" xr:uid="{60B3CF88-58CA-40D1-92A2-469C7507C673}"/>
    <hyperlink ref="B12:D12" r:id="rId2" display="https://www.pxweb.bfs.admin.ch/pxweb/de/px-x-0702000000_104/-/px-x-0702000000_104.px/" xr:uid="{1424FF3C-EA99-4ED2-99E7-93979D16E71D}"/>
    <hyperlink ref="B11" r:id="rId3" xr:uid="{3190BFC7-BD08-4FF1-B64F-93807764A45F}"/>
  </hyperlinks>
  <pageMargins left="0.25" right="0.25" top="0.75" bottom="0.75" header="0.3" footer="0.3"/>
  <pageSetup paperSize="9" scale="83" orientation="portrait" r:id="rId4"/>
  <headerFooter>
    <oddHeader>&amp;L&amp;"Arial Nova,Standard"Energiestadt Opfikon</oddHeader>
  </headerFooter>
  <drawing r:id="rId5"/>
  <tableParts count="1">
    <tablePart r:id="rId6"/>
  </tableParts>
  <extLst>
    <ext xmlns:x14="http://schemas.microsoft.com/office/spreadsheetml/2009/9/main" uri="{78C0D931-6437-407d-A8EE-F0AAD7539E65}">
      <x14:conditionalFormattings>
        <x14:conditionalFormatting xmlns:xm="http://schemas.microsoft.com/office/excel/2006/main">
          <x14:cfRule type="expression" priority="144" id="{74BDCAFF-858A-4FA7-B12F-22E15498DD41}">
            <xm:f>$A32=Übersicht!$H$1</xm:f>
            <x14:dxf>
              <fill>
                <patternFill>
                  <bgColor theme="3" tint="0.79998168889431442"/>
                </patternFill>
              </fill>
            </x14:dxf>
          </x14:cfRule>
          <x14:cfRule type="expression" priority="145" id="{46690E0D-6443-4BEE-BDF8-3D7CD2189799}">
            <xm:f>$A32=Übersicht!$J$1</xm:f>
            <x14:dxf>
              <fill>
                <patternFill>
                  <bgColor theme="2" tint="0.39994506668294322"/>
                </patternFill>
              </fill>
            </x14:dxf>
          </x14:cfRule>
          <xm:sqref>D32:D50 A32:C86 D51:L52 G53 D53:F54 H53:L54 D55:L86</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FC660809-6956-4BBC-8B3B-D01CD2E16505}">
          <x14:formula1>
            <xm:f>Definitionen!$I$2:$I$7</xm:f>
          </x14:formula1>
          <xm:sqref>G24:I24</xm:sqref>
        </x14:dataValidation>
        <x14:dataValidation type="list" operator="lessThan" allowBlank="1" showInputMessage="1" showErrorMessage="1" xr:uid="{5821741C-EC32-47CE-BA35-19A04104174C}">
          <x14:formula1>
            <xm:f>Definitionen!$E$2:$E$11</xm:f>
          </x14:formula1>
          <xm:sqref>B5</xm:sqref>
        </x14:dataValidation>
        <x14:dataValidation type="list" allowBlank="1" showInputMessage="1" showErrorMessage="1" xr:uid="{A47F9210-270B-48CB-A9DC-9234737282FC}">
          <x14:formula1>
            <xm:f>Definitionen!$A$2:$A$6</xm:f>
          </x14:formula1>
          <xm:sqref>B7 D7</xm:sqref>
        </x14:dataValidation>
        <x14:dataValidation type="list" allowBlank="1" showInputMessage="1" showErrorMessage="1" xr:uid="{25BF3680-4432-4E21-B268-983F5AD5F7DD}">
          <x14:formula1>
            <xm:f>Definitionen!I2:I15</xm:f>
          </x14:formula1>
          <xm:sqref>B24:D24</xm:sqref>
        </x14:dataValidation>
      </x14:dataValidation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8F36B-1FDC-4419-B78A-EDCA01D9EDBF}">
  <sheetPr codeName="Tabelle29">
    <tabColor theme="3"/>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1" t="s">
        <v>401</v>
      </c>
      <c r="B1" s="192"/>
      <c r="C1" s="192"/>
      <c r="D1" s="192"/>
      <c r="E1" s="93" t="e">
        <f>Basisjahr&amp;"-"&amp;Betrachtungsjahr&amp;": "&amp;ROUND(_xlfn.XLOOKUP(Betrachtungsjahr,Daten_LF2[Jahr],Daten_LF2[Veränderung ZH])*100,1)&amp;" %"</f>
        <v>#N/A</v>
      </c>
      <c r="F1" s="193" t="s">
        <v>122</v>
      </c>
      <c r="G1" s="193"/>
      <c r="H1" s="193"/>
      <c r="J1" s="94" t="e">
        <f>Basisjahr&amp;"-"&amp;Betrachtungsjahr&amp;": "&amp;ROUND(_xlfn.XLOOKUP(Betrachtungsjahr,Daten_LF2[Jahr],Daten_LF2[Veränderung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2022</v>
      </c>
      <c r="E4" s="19"/>
      <c r="F4" s="89"/>
      <c r="G4" s="89"/>
      <c r="H4" s="90" t="str">
        <f t="shared" ref="H4:H6" si="0">C4</f>
        <v>Verfügbar ab</v>
      </c>
      <c r="I4" s="92"/>
    </row>
    <row r="5" spans="1:17" s="56" customFormat="1" ht="18" customHeight="1">
      <c r="A5" s="79" t="s">
        <v>59</v>
      </c>
      <c r="B5" s="80" t="s">
        <v>166</v>
      </c>
      <c r="C5" s="79" t="s">
        <v>127</v>
      </c>
      <c r="D5" s="82" t="s">
        <v>364</v>
      </c>
      <c r="E5" s="19"/>
      <c r="F5" s="90" t="str">
        <f>A5</f>
        <v>Zuständig</v>
      </c>
      <c r="G5" s="91"/>
      <c r="H5" s="90" t="str">
        <f t="shared" si="0"/>
        <v>Kontaktperson</v>
      </c>
      <c r="I5" s="100"/>
    </row>
    <row r="6" spans="1:17" s="56" customFormat="1" ht="18" customHeight="1">
      <c r="A6" s="79" t="s">
        <v>58</v>
      </c>
      <c r="B6" s="80" t="s">
        <v>200</v>
      </c>
      <c r="C6" s="79" t="s">
        <v>128</v>
      </c>
      <c r="D6" s="83" t="s">
        <v>164</v>
      </c>
      <c r="E6" s="19"/>
      <c r="F6" s="90" t="str">
        <f t="shared" ref="F6:F9" si="1">A6</f>
        <v>Einheit</v>
      </c>
      <c r="G6" s="91"/>
      <c r="H6" s="90" t="str">
        <f t="shared" si="0"/>
        <v xml:space="preserve">Berechnung </v>
      </c>
      <c r="I6" s="91"/>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4" t="s">
        <v>402</v>
      </c>
      <c r="C8" s="194"/>
      <c r="D8" s="194"/>
      <c r="E8" s="19"/>
      <c r="F8" s="90" t="str">
        <f t="shared" si="1"/>
        <v>Kurzbeschreibung</v>
      </c>
      <c r="G8" s="238"/>
      <c r="H8" s="238"/>
      <c r="I8" s="238"/>
      <c r="Q8" s="58" t="e">
        <f>E38/E32-1</f>
        <v>#DIV/0!</v>
      </c>
    </row>
    <row r="9" spans="1:17" s="59" customFormat="1" ht="72" customHeight="1">
      <c r="A9" s="79" t="s">
        <v>132</v>
      </c>
      <c r="B9" s="194" t="s">
        <v>403</v>
      </c>
      <c r="C9" s="194"/>
      <c r="D9" s="194"/>
      <c r="E9" s="19"/>
      <c r="F9" s="90" t="str">
        <f t="shared" si="1"/>
        <v>Aussagekraft/Relevanz</v>
      </c>
      <c r="G9" s="238"/>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6" t="s">
        <v>404</v>
      </c>
      <c r="C11" s="196"/>
      <c r="D11" s="196"/>
      <c r="E11" s="19"/>
      <c r="F11" s="90" t="str">
        <f t="shared" ref="F11:H17" si="2">A11</f>
        <v>Datenquelle</v>
      </c>
      <c r="G11" s="238"/>
      <c r="H11" s="238"/>
      <c r="I11" s="238"/>
    </row>
    <row r="12" spans="1:17" s="56" customFormat="1" ht="42" customHeight="1">
      <c r="A12" s="79" t="s">
        <v>134</v>
      </c>
      <c r="B12" s="196" t="s">
        <v>371</v>
      </c>
      <c r="C12" s="196"/>
      <c r="D12" s="196"/>
      <c r="E12" s="19"/>
      <c r="F12" s="90" t="str">
        <f t="shared" si="2"/>
        <v>Internetadresse</v>
      </c>
      <c r="G12" s="238"/>
      <c r="H12" s="238"/>
      <c r="I12" s="238"/>
    </row>
    <row r="13" spans="1:17" s="56" customFormat="1" ht="42" customHeight="1">
      <c r="A13" s="79" t="s">
        <v>127</v>
      </c>
      <c r="B13" s="196" t="s">
        <v>405</v>
      </c>
      <c r="C13" s="196"/>
      <c r="D13" s="196"/>
      <c r="E13" s="19"/>
      <c r="F13" s="90" t="str">
        <f t="shared" si="2"/>
        <v>Kontaktperson</v>
      </c>
      <c r="G13" s="238"/>
      <c r="H13" s="238"/>
      <c r="I13" s="238"/>
    </row>
    <row r="14" spans="1:17" s="56" customFormat="1" ht="13.35" thickTop="1" thickBot="1">
      <c r="A14" s="79" t="s">
        <v>135</v>
      </c>
      <c r="B14" s="203"/>
      <c r="C14" s="204"/>
      <c r="D14" s="205"/>
      <c r="E14" s="19"/>
      <c r="F14" s="90" t="str">
        <f>A14</f>
        <v>Nr. der Statisitik</v>
      </c>
      <c r="G14" s="239">
        <f>B14</f>
        <v>0</v>
      </c>
      <c r="H14" s="240"/>
      <c r="I14" s="241"/>
    </row>
    <row r="15" spans="1:17" s="56" customFormat="1" ht="18.600000000000001" customHeight="1">
      <c r="A15" s="79" t="s">
        <v>136</v>
      </c>
      <c r="B15" s="105" t="s">
        <v>371</v>
      </c>
      <c r="C15" s="79" t="s">
        <v>137</v>
      </c>
      <c r="D15" s="106" t="s">
        <v>217</v>
      </c>
      <c r="E15" s="19"/>
      <c r="F15" s="90" t="str">
        <f t="shared" si="2"/>
        <v>Lizenz</v>
      </c>
      <c r="G15" s="107"/>
      <c r="H15" s="90" t="str">
        <f t="shared" si="2"/>
        <v>Dateiformat</v>
      </c>
      <c r="I15" s="107"/>
    </row>
    <row r="16" spans="1:17" s="59" customFormat="1" ht="18.600000000000001" customHeight="1">
      <c r="A16" s="79" t="s">
        <v>138</v>
      </c>
      <c r="B16" s="80" t="s">
        <v>175</v>
      </c>
      <c r="C16" s="79" t="s">
        <v>139</v>
      </c>
      <c r="D16" s="84" t="s">
        <v>406</v>
      </c>
      <c r="E16" s="19"/>
      <c r="F16" s="90" t="str">
        <f t="shared" si="2"/>
        <v>Erhebungsintervall</v>
      </c>
      <c r="G16" s="91"/>
      <c r="H16" s="90" t="str">
        <f t="shared" si="2"/>
        <v>Aktualisierung jeweils</v>
      </c>
      <c r="I16" s="91"/>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197" t="s">
        <v>407</v>
      </c>
      <c r="C21" s="198"/>
      <c r="D21" s="199"/>
      <c r="E21" s="19"/>
      <c r="F21" s="90" t="str">
        <f>A21</f>
        <v>Hinweise zu Datenauswahl und -aufbereitung</v>
      </c>
      <c r="G21" s="200"/>
      <c r="H21" s="201"/>
      <c r="I21" s="202"/>
    </row>
    <row r="22" spans="1:17" s="59" customFormat="1" ht="36.6" customHeight="1" thickTop="1" thickBot="1">
      <c r="A22" s="79" t="s">
        <v>146</v>
      </c>
      <c r="B22" s="197"/>
      <c r="C22" s="198"/>
      <c r="D22" s="199"/>
      <c r="E22" s="19"/>
      <c r="F22" s="90" t="str">
        <f>A22</f>
        <v>Berechnung Indikator</v>
      </c>
      <c r="G22" s="200">
        <f>B22</f>
        <v>0</v>
      </c>
      <c r="H22" s="201"/>
      <c r="I22" s="202"/>
    </row>
    <row r="23" spans="1:17" s="56" customFormat="1" ht="12.6" customHeight="1" thickTop="1" thickBot="1">
      <c r="A23" s="88"/>
      <c r="B23" s="88"/>
      <c r="C23" s="88"/>
      <c r="D23" s="88"/>
      <c r="E23" s="19"/>
      <c r="F23" s="88"/>
      <c r="G23" s="88"/>
      <c r="H23" s="88"/>
      <c r="I23" s="88"/>
    </row>
    <row r="24" spans="1:17" s="59" customFormat="1" ht="18" customHeight="1">
      <c r="A24" s="79" t="s">
        <v>147</v>
      </c>
      <c r="B24" s="194" t="s">
        <v>398</v>
      </c>
      <c r="C24" s="194"/>
      <c r="D24" s="194"/>
      <c r="E24" s="19"/>
      <c r="F24" s="89"/>
      <c r="G24" s="195"/>
      <c r="H24" s="195"/>
      <c r="I24" s="195"/>
    </row>
    <row r="25" spans="1:17" s="59" customFormat="1" ht="42.6" customHeight="1">
      <c r="A25" s="79" t="s">
        <v>148</v>
      </c>
      <c r="B25" s="194" t="s">
        <v>179</v>
      </c>
      <c r="C25" s="194"/>
      <c r="D25" s="194"/>
      <c r="E25" s="19"/>
      <c r="F25" s="90" t="str">
        <f t="shared" ref="F25:F27" si="5">A25</f>
        <v>Datenqualität</v>
      </c>
      <c r="G25" s="238"/>
      <c r="H25" s="238"/>
      <c r="I25" s="238"/>
    </row>
    <row r="26" spans="1:17" s="59" customFormat="1" ht="33" customHeight="1" thickTop="1" thickBot="1">
      <c r="A26" s="79" t="s">
        <v>149</v>
      </c>
      <c r="B26" s="207"/>
      <c r="C26" s="207"/>
      <c r="D26" s="207"/>
      <c r="E26" s="19"/>
      <c r="F26" s="90" t="str">
        <f t="shared" si="5"/>
        <v>Plausiblisierung / Verifizierung</v>
      </c>
      <c r="G26" s="238">
        <f>B26</f>
        <v>0</v>
      </c>
      <c r="H26" s="238"/>
      <c r="I26" s="238"/>
    </row>
    <row r="27" spans="1:17" s="59" customFormat="1" ht="37.35" customHeight="1" thickTop="1" thickBot="1">
      <c r="A27" s="79" t="s">
        <v>150</v>
      </c>
      <c r="B27" s="194"/>
      <c r="C27" s="194"/>
      <c r="D27" s="194"/>
      <c r="E27" s="19"/>
      <c r="F27" s="90" t="str">
        <f t="shared" si="5"/>
        <v>Bemerkungen</v>
      </c>
      <c r="G27" s="238">
        <f>B27</f>
        <v>0</v>
      </c>
      <c r="H27" s="238"/>
      <c r="I27" s="238"/>
    </row>
    <row r="28" spans="1:17" s="59" customFormat="1" ht="27.6" customHeight="1">
      <c r="A28" s="60"/>
      <c r="B28" s="60"/>
      <c r="C28" s="60"/>
      <c r="D28" s="60"/>
      <c r="E28" s="60"/>
      <c r="F28" s="61"/>
      <c r="G28" s="61"/>
      <c r="H28" s="61"/>
      <c r="I28" s="61"/>
      <c r="J28" s="61"/>
      <c r="N28" s="242" t="s">
        <v>151</v>
      </c>
      <c r="O28" s="242"/>
      <c r="P28" s="112" t="s">
        <v>200</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Abgedeckte Güllelager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IF(ISNUMBER(Daten_LF2[[#This Row],[ZH]]),Daten_LF2[[#This Row],[ZH]]/_xlfn.XLOOKUP(Basisjahr,Daten_LF2[Jahr],Daten_LF2[ZH])-1,#N/A)</f>
        <v>#N/A</v>
      </c>
      <c r="G32" s="121"/>
      <c r="H32" s="75" t="e">
        <f>IF(ISNUMBER(Daten_LF2[[#This Row],[CH]]),Daten_LF2[[#This Row],[CH]]/_xlfn.XLOOKUP(Basisjahr,Daten_LF2[Jahr],Daten_LF2[CH])-1,#N/A)</f>
        <v>#N/A</v>
      </c>
      <c r="I32" s="121"/>
      <c r="J32" s="75" t="e">
        <f>IF(ISNUMBER(Daten_LF2[[#This Row],[BS]]),Daten_LF2[[#This Row],[BS]]/_xlfn.XLOOKUP(Basisjahr,Daten_LF2[Jahr],Daten_LF2[BS])-1,#N/A)</f>
        <v>#N/A</v>
      </c>
      <c r="K32" s="63"/>
      <c r="L32" s="67"/>
      <c r="M32" s="64"/>
      <c r="N32" s="64"/>
      <c r="O32" s="64"/>
      <c r="P32" s="64"/>
    </row>
    <row r="33" spans="1:16" ht="16.350000000000001" customHeight="1">
      <c r="A33" s="95">
        <v>2016</v>
      </c>
      <c r="B33" s="65" t="s">
        <v>164</v>
      </c>
      <c r="C33" s="124" t="s">
        <v>164</v>
      </c>
      <c r="D33" s="66" t="e">
        <v>#N/A</v>
      </c>
      <c r="E33" s="73"/>
      <c r="F33" s="75" t="e">
        <f>IF(ISNUMBER(Daten_LF2[[#This Row],[ZH]]),Daten_LF2[[#This Row],[ZH]]/_xlfn.XLOOKUP(Basisjahr,Daten_LF2[Jahr],Daten_LF2[ZH])-1,#N/A)</f>
        <v>#N/A</v>
      </c>
      <c r="G33" s="73"/>
      <c r="H33" s="75" t="e">
        <f>IF(ISNUMBER(Daten_LF2[[#This Row],[CH]]),Daten_LF2[[#This Row],[CH]]/_xlfn.XLOOKUP(Basisjahr,Daten_LF2[Jahr],Daten_LF2[CH])-1,#N/A)</f>
        <v>#N/A</v>
      </c>
      <c r="I33" s="73"/>
      <c r="J33" s="75" t="e">
        <f>IF(ISNUMBER(Daten_LF2[[#This Row],[BS]]),Daten_LF2[[#This Row],[BS]]/_xlfn.XLOOKUP(Basisjahr,Daten_LF2[Jahr],Daten_LF2[BS])-1,#N/A)</f>
        <v>#N/A</v>
      </c>
      <c r="K33" s="63"/>
      <c r="L33" s="67"/>
      <c r="M33" s="64"/>
      <c r="N33" s="62"/>
      <c r="O33" s="62"/>
      <c r="P33" s="62"/>
    </row>
    <row r="34" spans="1:16" ht="16.350000000000001" customHeight="1">
      <c r="A34" s="95">
        <v>2017</v>
      </c>
      <c r="B34" s="65" t="s">
        <v>164</v>
      </c>
      <c r="C34" s="124" t="s">
        <v>164</v>
      </c>
      <c r="D34" s="66" t="e">
        <v>#N/A</v>
      </c>
      <c r="E34" s="73"/>
      <c r="F34" s="75" t="e">
        <f>IF(ISNUMBER(Daten_LF2[[#This Row],[ZH]]),Daten_LF2[[#This Row],[ZH]]/_xlfn.XLOOKUP(Basisjahr,Daten_LF2[Jahr],Daten_LF2[ZH])-1,#N/A)</f>
        <v>#N/A</v>
      </c>
      <c r="G34" s="73"/>
      <c r="H34" s="75" t="e">
        <f>IF(ISNUMBER(Daten_LF2[[#This Row],[CH]]),Daten_LF2[[#This Row],[CH]]/_xlfn.XLOOKUP(Basisjahr,Daten_LF2[Jahr],Daten_LF2[CH])-1,#N/A)</f>
        <v>#N/A</v>
      </c>
      <c r="I34" s="73"/>
      <c r="J34" s="75" t="e">
        <f>IF(ISNUMBER(Daten_LF2[[#This Row],[BS]]),Daten_LF2[[#This Row],[BS]]/_xlfn.XLOOKUP(Basisjahr,Daten_LF2[Jahr],Daten_LF2[BS])-1,#N/A)</f>
        <v>#N/A</v>
      </c>
      <c r="K34" s="63"/>
      <c r="L34" s="67"/>
      <c r="M34" s="64"/>
      <c r="N34" s="62"/>
      <c r="O34" s="62"/>
      <c r="P34" s="62"/>
    </row>
    <row r="35" spans="1:16" ht="16.350000000000001" customHeight="1">
      <c r="A35" s="95">
        <v>2018</v>
      </c>
      <c r="B35" s="65" t="s">
        <v>164</v>
      </c>
      <c r="C35" s="124" t="s">
        <v>164</v>
      </c>
      <c r="D35" s="66" t="e">
        <v>#N/A</v>
      </c>
      <c r="E35" s="73"/>
      <c r="F35" s="75" t="e">
        <f>IF(ISNUMBER(Daten_LF2[[#This Row],[ZH]]),Daten_LF2[[#This Row],[ZH]]/_xlfn.XLOOKUP(Basisjahr,Daten_LF2[Jahr],Daten_LF2[ZH])-1,#N/A)</f>
        <v>#N/A</v>
      </c>
      <c r="G35" s="73"/>
      <c r="H35" s="75" t="e">
        <f>IF(ISNUMBER(Daten_LF2[[#This Row],[CH]]),Daten_LF2[[#This Row],[CH]]/_xlfn.XLOOKUP(Basisjahr,Daten_LF2[Jahr],Daten_LF2[CH])-1,#N/A)</f>
        <v>#N/A</v>
      </c>
      <c r="I35" s="73"/>
      <c r="J35" s="75" t="e">
        <f>IF(ISNUMBER(Daten_LF2[[#This Row],[BS]]),Daten_LF2[[#This Row],[BS]]/_xlfn.XLOOKUP(Basisjahr,Daten_LF2[Jahr],Daten_LF2[BS])-1,#N/A)</f>
        <v>#N/A</v>
      </c>
      <c r="K35" s="63"/>
      <c r="L35" s="67"/>
      <c r="M35" s="64"/>
      <c r="N35" s="62"/>
      <c r="O35" s="62"/>
      <c r="P35" s="62"/>
    </row>
    <row r="36" spans="1:16" ht="16.350000000000001" customHeight="1">
      <c r="A36" s="95">
        <v>2019</v>
      </c>
      <c r="B36" s="65" t="s">
        <v>164</v>
      </c>
      <c r="C36" s="124" t="s">
        <v>164</v>
      </c>
      <c r="D36" s="66" t="e">
        <v>#N/A</v>
      </c>
      <c r="E36" s="73"/>
      <c r="F36" s="75" t="e">
        <f>IF(ISNUMBER(Daten_LF2[[#This Row],[ZH]]),Daten_LF2[[#This Row],[ZH]]/_xlfn.XLOOKUP(Basisjahr,Daten_LF2[Jahr],Daten_LF2[ZH])-1,#N/A)</f>
        <v>#N/A</v>
      </c>
      <c r="G36" s="73"/>
      <c r="H36" s="75" t="e">
        <f>IF(ISNUMBER(Daten_LF2[[#This Row],[CH]]),Daten_LF2[[#This Row],[CH]]/_xlfn.XLOOKUP(Basisjahr,Daten_LF2[Jahr],Daten_LF2[CH])-1,#N/A)</f>
        <v>#N/A</v>
      </c>
      <c r="I36" s="73"/>
      <c r="J36" s="75" t="e">
        <f>IF(ISNUMBER(Daten_LF2[[#This Row],[BS]]),Daten_LF2[[#This Row],[BS]]/_xlfn.XLOOKUP(Basisjahr,Daten_LF2[Jahr],Daten_LF2[BS])-1,#N/A)</f>
        <v>#N/A</v>
      </c>
      <c r="K36" s="63"/>
      <c r="L36" s="67"/>
      <c r="M36" s="64"/>
      <c r="N36" s="62"/>
      <c r="O36" s="62"/>
      <c r="P36" s="62"/>
    </row>
    <row r="37" spans="1:16" ht="16.350000000000001" customHeight="1">
      <c r="A37" s="95">
        <v>2020</v>
      </c>
      <c r="B37" s="65" t="s">
        <v>164</v>
      </c>
      <c r="C37" s="124" t="s">
        <v>164</v>
      </c>
      <c r="D37" s="66" t="e">
        <v>#N/A</v>
      </c>
      <c r="E37" s="73"/>
      <c r="F37" s="75" t="e">
        <f>IF(ISNUMBER(Daten_LF2[[#This Row],[ZH]]),Daten_LF2[[#This Row],[ZH]]/_xlfn.XLOOKUP(Basisjahr,Daten_LF2[Jahr],Daten_LF2[ZH])-1,#N/A)</f>
        <v>#N/A</v>
      </c>
      <c r="G37" s="73"/>
      <c r="H37" s="75" t="e">
        <f>IF(ISNUMBER(Daten_LF2[[#This Row],[CH]]),Daten_LF2[[#This Row],[CH]]/_xlfn.XLOOKUP(Basisjahr,Daten_LF2[Jahr],Daten_LF2[CH])-1,#N/A)</f>
        <v>#N/A</v>
      </c>
      <c r="I37" s="73"/>
      <c r="J37" s="75" t="e">
        <f>IF(ISNUMBER(Daten_LF2[[#This Row],[BS]]),Daten_LF2[[#This Row],[BS]]/_xlfn.XLOOKUP(Basisjahr,Daten_LF2[Jahr],Daten_LF2[BS])-1,#N/A)</f>
        <v>#N/A</v>
      </c>
      <c r="K37" s="63"/>
      <c r="L37" s="67"/>
      <c r="M37" s="64"/>
      <c r="N37" s="62"/>
      <c r="O37" s="62"/>
      <c r="P37" s="62"/>
    </row>
    <row r="38" spans="1:16" ht="16.350000000000001" customHeight="1">
      <c r="A38" s="95">
        <v>2021</v>
      </c>
      <c r="B38" s="65" t="s">
        <v>164</v>
      </c>
      <c r="C38" s="124" t="s">
        <v>164</v>
      </c>
      <c r="D38" s="66" t="e">
        <v>#N/A</v>
      </c>
      <c r="E38" s="73"/>
      <c r="F38" s="75" t="e">
        <f>IF(ISNUMBER(Daten_LF2[[#This Row],[ZH]]),Daten_LF2[[#This Row],[ZH]]/_xlfn.XLOOKUP(Basisjahr,Daten_LF2[Jahr],Daten_LF2[ZH])-1,#N/A)</f>
        <v>#N/A</v>
      </c>
      <c r="G38" s="73"/>
      <c r="H38" s="75" t="e">
        <f>IF(ISNUMBER(Daten_LF2[[#This Row],[CH]]),Daten_LF2[[#This Row],[CH]]/_xlfn.XLOOKUP(Basisjahr,Daten_LF2[Jahr],Daten_LF2[CH])-1,#N/A)</f>
        <v>#N/A</v>
      </c>
      <c r="I38" s="73"/>
      <c r="J38" s="75" t="e">
        <f>IF(ISNUMBER(Daten_LF2[[#This Row],[BS]]),Daten_LF2[[#This Row],[BS]]/_xlfn.XLOOKUP(Basisjahr,Daten_LF2[Jahr],Daten_LF2[BS])-1,#N/A)</f>
        <v>#N/A</v>
      </c>
      <c r="K38" s="63"/>
      <c r="L38" s="67"/>
      <c r="M38" s="64"/>
      <c r="N38" s="62"/>
      <c r="O38" s="62"/>
      <c r="P38" s="62"/>
    </row>
    <row r="39" spans="1:16" ht="16.350000000000001" customHeight="1">
      <c r="A39" s="95">
        <v>2022</v>
      </c>
      <c r="B39" s="65" t="s">
        <v>164</v>
      </c>
      <c r="C39" s="124" t="s">
        <v>164</v>
      </c>
      <c r="D39" s="66" t="e">
        <v>#N/A</v>
      </c>
      <c r="E39" s="158">
        <v>0.85</v>
      </c>
      <c r="F39" s="75" t="e">
        <f>IF(ISNUMBER(Daten_LF2[[#This Row],[ZH]]),Daten_LF2[[#This Row],[ZH]]/_xlfn.XLOOKUP(Basisjahr,Daten_LF2[Jahr],Daten_LF2[ZH])-1,#N/A)</f>
        <v>#DIV/0!</v>
      </c>
      <c r="G39" s="73"/>
      <c r="H39" s="75" t="e">
        <f>IF(ISNUMBER(Daten_LF2[[#This Row],[CH]]),Daten_LF2[[#This Row],[CH]]/_xlfn.XLOOKUP(Basisjahr,Daten_LF2[Jahr],Daten_LF2[CH])-1,#N/A)</f>
        <v>#N/A</v>
      </c>
      <c r="I39" s="73"/>
      <c r="J39" s="75" t="e">
        <f>IF(ISNUMBER(Daten_LF2[[#This Row],[BS]]),Daten_LF2[[#This Row],[BS]]/_xlfn.XLOOKUP(Basisjahr,Daten_LF2[Jahr],Daten_LF2[BS])-1,#N/A)</f>
        <v>#N/A</v>
      </c>
      <c r="K39" s="68"/>
      <c r="L39" s="67"/>
      <c r="M39" s="64"/>
      <c r="N39" s="62"/>
      <c r="O39" s="62"/>
      <c r="P39" s="62"/>
    </row>
    <row r="40" spans="1:16" ht="16.350000000000001" customHeight="1">
      <c r="A40" s="95">
        <v>2023</v>
      </c>
      <c r="B40" s="65" t="s">
        <v>164</v>
      </c>
      <c r="C40" s="124" t="s">
        <v>164</v>
      </c>
      <c r="D40" s="66" t="e">
        <v>#N/A</v>
      </c>
      <c r="E40" s="158"/>
      <c r="F40" s="76" t="e">
        <f>IF(ISNUMBER(Daten_LF2[[#This Row],[ZH]]),Daten_LF2[[#This Row],[ZH]]/_xlfn.XLOOKUP(Basisjahr,Daten_LF2[Jahr],Daten_LF2[ZH])-1,#N/A)</f>
        <v>#N/A</v>
      </c>
      <c r="G40" s="74"/>
      <c r="H40" s="76" t="e">
        <f>IF(ISNUMBER(Daten_LF2[[#This Row],[CH]]),Daten_LF2[[#This Row],[CH]]/_xlfn.XLOOKUP(Basisjahr,Daten_LF2[Jahr],Daten_LF2[CH])-1,#N/A)</f>
        <v>#N/A</v>
      </c>
      <c r="I40" s="74"/>
      <c r="J40" s="76" t="e">
        <f>IF(ISNUMBER(Daten_LF2[[#This Row],[BS]]),Daten_LF2[[#This Row],[BS]]/_xlfn.XLOOKUP(Basisjahr,Daten_LF2[Jahr],Daten_LF2[BS])-1,#N/A)</f>
        <v>#N/A</v>
      </c>
      <c r="K40" s="68"/>
      <c r="L40" s="67"/>
      <c r="M40" s="64"/>
      <c r="N40" s="62"/>
      <c r="O40" s="62"/>
      <c r="P40" s="62"/>
    </row>
    <row r="41" spans="1:16" ht="16.350000000000001" customHeight="1">
      <c r="A41" s="95">
        <v>2024</v>
      </c>
      <c r="B41" s="65" t="s">
        <v>164</v>
      </c>
      <c r="C41" s="124" t="s">
        <v>164</v>
      </c>
      <c r="D41" s="66" t="e">
        <v>#N/A</v>
      </c>
      <c r="E41" s="158"/>
      <c r="F41" s="76" t="e">
        <f>IF(ISNUMBER(Daten_LF2[[#This Row],[ZH]]),Daten_LF2[[#This Row],[ZH]]/_xlfn.XLOOKUP(Basisjahr,Daten_LF2[Jahr],Daten_LF2[ZH])-1,#N/A)</f>
        <v>#N/A</v>
      </c>
      <c r="G41" s="74"/>
      <c r="H41" s="76" t="e">
        <f>IF(ISNUMBER(Daten_LF2[[#This Row],[CH]]),Daten_LF2[[#This Row],[CH]]/_xlfn.XLOOKUP(Basisjahr,Daten_LF2[Jahr],Daten_LF2[CH])-1,#N/A)</f>
        <v>#N/A</v>
      </c>
      <c r="I41" s="74"/>
      <c r="J41" s="76" t="e">
        <f>IF(ISNUMBER(Daten_LF2[[#This Row],[BS]]),Daten_LF2[[#This Row],[BS]]/_xlfn.XLOOKUP(Basisjahr,Daten_LF2[Jahr],Daten_LF2[BS])-1,#N/A)</f>
        <v>#N/A</v>
      </c>
      <c r="K41" s="68"/>
      <c r="L41" s="67"/>
      <c r="M41" s="64"/>
      <c r="N41" s="62"/>
      <c r="O41" s="62"/>
      <c r="P41" s="62"/>
    </row>
    <row r="42" spans="1:16" ht="16.350000000000001" customHeight="1">
      <c r="A42" s="95">
        <v>2025</v>
      </c>
      <c r="B42" s="65" t="s">
        <v>164</v>
      </c>
      <c r="C42" s="124" t="s">
        <v>164</v>
      </c>
      <c r="D42" s="66" t="e">
        <v>#N/A</v>
      </c>
      <c r="E42" s="158"/>
      <c r="F42" s="76" t="e">
        <f>IF(ISNUMBER(Daten_LF2[[#This Row],[ZH]]),Daten_LF2[[#This Row],[ZH]]/_xlfn.XLOOKUP(Basisjahr,Daten_LF2[Jahr],Daten_LF2[ZH])-1,#N/A)</f>
        <v>#N/A</v>
      </c>
      <c r="G42" s="74"/>
      <c r="H42" s="76" t="e">
        <f>IF(ISNUMBER(Daten_LF2[[#This Row],[CH]]),Daten_LF2[[#This Row],[CH]]/_xlfn.XLOOKUP(Basisjahr,Daten_LF2[Jahr],Daten_LF2[CH])-1,#N/A)</f>
        <v>#N/A</v>
      </c>
      <c r="I42" s="74"/>
      <c r="J42" s="76" t="e">
        <f>IF(ISNUMBER(Daten_LF2[[#This Row],[BS]]),Daten_LF2[[#This Row],[BS]]/_xlfn.XLOOKUP(Basisjahr,Daten_LF2[Jahr],Daten_LF2[BS])-1,#N/A)</f>
        <v>#N/A</v>
      </c>
      <c r="K42" s="68"/>
      <c r="L42" s="67"/>
      <c r="M42" s="64"/>
      <c r="N42" s="62"/>
      <c r="O42" s="62"/>
      <c r="P42" s="62"/>
    </row>
    <row r="43" spans="1:16" ht="16.350000000000001" customHeight="1">
      <c r="A43" s="95">
        <v>2026</v>
      </c>
      <c r="B43" s="65" t="s">
        <v>164</v>
      </c>
      <c r="C43" s="124" t="s">
        <v>164</v>
      </c>
      <c r="D43" s="66" t="e">
        <v>#N/A</v>
      </c>
      <c r="E43" s="158"/>
      <c r="F43" s="76" t="e">
        <f>IF(ISNUMBER(Daten_LF2[[#This Row],[ZH]]),Daten_LF2[[#This Row],[ZH]]/_xlfn.XLOOKUP(Basisjahr,Daten_LF2[Jahr],Daten_LF2[ZH])-1,#N/A)</f>
        <v>#N/A</v>
      </c>
      <c r="G43" s="74"/>
      <c r="H43" s="76" t="e">
        <f>IF(ISNUMBER(Daten_LF2[[#This Row],[CH]]),Daten_LF2[[#This Row],[CH]]/_xlfn.XLOOKUP(Basisjahr,Daten_LF2[Jahr],Daten_LF2[CH])-1,#N/A)</f>
        <v>#N/A</v>
      </c>
      <c r="I43" s="74"/>
      <c r="J43" s="76" t="e">
        <f>IF(ISNUMBER(Daten_LF2[[#This Row],[BS]]),Daten_LF2[[#This Row],[BS]]/_xlfn.XLOOKUP(Basisjahr,Daten_LF2[Jahr],Daten_LF2[BS])-1,#N/A)</f>
        <v>#N/A</v>
      </c>
      <c r="K43" s="68"/>
      <c r="L43" s="67"/>
      <c r="M43" s="64"/>
      <c r="N43" s="62"/>
      <c r="O43" s="62"/>
      <c r="P43" s="62"/>
    </row>
    <row r="44" spans="1:16" ht="16.350000000000001" customHeight="1">
      <c r="A44" s="95">
        <v>2027</v>
      </c>
      <c r="B44" s="65" t="s">
        <v>164</v>
      </c>
      <c r="C44" s="124" t="s">
        <v>164</v>
      </c>
      <c r="D44" s="66" t="e">
        <v>#N/A</v>
      </c>
      <c r="E44" s="158"/>
      <c r="F44" s="76" t="e">
        <f>IF(ISNUMBER(Daten_LF2[[#This Row],[ZH]]),Daten_LF2[[#This Row],[ZH]]/_xlfn.XLOOKUP(Basisjahr,Daten_LF2[Jahr],Daten_LF2[ZH])-1,#N/A)</f>
        <v>#N/A</v>
      </c>
      <c r="G44" s="74"/>
      <c r="H44" s="76" t="e">
        <f>IF(ISNUMBER(Daten_LF2[[#This Row],[CH]]),Daten_LF2[[#This Row],[CH]]/_xlfn.XLOOKUP(Basisjahr,Daten_LF2[Jahr],Daten_LF2[CH])-1,#N/A)</f>
        <v>#N/A</v>
      </c>
      <c r="I44" s="74"/>
      <c r="J44" s="76" t="e">
        <f>IF(ISNUMBER(Daten_LF2[[#This Row],[BS]]),Daten_LF2[[#This Row],[BS]]/_xlfn.XLOOKUP(Basisjahr,Daten_LF2[Jahr],Daten_LF2[BS])-1,#N/A)</f>
        <v>#N/A</v>
      </c>
      <c r="K44" s="68"/>
      <c r="L44" s="67"/>
      <c r="M44" s="64"/>
      <c r="N44" s="62"/>
      <c r="O44" s="62"/>
      <c r="P44" s="62"/>
    </row>
    <row r="45" spans="1:16" ht="16.350000000000001" customHeight="1">
      <c r="A45" s="95">
        <v>2028</v>
      </c>
      <c r="B45" s="65" t="s">
        <v>164</v>
      </c>
      <c r="C45" s="124" t="s">
        <v>164</v>
      </c>
      <c r="D45" s="66" t="e">
        <v>#N/A</v>
      </c>
      <c r="E45" s="158"/>
      <c r="F45" s="76" t="e">
        <f>IF(ISNUMBER(Daten_LF2[[#This Row],[ZH]]),Daten_LF2[[#This Row],[ZH]]/_xlfn.XLOOKUP(Basisjahr,Daten_LF2[Jahr],Daten_LF2[ZH])-1,#N/A)</f>
        <v>#N/A</v>
      </c>
      <c r="G45" s="74"/>
      <c r="H45" s="76" t="e">
        <f>IF(ISNUMBER(Daten_LF2[[#This Row],[CH]]),Daten_LF2[[#This Row],[CH]]/_xlfn.XLOOKUP(Basisjahr,Daten_LF2[Jahr],Daten_LF2[CH])-1,#N/A)</f>
        <v>#N/A</v>
      </c>
      <c r="I45" s="74"/>
      <c r="J45" s="76" t="e">
        <f>IF(ISNUMBER(Daten_LF2[[#This Row],[BS]]),Daten_LF2[[#This Row],[BS]]/_xlfn.XLOOKUP(Basisjahr,Daten_LF2[Jahr],Daten_LF2[BS])-1,#N/A)</f>
        <v>#N/A</v>
      </c>
      <c r="K45" s="68"/>
      <c r="L45" s="67"/>
      <c r="M45" s="64"/>
      <c r="N45" s="62"/>
      <c r="O45" s="62"/>
      <c r="P45" s="62"/>
    </row>
    <row r="46" spans="1:16" ht="16.350000000000001" customHeight="1">
      <c r="A46" s="95">
        <v>2029</v>
      </c>
      <c r="B46" s="65" t="s">
        <v>164</v>
      </c>
      <c r="C46" s="124" t="s">
        <v>164</v>
      </c>
      <c r="D46" s="66" t="e">
        <v>#N/A</v>
      </c>
      <c r="E46" s="158"/>
      <c r="F46" s="76" t="e">
        <f>IF(ISNUMBER(Daten_LF2[[#This Row],[ZH]]),Daten_LF2[[#This Row],[ZH]]/_xlfn.XLOOKUP(Basisjahr,Daten_LF2[Jahr],Daten_LF2[ZH])-1,#N/A)</f>
        <v>#N/A</v>
      </c>
      <c r="G46" s="74"/>
      <c r="H46" s="76" t="e">
        <f>IF(ISNUMBER(Daten_LF2[[#This Row],[CH]]),Daten_LF2[[#This Row],[CH]]/_xlfn.XLOOKUP(Basisjahr,Daten_LF2[Jahr],Daten_LF2[CH])-1,#N/A)</f>
        <v>#N/A</v>
      </c>
      <c r="I46" s="74"/>
      <c r="J46" s="76" t="e">
        <f>IF(ISNUMBER(Daten_LF2[[#This Row],[BS]]),Daten_LF2[[#This Row],[BS]]/_xlfn.XLOOKUP(Basisjahr,Daten_LF2[Jahr],Daten_LF2[BS])-1,#N/A)</f>
        <v>#N/A</v>
      </c>
      <c r="K46" s="68"/>
      <c r="L46" s="67"/>
      <c r="M46" s="64"/>
      <c r="N46" s="62"/>
      <c r="O46" s="62"/>
      <c r="P46" s="62"/>
    </row>
    <row r="47" spans="1:16" ht="16.350000000000001" customHeight="1">
      <c r="A47" s="95">
        <v>2030</v>
      </c>
      <c r="B47" s="65" t="s">
        <v>164</v>
      </c>
      <c r="C47" s="124" t="s">
        <v>164</v>
      </c>
      <c r="D47" s="159">
        <v>1</v>
      </c>
      <c r="E47" s="158"/>
      <c r="F47" s="76" t="e">
        <f>IF(ISNUMBER(Daten_LF2[[#This Row],[ZH]]),Daten_LF2[[#This Row],[ZH]]/_xlfn.XLOOKUP(Basisjahr,Daten_LF2[Jahr],Daten_LF2[ZH])-1,#N/A)</f>
        <v>#N/A</v>
      </c>
      <c r="G47" s="74"/>
      <c r="H47" s="76" t="e">
        <f>IF(ISNUMBER(Daten_LF2[[#This Row],[CH]]),Daten_LF2[[#This Row],[CH]]/_xlfn.XLOOKUP(Basisjahr,Daten_LF2[Jahr],Daten_LF2[CH])-1,#N/A)</f>
        <v>#N/A</v>
      </c>
      <c r="I47" s="74"/>
      <c r="J47" s="76" t="e">
        <f>IF(ISNUMBER(Daten_LF2[[#This Row],[BS]]),Daten_LF2[[#This Row],[BS]]/_xlfn.XLOOKUP(Basisjahr,Daten_LF2[Jahr],Daten_LF2[BS])-1,#N/A)</f>
        <v>#N/A</v>
      </c>
      <c r="K47" s="68"/>
      <c r="L47" s="67"/>
      <c r="M47" s="64"/>
      <c r="N47" s="62"/>
      <c r="O47" s="62"/>
      <c r="P47" s="62"/>
    </row>
    <row r="48" spans="1:16" ht="16.350000000000001" customHeight="1">
      <c r="A48" s="95">
        <v>2031</v>
      </c>
      <c r="B48" s="65" t="s">
        <v>164</v>
      </c>
      <c r="C48" s="124" t="s">
        <v>164</v>
      </c>
      <c r="D48" s="66" t="e">
        <v>#N/A</v>
      </c>
      <c r="E48" s="74"/>
      <c r="F48" s="76" t="e">
        <f>IF(ISNUMBER(Daten_LF2[[#This Row],[ZH]]),Daten_LF2[[#This Row],[ZH]]/_xlfn.XLOOKUP(Basisjahr,Daten_LF2[Jahr],Daten_LF2[ZH])-1,#N/A)</f>
        <v>#N/A</v>
      </c>
      <c r="G48" s="74"/>
      <c r="H48" s="76" t="e">
        <f>IF(ISNUMBER(Daten_LF2[[#This Row],[CH]]),Daten_LF2[[#This Row],[CH]]/_xlfn.XLOOKUP(Basisjahr,Daten_LF2[Jahr],Daten_LF2[CH])-1,#N/A)</f>
        <v>#N/A</v>
      </c>
      <c r="I48" s="74"/>
      <c r="J48" s="76" t="e">
        <f>IF(ISNUMBER(Daten_LF2[[#This Row],[BS]]),Daten_LF2[[#This Row],[BS]]/_xlfn.XLOOKUP(Basisjahr,Daten_LF2[Jahr],Daten_LF2[BS])-1,#N/A)</f>
        <v>#N/A</v>
      </c>
      <c r="K48" s="68"/>
      <c r="L48" s="67"/>
      <c r="M48" s="64"/>
      <c r="N48" s="62"/>
      <c r="O48" s="62"/>
      <c r="P48" s="62"/>
    </row>
    <row r="49" spans="1:16" ht="16.350000000000001" customHeight="1">
      <c r="A49" s="95">
        <v>2032</v>
      </c>
      <c r="B49" s="65" t="s">
        <v>164</v>
      </c>
      <c r="C49" s="124" t="s">
        <v>164</v>
      </c>
      <c r="D49" s="66" t="e">
        <v>#N/A</v>
      </c>
      <c r="E49" s="74"/>
      <c r="F49" s="76" t="e">
        <f>IF(ISNUMBER(Daten_LF2[[#This Row],[ZH]]),Daten_LF2[[#This Row],[ZH]]/_xlfn.XLOOKUP(Basisjahr,Daten_LF2[Jahr],Daten_LF2[ZH])-1,#N/A)</f>
        <v>#N/A</v>
      </c>
      <c r="G49" s="74"/>
      <c r="H49" s="76" t="e">
        <f>IF(ISNUMBER(Daten_LF2[[#This Row],[CH]]),Daten_LF2[[#This Row],[CH]]/_xlfn.XLOOKUP(Basisjahr,Daten_LF2[Jahr],Daten_LF2[CH])-1,#N/A)</f>
        <v>#N/A</v>
      </c>
      <c r="I49" s="74"/>
      <c r="J49" s="76" t="e">
        <f>IF(ISNUMBER(Daten_LF2[[#This Row],[BS]]),Daten_LF2[[#This Row],[BS]]/_xlfn.XLOOKUP(Basisjahr,Daten_LF2[Jahr],Daten_LF2[BS])-1,#N/A)</f>
        <v>#N/A</v>
      </c>
      <c r="K49" s="68"/>
      <c r="L49" s="67"/>
      <c r="M49" s="64"/>
      <c r="N49" s="62"/>
      <c r="O49" s="62"/>
      <c r="P49" s="62"/>
    </row>
    <row r="50" spans="1:16" ht="16.350000000000001" customHeight="1">
      <c r="A50" s="95">
        <v>2033</v>
      </c>
      <c r="B50" s="65" t="s">
        <v>164</v>
      </c>
      <c r="C50" s="124" t="s">
        <v>164</v>
      </c>
      <c r="D50" s="66" t="e">
        <v>#N/A</v>
      </c>
      <c r="E50" s="74"/>
      <c r="F50" s="76" t="e">
        <f>IF(ISNUMBER(Daten_LF2[[#This Row],[ZH]]),Daten_LF2[[#This Row],[ZH]]/_xlfn.XLOOKUP(Basisjahr,Daten_LF2[Jahr],Daten_LF2[ZH])-1,#N/A)</f>
        <v>#N/A</v>
      </c>
      <c r="G50" s="74"/>
      <c r="H50" s="76" t="e">
        <f>IF(ISNUMBER(Daten_LF2[[#This Row],[CH]]),Daten_LF2[[#This Row],[CH]]/_xlfn.XLOOKUP(Basisjahr,Daten_LF2[Jahr],Daten_LF2[CH])-1,#N/A)</f>
        <v>#N/A</v>
      </c>
      <c r="I50" s="74"/>
      <c r="J50" s="76" t="e">
        <f>IF(ISNUMBER(Daten_LF2[[#This Row],[BS]]),Daten_LF2[[#This Row],[BS]]/_xlfn.XLOOKUP(Basisjahr,Daten_LF2[Jahr],Daten_LF2[BS])-1,#N/A)</f>
        <v>#N/A</v>
      </c>
      <c r="K50" s="68"/>
      <c r="L50" s="67"/>
      <c r="M50" s="64"/>
      <c r="N50" s="62"/>
      <c r="O50" s="62"/>
      <c r="P50" s="62"/>
    </row>
    <row r="51" spans="1:16" ht="16.350000000000001" customHeight="1">
      <c r="A51" s="95">
        <v>2034</v>
      </c>
      <c r="B51" s="65" t="s">
        <v>164</v>
      </c>
      <c r="C51" s="124" t="s">
        <v>164</v>
      </c>
      <c r="D51" s="66" t="e">
        <v>#N/A</v>
      </c>
      <c r="E51" s="74"/>
      <c r="F51" s="76" t="e">
        <f>IF(ISNUMBER(Daten_LF2[[#This Row],[ZH]]),Daten_LF2[[#This Row],[ZH]]/_xlfn.XLOOKUP(Basisjahr,Daten_LF2[Jahr],Daten_LF2[ZH])-1,#N/A)</f>
        <v>#N/A</v>
      </c>
      <c r="G51" s="74"/>
      <c r="H51" s="76" t="e">
        <f>IF(ISNUMBER(Daten_LF2[[#This Row],[CH]]),Daten_LF2[[#This Row],[CH]]/_xlfn.XLOOKUP(Basisjahr,Daten_LF2[Jahr],Daten_LF2[CH])-1,#N/A)</f>
        <v>#N/A</v>
      </c>
      <c r="I51" s="74"/>
      <c r="J51" s="76" t="e">
        <f>IF(ISNUMBER(Daten_LF2[[#This Row],[BS]]),Daten_LF2[[#This Row],[BS]]/_xlfn.XLOOKUP(Basisjahr,Daten_LF2[Jahr],Daten_LF2[BS])-1,#N/A)</f>
        <v>#N/A</v>
      </c>
      <c r="K51" s="68"/>
      <c r="L51" s="67"/>
      <c r="M51" s="64"/>
      <c r="N51" s="62"/>
      <c r="O51" s="62"/>
      <c r="P51" s="62"/>
    </row>
    <row r="52" spans="1:16" ht="16.350000000000001" customHeight="1">
      <c r="A52" s="95">
        <v>2035</v>
      </c>
      <c r="B52" s="65" t="s">
        <v>164</v>
      </c>
      <c r="C52" s="124" t="s">
        <v>164</v>
      </c>
      <c r="D52" s="66" t="e">
        <v>#N/A</v>
      </c>
      <c r="E52" s="74"/>
      <c r="F52" s="76" t="e">
        <f>IF(ISNUMBER(Daten_LF2[[#This Row],[ZH]]),Daten_LF2[[#This Row],[ZH]]/_xlfn.XLOOKUP(Basisjahr,Daten_LF2[Jahr],Daten_LF2[ZH])-1,#N/A)</f>
        <v>#N/A</v>
      </c>
      <c r="G52" s="74"/>
      <c r="H52" s="76" t="e">
        <f>IF(ISNUMBER(Daten_LF2[[#This Row],[CH]]),Daten_LF2[[#This Row],[CH]]/_xlfn.XLOOKUP(Basisjahr,Daten_LF2[Jahr],Daten_LF2[CH])-1,#N/A)</f>
        <v>#N/A</v>
      </c>
      <c r="I52" s="74"/>
      <c r="J52" s="76" t="e">
        <f>IF(ISNUMBER(Daten_LF2[[#This Row],[BS]]),Daten_LF2[[#This Row],[BS]]/_xlfn.XLOOKUP(Basisjahr,Daten_LF2[Jahr],Daten_LF2[BS])-1,#N/A)</f>
        <v>#N/A</v>
      </c>
      <c r="K52" s="68"/>
      <c r="L52" s="67"/>
      <c r="M52" s="64"/>
      <c r="N52" s="62"/>
      <c r="O52" s="62"/>
      <c r="P52" s="62"/>
    </row>
    <row r="53" spans="1:16" ht="16.350000000000001" customHeight="1">
      <c r="A53" s="95">
        <v>2036</v>
      </c>
      <c r="B53" s="65" t="s">
        <v>164</v>
      </c>
      <c r="C53" s="124" t="s">
        <v>164</v>
      </c>
      <c r="D53" s="66" t="e">
        <v>#N/A</v>
      </c>
      <c r="E53" s="74"/>
      <c r="F53" s="76" t="e">
        <f>IF(ISNUMBER(Daten_LF2[[#This Row],[ZH]]),Daten_LF2[[#This Row],[ZH]]/_xlfn.XLOOKUP(Basisjahr,Daten_LF2[Jahr],Daten_LF2[ZH])-1,#N/A)</f>
        <v>#N/A</v>
      </c>
      <c r="G53" s="74"/>
      <c r="H53" s="76" t="e">
        <f>IF(ISNUMBER(Daten_LF2[[#This Row],[CH]]),Daten_LF2[[#This Row],[CH]]/_xlfn.XLOOKUP(Basisjahr,Daten_LF2[Jahr],Daten_LF2[CH])-1,#N/A)</f>
        <v>#N/A</v>
      </c>
      <c r="I53" s="74"/>
      <c r="J53" s="76" t="e">
        <f>IF(ISNUMBER(Daten_LF2[[#This Row],[BS]]),Daten_LF2[[#This Row],[BS]]/_xlfn.XLOOKUP(Basisjahr,Daten_LF2[Jahr],Daten_LF2[BS])-1,#N/A)</f>
        <v>#N/A</v>
      </c>
      <c r="K53" s="68"/>
      <c r="L53" s="67"/>
      <c r="M53" s="64"/>
      <c r="N53" s="62"/>
      <c r="O53" s="62"/>
      <c r="P53" s="62"/>
    </row>
    <row r="54" spans="1:16" ht="16.350000000000001" customHeight="1">
      <c r="A54" s="95">
        <v>2037</v>
      </c>
      <c r="B54" s="65" t="s">
        <v>164</v>
      </c>
      <c r="C54" s="124" t="s">
        <v>164</v>
      </c>
      <c r="D54" s="66" t="e">
        <v>#N/A</v>
      </c>
      <c r="E54" s="74"/>
      <c r="F54" s="76" t="e">
        <f>IF(ISNUMBER(Daten_LF2[[#This Row],[ZH]]),Daten_LF2[[#This Row],[ZH]]/_xlfn.XLOOKUP(Basisjahr,Daten_LF2[Jahr],Daten_LF2[ZH])-1,#N/A)</f>
        <v>#N/A</v>
      </c>
      <c r="G54" s="74"/>
      <c r="H54" s="76" t="e">
        <f>IF(ISNUMBER(Daten_LF2[[#This Row],[CH]]),Daten_LF2[[#This Row],[CH]]/_xlfn.XLOOKUP(Basisjahr,Daten_LF2[Jahr],Daten_LF2[CH])-1,#N/A)</f>
        <v>#N/A</v>
      </c>
      <c r="I54" s="74"/>
      <c r="J54" s="76" t="e">
        <f>IF(ISNUMBER(Daten_LF2[[#This Row],[BS]]),Daten_LF2[[#This Row],[BS]]/_xlfn.XLOOKUP(Basisjahr,Daten_LF2[Jahr],Daten_LF2[BS])-1,#N/A)</f>
        <v>#N/A</v>
      </c>
      <c r="K54" s="68"/>
      <c r="L54" s="67"/>
      <c r="M54" s="64"/>
      <c r="N54" s="62"/>
      <c r="O54" s="62"/>
      <c r="P54" s="62"/>
    </row>
    <row r="55" spans="1:16" ht="16.350000000000001" customHeight="1">
      <c r="A55" s="95">
        <v>2038</v>
      </c>
      <c r="B55" s="65" t="s">
        <v>164</v>
      </c>
      <c r="C55" s="124" t="s">
        <v>164</v>
      </c>
      <c r="D55" s="66" t="e">
        <v>#N/A</v>
      </c>
      <c r="E55" s="74"/>
      <c r="F55" s="76" t="e">
        <f>IF(ISNUMBER(Daten_LF2[[#This Row],[ZH]]),Daten_LF2[[#This Row],[ZH]]/_xlfn.XLOOKUP(Basisjahr,Daten_LF2[Jahr],Daten_LF2[ZH])-1,#N/A)</f>
        <v>#N/A</v>
      </c>
      <c r="G55" s="74"/>
      <c r="H55" s="76" t="e">
        <f>IF(ISNUMBER(Daten_LF2[[#This Row],[CH]]),Daten_LF2[[#This Row],[CH]]/_xlfn.XLOOKUP(Basisjahr,Daten_LF2[Jahr],Daten_LF2[CH])-1,#N/A)</f>
        <v>#N/A</v>
      </c>
      <c r="I55" s="74"/>
      <c r="J55" s="76" t="e">
        <f>IF(ISNUMBER(Daten_LF2[[#This Row],[BS]]),Daten_LF2[[#This Row],[BS]]/_xlfn.XLOOKUP(Basisjahr,Daten_LF2[Jahr],Daten_LF2[BS])-1,#N/A)</f>
        <v>#N/A</v>
      </c>
      <c r="K55" s="68"/>
      <c r="L55" s="67"/>
      <c r="M55" s="64"/>
      <c r="N55" s="62"/>
      <c r="O55" s="62"/>
      <c r="P55" s="62"/>
    </row>
    <row r="56" spans="1:16" ht="16.350000000000001" customHeight="1">
      <c r="A56" s="95">
        <v>2039</v>
      </c>
      <c r="B56" s="65" t="s">
        <v>164</v>
      </c>
      <c r="C56" s="124" t="s">
        <v>164</v>
      </c>
      <c r="D56" s="66" t="e">
        <v>#N/A</v>
      </c>
      <c r="E56" s="74"/>
      <c r="F56" s="76" t="e">
        <f>IF(ISNUMBER(Daten_LF2[[#This Row],[ZH]]),Daten_LF2[[#This Row],[ZH]]/_xlfn.XLOOKUP(Basisjahr,Daten_LF2[Jahr],Daten_LF2[ZH])-1,#N/A)</f>
        <v>#N/A</v>
      </c>
      <c r="G56" s="74"/>
      <c r="H56" s="76" t="e">
        <f>IF(ISNUMBER(Daten_LF2[[#This Row],[CH]]),Daten_LF2[[#This Row],[CH]]/_xlfn.XLOOKUP(Basisjahr,Daten_LF2[Jahr],Daten_LF2[CH])-1,#N/A)</f>
        <v>#N/A</v>
      </c>
      <c r="I56" s="74"/>
      <c r="J56" s="76" t="e">
        <f>IF(ISNUMBER(Daten_LF2[[#This Row],[BS]]),Daten_LF2[[#This Row],[BS]]/_xlfn.XLOOKUP(Basisjahr,Daten_LF2[Jahr],Daten_LF2[BS])-1,#N/A)</f>
        <v>#N/A</v>
      </c>
      <c r="K56" s="68"/>
      <c r="L56" s="67"/>
      <c r="M56" s="64"/>
      <c r="N56" s="62"/>
      <c r="O56" s="62"/>
      <c r="P56" s="62"/>
    </row>
    <row r="57" spans="1:16" ht="16.350000000000001" customHeight="1">
      <c r="A57" s="95">
        <v>2040</v>
      </c>
      <c r="B57" s="65" t="s">
        <v>164</v>
      </c>
      <c r="C57" s="124" t="s">
        <v>164</v>
      </c>
      <c r="D57" s="66" t="e">
        <v>#N/A</v>
      </c>
      <c r="E57" s="74"/>
      <c r="F57" s="76" t="e">
        <f>IF(ISNUMBER(Daten_LF2[[#This Row],[ZH]]),Daten_LF2[[#This Row],[ZH]]/_xlfn.XLOOKUP(Basisjahr,Daten_LF2[Jahr],Daten_LF2[ZH])-1,#N/A)</f>
        <v>#N/A</v>
      </c>
      <c r="G57" s="74"/>
      <c r="H57" s="76" t="e">
        <f>IF(ISNUMBER(Daten_LF2[[#This Row],[CH]]),Daten_LF2[[#This Row],[CH]]/_xlfn.XLOOKUP(Basisjahr,Daten_LF2[Jahr],Daten_LF2[CH])-1,#N/A)</f>
        <v>#N/A</v>
      </c>
      <c r="I57" s="74"/>
      <c r="J57" s="76" t="e">
        <f>IF(ISNUMBER(Daten_LF2[[#This Row],[BS]]),Daten_LF2[[#This Row],[BS]]/_xlfn.XLOOKUP(Basisjahr,Daten_LF2[Jahr],Daten_LF2[BS])-1,#N/A)</f>
        <v>#N/A</v>
      </c>
      <c r="K57" s="68"/>
      <c r="L57" s="67"/>
      <c r="M57" s="64"/>
      <c r="N57" s="62"/>
      <c r="O57" s="62"/>
      <c r="P57" s="62"/>
    </row>
    <row r="58" spans="1:16" ht="16.350000000000001" customHeight="1">
      <c r="A58" s="95">
        <v>2041</v>
      </c>
      <c r="B58" s="65" t="s">
        <v>164</v>
      </c>
      <c r="C58" s="124" t="s">
        <v>164</v>
      </c>
      <c r="D58" s="66" t="e">
        <v>#N/A</v>
      </c>
      <c r="E58" s="74"/>
      <c r="F58" s="76" t="e">
        <f>IF(ISNUMBER(Daten_LF2[[#This Row],[ZH]]),Daten_LF2[[#This Row],[ZH]]/_xlfn.XLOOKUP(Basisjahr,Daten_LF2[Jahr],Daten_LF2[ZH])-1,#N/A)</f>
        <v>#N/A</v>
      </c>
      <c r="G58" s="74"/>
      <c r="H58" s="76" t="e">
        <f>IF(ISNUMBER(Daten_LF2[[#This Row],[CH]]),Daten_LF2[[#This Row],[CH]]/_xlfn.XLOOKUP(Basisjahr,Daten_LF2[Jahr],Daten_LF2[CH])-1,#N/A)</f>
        <v>#N/A</v>
      </c>
      <c r="I58" s="74"/>
      <c r="J58" s="76" t="e">
        <f>IF(ISNUMBER(Daten_LF2[[#This Row],[BS]]),Daten_LF2[[#This Row],[BS]]/_xlfn.XLOOKUP(Basisjahr,Daten_LF2[Jahr],Daten_LF2[BS])-1,#N/A)</f>
        <v>#N/A</v>
      </c>
      <c r="K58" s="68"/>
      <c r="L58" s="67"/>
      <c r="M58" s="64"/>
      <c r="N58" s="62"/>
      <c r="O58" s="62"/>
      <c r="P58" s="62"/>
    </row>
    <row r="59" spans="1:16" ht="16.350000000000001" customHeight="1">
      <c r="A59" s="95">
        <v>2042</v>
      </c>
      <c r="B59" s="65" t="s">
        <v>164</v>
      </c>
      <c r="C59" s="124" t="s">
        <v>164</v>
      </c>
      <c r="D59" s="66" t="e">
        <v>#N/A</v>
      </c>
      <c r="E59" s="74"/>
      <c r="F59" s="76" t="e">
        <f>IF(ISNUMBER(Daten_LF2[[#This Row],[ZH]]),Daten_LF2[[#This Row],[ZH]]/_xlfn.XLOOKUP(Basisjahr,Daten_LF2[Jahr],Daten_LF2[ZH])-1,#N/A)</f>
        <v>#N/A</v>
      </c>
      <c r="G59" s="74"/>
      <c r="H59" s="76" t="e">
        <f>IF(ISNUMBER(Daten_LF2[[#This Row],[CH]]),Daten_LF2[[#This Row],[CH]]/_xlfn.XLOOKUP(Basisjahr,Daten_LF2[Jahr],Daten_LF2[CH])-1,#N/A)</f>
        <v>#N/A</v>
      </c>
      <c r="I59" s="74"/>
      <c r="J59" s="76" t="e">
        <f>IF(ISNUMBER(Daten_LF2[[#This Row],[BS]]),Daten_LF2[[#This Row],[BS]]/_xlfn.XLOOKUP(Basisjahr,Daten_LF2[Jahr],Daten_LF2[BS])-1,#N/A)</f>
        <v>#N/A</v>
      </c>
      <c r="K59" s="68"/>
      <c r="L59" s="67"/>
      <c r="M59" s="64"/>
      <c r="N59" s="62"/>
      <c r="O59" s="62"/>
      <c r="P59" s="62"/>
    </row>
    <row r="60" spans="1:16" ht="16.350000000000001" customHeight="1">
      <c r="A60" s="95">
        <v>2043</v>
      </c>
      <c r="B60" s="65" t="s">
        <v>164</v>
      </c>
      <c r="C60" s="124" t="s">
        <v>164</v>
      </c>
      <c r="D60" s="66" t="e">
        <v>#N/A</v>
      </c>
      <c r="E60" s="74"/>
      <c r="F60" s="76" t="e">
        <f>IF(ISNUMBER(Daten_LF2[[#This Row],[ZH]]),Daten_LF2[[#This Row],[ZH]]/_xlfn.XLOOKUP(Basisjahr,Daten_LF2[Jahr],Daten_LF2[ZH])-1,#N/A)</f>
        <v>#N/A</v>
      </c>
      <c r="G60" s="74"/>
      <c r="H60" s="76" t="e">
        <f>IF(ISNUMBER(Daten_LF2[[#This Row],[CH]]),Daten_LF2[[#This Row],[CH]]/_xlfn.XLOOKUP(Basisjahr,Daten_LF2[Jahr],Daten_LF2[CH])-1,#N/A)</f>
        <v>#N/A</v>
      </c>
      <c r="I60" s="74"/>
      <c r="J60" s="76" t="e">
        <f>IF(ISNUMBER(Daten_LF2[[#This Row],[BS]]),Daten_LF2[[#This Row],[BS]]/_xlfn.XLOOKUP(Basisjahr,Daten_LF2[Jahr],Daten_LF2[BS])-1,#N/A)</f>
        <v>#N/A</v>
      </c>
      <c r="K60" s="68"/>
      <c r="L60" s="67"/>
      <c r="M60" s="64"/>
      <c r="N60" s="62"/>
      <c r="O60" s="62"/>
      <c r="P60" s="62"/>
    </row>
    <row r="61" spans="1:16" ht="16.350000000000001" customHeight="1">
      <c r="A61" s="95">
        <v>2044</v>
      </c>
      <c r="B61" s="65" t="s">
        <v>164</v>
      </c>
      <c r="C61" s="124" t="s">
        <v>164</v>
      </c>
      <c r="D61" s="66" t="e">
        <v>#N/A</v>
      </c>
      <c r="E61" s="74"/>
      <c r="F61" s="76" t="e">
        <f>IF(ISNUMBER(Daten_LF2[[#This Row],[ZH]]),Daten_LF2[[#This Row],[ZH]]/_xlfn.XLOOKUP(Basisjahr,Daten_LF2[Jahr],Daten_LF2[ZH])-1,#N/A)</f>
        <v>#N/A</v>
      </c>
      <c r="G61" s="74"/>
      <c r="H61" s="76" t="e">
        <f>IF(ISNUMBER(Daten_LF2[[#This Row],[CH]]),Daten_LF2[[#This Row],[CH]]/_xlfn.XLOOKUP(Basisjahr,Daten_LF2[Jahr],Daten_LF2[CH])-1,#N/A)</f>
        <v>#N/A</v>
      </c>
      <c r="I61" s="74"/>
      <c r="J61" s="76" t="e">
        <f>IF(ISNUMBER(Daten_LF2[[#This Row],[BS]]),Daten_LF2[[#This Row],[BS]]/_xlfn.XLOOKUP(Basisjahr,Daten_LF2[Jahr],Daten_LF2[BS])-1,#N/A)</f>
        <v>#N/A</v>
      </c>
      <c r="K61" s="68"/>
      <c r="L61" s="67"/>
      <c r="M61" s="64"/>
      <c r="N61" s="62"/>
      <c r="O61" s="62"/>
      <c r="P61" s="62"/>
    </row>
    <row r="62" spans="1:16" ht="16.350000000000001" customHeight="1">
      <c r="A62" s="95">
        <v>2045</v>
      </c>
      <c r="B62" s="65" t="s">
        <v>164</v>
      </c>
      <c r="C62" s="124" t="s">
        <v>164</v>
      </c>
      <c r="D62" s="66" t="e">
        <v>#N/A</v>
      </c>
      <c r="E62" s="74"/>
      <c r="F62" s="76" t="e">
        <f>IF(ISNUMBER(Daten_LF2[[#This Row],[ZH]]),Daten_LF2[[#This Row],[ZH]]/_xlfn.XLOOKUP(Basisjahr,Daten_LF2[Jahr],Daten_LF2[ZH])-1,#N/A)</f>
        <v>#N/A</v>
      </c>
      <c r="G62" s="74"/>
      <c r="H62" s="76" t="e">
        <f>IF(ISNUMBER(Daten_LF2[[#This Row],[CH]]),Daten_LF2[[#This Row],[CH]]/_xlfn.XLOOKUP(Basisjahr,Daten_LF2[Jahr],Daten_LF2[CH])-1,#N/A)</f>
        <v>#N/A</v>
      </c>
      <c r="I62" s="74"/>
      <c r="J62" s="76" t="e">
        <f>IF(ISNUMBER(Daten_LF2[[#This Row],[BS]]),Daten_LF2[[#This Row],[BS]]/_xlfn.XLOOKUP(Basisjahr,Daten_LF2[Jahr],Daten_LF2[BS])-1,#N/A)</f>
        <v>#N/A</v>
      </c>
      <c r="K62" s="68"/>
      <c r="L62" s="67"/>
      <c r="M62" s="64"/>
      <c r="N62" s="62"/>
      <c r="O62" s="62"/>
      <c r="P62" s="62"/>
    </row>
    <row r="63" spans="1:16" ht="16.350000000000001" customHeight="1">
      <c r="A63" s="95">
        <v>2046</v>
      </c>
      <c r="B63" s="65" t="s">
        <v>164</v>
      </c>
      <c r="C63" s="124" t="s">
        <v>164</v>
      </c>
      <c r="D63" s="66" t="e">
        <v>#N/A</v>
      </c>
      <c r="E63" s="74"/>
      <c r="F63" s="76" t="e">
        <f>IF(ISNUMBER(Daten_LF2[[#This Row],[ZH]]),Daten_LF2[[#This Row],[ZH]]/_xlfn.XLOOKUP(Basisjahr,Daten_LF2[Jahr],Daten_LF2[ZH])-1,#N/A)</f>
        <v>#N/A</v>
      </c>
      <c r="G63" s="74"/>
      <c r="H63" s="76" t="e">
        <f>IF(ISNUMBER(Daten_LF2[[#This Row],[CH]]),Daten_LF2[[#This Row],[CH]]/_xlfn.XLOOKUP(Basisjahr,Daten_LF2[Jahr],Daten_LF2[CH])-1,#N/A)</f>
        <v>#N/A</v>
      </c>
      <c r="I63" s="74"/>
      <c r="J63" s="76" t="e">
        <f>IF(ISNUMBER(Daten_LF2[[#This Row],[BS]]),Daten_LF2[[#This Row],[BS]]/_xlfn.XLOOKUP(Basisjahr,Daten_LF2[Jahr],Daten_LF2[BS])-1,#N/A)</f>
        <v>#N/A</v>
      </c>
      <c r="K63" s="68"/>
      <c r="L63" s="67"/>
      <c r="M63" s="64"/>
      <c r="N63" s="62"/>
      <c r="O63" s="62"/>
      <c r="P63" s="62"/>
    </row>
    <row r="64" spans="1:16" ht="16.350000000000001" customHeight="1">
      <c r="A64" s="95">
        <v>2047</v>
      </c>
      <c r="B64" s="65" t="s">
        <v>164</v>
      </c>
      <c r="C64" s="124" t="s">
        <v>164</v>
      </c>
      <c r="D64" s="66" t="e">
        <v>#N/A</v>
      </c>
      <c r="E64" s="74"/>
      <c r="F64" s="76" t="e">
        <f>IF(ISNUMBER(Daten_LF2[[#This Row],[ZH]]),Daten_LF2[[#This Row],[ZH]]/_xlfn.XLOOKUP(Basisjahr,Daten_LF2[Jahr],Daten_LF2[ZH])-1,#N/A)</f>
        <v>#N/A</v>
      </c>
      <c r="G64" s="74"/>
      <c r="H64" s="76" t="e">
        <f>IF(ISNUMBER(Daten_LF2[[#This Row],[CH]]),Daten_LF2[[#This Row],[CH]]/_xlfn.XLOOKUP(Basisjahr,Daten_LF2[Jahr],Daten_LF2[CH])-1,#N/A)</f>
        <v>#N/A</v>
      </c>
      <c r="I64" s="74"/>
      <c r="J64" s="76" t="e">
        <f>IF(ISNUMBER(Daten_LF2[[#This Row],[BS]]),Daten_LF2[[#This Row],[BS]]/_xlfn.XLOOKUP(Basisjahr,Daten_LF2[Jahr],Daten_LF2[BS])-1,#N/A)</f>
        <v>#N/A</v>
      </c>
      <c r="K64" s="68"/>
      <c r="L64" s="67"/>
      <c r="M64" s="64"/>
      <c r="N64" s="62"/>
      <c r="O64" s="62"/>
      <c r="P64" s="62"/>
    </row>
    <row r="65" spans="1:16" ht="16.350000000000001" customHeight="1">
      <c r="A65" s="95">
        <v>2048</v>
      </c>
      <c r="B65" s="65" t="s">
        <v>164</v>
      </c>
      <c r="C65" s="124" t="s">
        <v>164</v>
      </c>
      <c r="D65" s="66" t="e">
        <v>#N/A</v>
      </c>
      <c r="E65" s="74"/>
      <c r="F65" s="76" t="e">
        <f>IF(ISNUMBER(Daten_LF2[[#This Row],[ZH]]),Daten_LF2[[#This Row],[ZH]]/_xlfn.XLOOKUP(Basisjahr,Daten_LF2[Jahr],Daten_LF2[ZH])-1,#N/A)</f>
        <v>#N/A</v>
      </c>
      <c r="G65" s="74"/>
      <c r="H65" s="76" t="e">
        <f>IF(ISNUMBER(Daten_LF2[[#This Row],[CH]]),Daten_LF2[[#This Row],[CH]]/_xlfn.XLOOKUP(Basisjahr,Daten_LF2[Jahr],Daten_LF2[CH])-1,#N/A)</f>
        <v>#N/A</v>
      </c>
      <c r="I65" s="74"/>
      <c r="J65" s="76" t="e">
        <f>IF(ISNUMBER(Daten_LF2[[#This Row],[BS]]),Daten_LF2[[#This Row],[BS]]/_xlfn.XLOOKUP(Basisjahr,Daten_LF2[Jahr],Daten_LF2[BS])-1,#N/A)</f>
        <v>#N/A</v>
      </c>
      <c r="K65" s="68"/>
      <c r="L65" s="67"/>
      <c r="M65" s="64"/>
      <c r="N65" s="62"/>
      <c r="O65" s="62"/>
      <c r="P65" s="62"/>
    </row>
    <row r="66" spans="1:16" ht="16.350000000000001" customHeight="1">
      <c r="A66" s="95">
        <v>2049</v>
      </c>
      <c r="B66" s="65" t="s">
        <v>164</v>
      </c>
      <c r="C66" s="124" t="s">
        <v>164</v>
      </c>
      <c r="D66" s="66" t="e">
        <v>#N/A</v>
      </c>
      <c r="E66" s="74"/>
      <c r="F66" s="76" t="e">
        <f>IF(ISNUMBER(Daten_LF2[[#This Row],[ZH]]),Daten_LF2[[#This Row],[ZH]]/_xlfn.XLOOKUP(Basisjahr,Daten_LF2[Jahr],Daten_LF2[ZH])-1,#N/A)</f>
        <v>#N/A</v>
      </c>
      <c r="G66" s="74"/>
      <c r="H66" s="76" t="e">
        <f>IF(ISNUMBER(Daten_LF2[[#This Row],[CH]]),Daten_LF2[[#This Row],[CH]]/_xlfn.XLOOKUP(Basisjahr,Daten_LF2[Jahr],Daten_LF2[CH])-1,#N/A)</f>
        <v>#N/A</v>
      </c>
      <c r="I66" s="74"/>
      <c r="J66" s="76" t="e">
        <f>IF(ISNUMBER(Daten_LF2[[#This Row],[BS]]),Daten_LF2[[#This Row],[BS]]/_xlfn.XLOOKUP(Basisjahr,Daten_LF2[Jahr],Daten_LF2[BS])-1,#N/A)</f>
        <v>#N/A</v>
      </c>
      <c r="K66" s="68"/>
      <c r="L66" s="67"/>
      <c r="M66" s="64"/>
      <c r="N66" s="62"/>
      <c r="O66" s="62"/>
      <c r="P66" s="62"/>
    </row>
    <row r="67" spans="1:16" ht="15" customHeight="1">
      <c r="A67" s="95">
        <v>2050</v>
      </c>
      <c r="B67" s="95" t="s">
        <v>164</v>
      </c>
      <c r="C67" s="124" t="s">
        <v>164</v>
      </c>
      <c r="D67" t="e">
        <v>#N/A</v>
      </c>
      <c r="E67"/>
      <c r="F67" t="e">
        <f>IF(ISNUMBER(Daten_LF2[[#This Row],[ZH]]),Daten_LF2[[#This Row],[ZH]]/_xlfn.XLOOKUP(Basisjahr,Daten_LF2[Jahr],Daten_LF2[ZH])-1,#N/A)</f>
        <v>#N/A</v>
      </c>
      <c r="G67"/>
      <c r="H67" t="e">
        <f>IF(ISNUMBER(Daten_LF2[[#This Row],[CH]]),Daten_LF2[[#This Row],[CH]]/_xlfn.XLOOKUP(Basisjahr,Daten_LF2[Jahr],Daten_LF2[CH])-1,#N/A)</f>
        <v>#N/A</v>
      </c>
      <c r="I67"/>
      <c r="J67" t="e">
        <f>IF(ISNUMBER(Daten_LF2[[#This Row],[BS]]),Daten_LF2[[#This Row],[BS]]/_xlfn.XLOOKUP(Basisjahr,Daten_LF2[Jahr],Daten_LF2[BS])-1,#N/A)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506" priority="4">
      <formula>ISERROR(A2)</formula>
    </cfRule>
  </conditionalFormatting>
  <conditionalFormatting sqref="A1:Z13 A14:B14 E14:G14 J14:Z14 A15:Z20 A21:B22 E21:G22 J21:Z22 A23:Z25 A26:J27 N26:Z27 A28:Z30 A31:AA67 A68:Z72 A73:J74 N73:Z74 A75:Z1048576">
    <cfRule type="cellIs" dxfId="503" priority="1" operator="equal">
      <formula>0</formula>
    </cfRule>
  </conditionalFormatting>
  <dataValidations count="1">
    <dataValidation operator="lessThan" allowBlank="1" showInputMessage="1" showErrorMessage="1" sqref="B8:D10 G8:I9" xr:uid="{F71A9655-DC0E-4A9F-9CAE-E301D52E39B9}"/>
  </dataValidations>
  <hyperlinks>
    <hyperlink ref="F1" location="Übersicht!A1" display="⬅️ Zurück zur Übersicht" xr:uid="{E8826F68-0D21-4DE6-BF14-C2A9591CACB1}"/>
  </hyperlinks>
  <pageMargins left="0.25" right="0.25" top="0.75" bottom="0.75" header="0.3" footer="0.3"/>
  <pageSetup paperSize="9" scale="83" orientation="portrait" r:id="rId1"/>
  <headerFooter>
    <oddHeader>&amp;L&amp;"Arial Nova,Standard"Energiestadt Opfikon</oddHeader>
  </headerFooter>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expression" priority="2" id="{3FF0941C-EF7A-4CFF-9E2E-2FF6FE5D521D}">
            <xm:f>$A32=Übersicht!$H$1</xm:f>
            <x14:dxf>
              <fill>
                <patternFill>
                  <bgColor theme="3" tint="0.79998168889431442"/>
                </patternFill>
              </fill>
            </x14:dxf>
          </x14:cfRule>
          <x14:cfRule type="expression" priority="3" id="{1AA1E531-898A-4AA9-8854-C76319DADC65}">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A13FEADC-3D8F-4380-900F-DB334AA21E3A}">
          <x14:formula1>
            <xm:f>Definitionen!$A$2:$A$6</xm:f>
          </x14:formula1>
          <xm:sqref>B7 D7</xm:sqref>
        </x14:dataValidation>
        <x14:dataValidation type="list" allowBlank="1" showInputMessage="1" showErrorMessage="1" xr:uid="{9DBEAFCD-AD14-4DFC-881B-FF8F5DD9DA30}">
          <x14:formula1>
            <xm:f>Definitionen!$I$2:$I$7</xm:f>
          </x14:formula1>
          <xm:sqref>G24:I24</xm:sqref>
        </x14:dataValidation>
        <x14:dataValidation type="list" operator="lessThan" allowBlank="1" showInputMessage="1" showErrorMessage="1" xr:uid="{08020B70-7675-4F82-A22B-A52E6A07B7C7}">
          <x14:formula1>
            <xm:f>Definitionen!$E$2:$E$11</xm:f>
          </x14:formula1>
          <xm:sqref>B5</xm:sqref>
        </x14:dataValidation>
        <x14:dataValidation type="list" allowBlank="1" showInputMessage="1" showErrorMessage="1" xr:uid="{E5EB1CEE-7074-4331-BEE8-14E0C13F611A}">
          <x14:formula1>
            <xm:f>Definitionen!I2:I15</xm:f>
          </x14:formula1>
          <xm:sqref>B24:D24</xm:sqref>
        </x14:dataValidation>
      </x14:dataValidations>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B962E8-32E5-498D-B9D5-F4E8A9254957}">
  <sheetPr codeName="Tabelle30">
    <tabColor theme="3"/>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121</v>
      </c>
      <c r="B1" s="192"/>
      <c r="C1" s="192"/>
      <c r="D1" s="192"/>
      <c r="E1" s="93" t="e">
        <f>Basisjahr&amp;"-"&amp;Betrachtungsjahr&amp;": "&amp;ROUND(_xlfn.XLOOKUP(Betrachtungsjahr,Daten_LF3[Jahr],Daten_LF3[Veränderung ZH])*100,1)&amp;" %"</f>
        <v>#N/A</v>
      </c>
      <c r="F1" s="193" t="s">
        <v>122</v>
      </c>
      <c r="G1" s="193"/>
      <c r="H1" s="193"/>
      <c r="J1" s="94" t="e">
        <f>Basisjahr&amp;"-"&amp;Betrachtungsjahr&amp;": "&amp;ROUND(_xlfn.XLOOKUP(Betrachtungsjahr,Daten_LF3[Jahr],Daten_LF3[Veränderung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1990</v>
      </c>
      <c r="E4" s="19"/>
      <c r="F4" s="89"/>
      <c r="G4" s="89"/>
      <c r="H4" s="90" t="str">
        <f t="shared" ref="H4:I6" si="0">C4</f>
        <v>Verfügbar ab</v>
      </c>
      <c r="I4" s="92">
        <f t="shared" si="0"/>
        <v>1990</v>
      </c>
    </row>
    <row r="5" spans="1:17" s="56" customFormat="1" ht="18" customHeight="1">
      <c r="A5" s="79" t="s">
        <v>59</v>
      </c>
      <c r="B5" s="80" t="s">
        <v>166</v>
      </c>
      <c r="C5" s="79" t="s">
        <v>127</v>
      </c>
      <c r="D5" s="82" t="s">
        <v>364</v>
      </c>
      <c r="E5" s="19"/>
      <c r="F5" s="90" t="str">
        <f>A5</f>
        <v>Zuständig</v>
      </c>
      <c r="G5" s="91" t="str">
        <f>B5</f>
        <v>AWEL</v>
      </c>
      <c r="H5" s="90" t="str">
        <f t="shared" si="0"/>
        <v>Kontaktperson</v>
      </c>
      <c r="I5" s="100" t="str">
        <f t="shared" si="0"/>
        <v>Nathalie Hutter</v>
      </c>
    </row>
    <row r="6" spans="1:17" s="56" customFormat="1" ht="18" customHeight="1">
      <c r="A6" s="79" t="s">
        <v>58</v>
      </c>
      <c r="B6" s="80" t="s">
        <v>408</v>
      </c>
      <c r="C6" s="79" t="s">
        <v>128</v>
      </c>
      <c r="D6" s="83" t="s">
        <v>409</v>
      </c>
      <c r="E6" s="19"/>
      <c r="F6" s="90" t="str">
        <f t="shared" ref="F6:F9" si="1">A6</f>
        <v>Einheit</v>
      </c>
      <c r="G6" s="91" t="str">
        <f>B6</f>
        <v>t N</v>
      </c>
      <c r="H6" s="90" t="str">
        <f t="shared" si="0"/>
        <v xml:space="preserve">Berechnung </v>
      </c>
      <c r="I6" s="91" t="str">
        <f t="shared" si="0"/>
        <v>nein</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4" t="s">
        <v>410</v>
      </c>
      <c r="C8" s="194"/>
      <c r="D8" s="194"/>
      <c r="E8" s="19"/>
      <c r="F8" s="90" t="str">
        <f t="shared" si="1"/>
        <v>Kurzbeschreibung</v>
      </c>
      <c r="G8" s="238" t="str">
        <f>B8</f>
        <v>Neben den Emissionen aus der Verdauung und aus der Hofdüngerlagerung, sind die Lachgasemissionen aus der Bodenbewirtschafung eine wichtige Quelle von Treibhausgasen in der Landwirtschaft. Gemäss BAFU stammen etwa 60 % der landwirtschaftlichen Lachgasemissionen direkt aus den landwirtschaftlich genutzten Böden. Durch mikrobielle Umwandlung (Nitrifikation, Denitrifikation) entsteht im Oberboden aus Stickstoffverbindungen das klimaschädigende Treibhausgas Lachgas. Wichtige Quellen dafür sind die Ausbringung von Hofdüngern sowie mineralische Stickstoffdünger (NIR 2022, S. 313).</v>
      </c>
      <c r="H8" s="238"/>
      <c r="I8" s="238"/>
      <c r="Q8" s="58" t="e">
        <f>E38/E32-1</f>
        <v>#DIV/0!</v>
      </c>
    </row>
    <row r="9" spans="1:17" s="59" customFormat="1" ht="72" customHeight="1">
      <c r="A9" s="79" t="s">
        <v>132</v>
      </c>
      <c r="B9" s="194" t="s">
        <v>411</v>
      </c>
      <c r="C9" s="194"/>
      <c r="D9" s="194"/>
      <c r="E9" s="19"/>
      <c r="F9" s="90" t="str">
        <f t="shared" si="1"/>
        <v>Aussagekraft/Relevanz</v>
      </c>
      <c r="G9" s="238" t="str">
        <f>B9</f>
        <v>Eine Abnahme der Ausbringung von Dünger wird mit einer Abnahme der damit verbundenen N2O-Emissionen einhergehen</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6"/>
      <c r="C11" s="196"/>
      <c r="D11" s="196"/>
      <c r="E11" s="19"/>
      <c r="F11" s="90" t="str">
        <f t="shared" ref="F11:I17" si="2">A11</f>
        <v>Datenquelle</v>
      </c>
      <c r="G11" s="238">
        <f t="shared" si="2"/>
        <v>0</v>
      </c>
      <c r="H11" s="238"/>
      <c r="I11" s="238"/>
    </row>
    <row r="12" spans="1:17" s="56" customFormat="1" ht="42" customHeight="1" thickTop="1" thickBot="1">
      <c r="A12" s="79" t="s">
        <v>134</v>
      </c>
      <c r="B12" s="196"/>
      <c r="C12" s="196"/>
      <c r="D12" s="196"/>
      <c r="E12" s="19"/>
      <c r="F12" s="90" t="str">
        <f t="shared" si="2"/>
        <v>Internetadresse</v>
      </c>
      <c r="G12" s="238">
        <f t="shared" si="2"/>
        <v>0</v>
      </c>
      <c r="H12" s="238"/>
      <c r="I12" s="238"/>
    </row>
    <row r="13" spans="1:17" s="56" customFormat="1" ht="42" customHeight="1" thickTop="1" thickBot="1">
      <c r="A13" s="79" t="s">
        <v>127</v>
      </c>
      <c r="B13" s="196"/>
      <c r="C13" s="196"/>
      <c r="D13" s="196"/>
      <c r="E13" s="19"/>
      <c r="F13" s="90" t="str">
        <f t="shared" si="2"/>
        <v>Kontaktperson</v>
      </c>
      <c r="G13" s="238">
        <f t="shared" si="2"/>
        <v>0</v>
      </c>
      <c r="H13" s="238"/>
      <c r="I13" s="238"/>
    </row>
    <row r="14" spans="1:17" s="56" customFormat="1" ht="13.35" thickTop="1" thickBot="1">
      <c r="A14" s="79" t="s">
        <v>135</v>
      </c>
      <c r="B14" s="203"/>
      <c r="C14" s="204"/>
      <c r="D14" s="205"/>
      <c r="E14" s="19"/>
      <c r="F14" s="90" t="str">
        <f>A14</f>
        <v>Nr. der Statisitik</v>
      </c>
      <c r="G14" s="239">
        <f>B14</f>
        <v>0</v>
      </c>
      <c r="H14" s="240"/>
      <c r="I14" s="241"/>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7"/>
      <c r="C21" s="198"/>
      <c r="D21" s="199"/>
      <c r="E21" s="19"/>
      <c r="F21" s="90" t="str">
        <f>A21</f>
        <v>Hinweise zu Datenauswahl und -aufbereitung</v>
      </c>
      <c r="G21" s="200">
        <f>B21</f>
        <v>0</v>
      </c>
      <c r="H21" s="201"/>
      <c r="I21" s="202"/>
    </row>
    <row r="22" spans="1:17" s="59" customFormat="1" ht="36.6" customHeight="1" thickTop="1" thickBot="1">
      <c r="A22" s="79" t="s">
        <v>146</v>
      </c>
      <c r="B22" s="197"/>
      <c r="C22" s="198"/>
      <c r="D22" s="199"/>
      <c r="E22" s="19"/>
      <c r="F22" s="90" t="str">
        <f>A22</f>
        <v>Berechnung Indikator</v>
      </c>
      <c r="G22" s="200">
        <f>B22</f>
        <v>0</v>
      </c>
      <c r="H22" s="201"/>
      <c r="I22" s="202"/>
    </row>
    <row r="23" spans="1:17" s="56" customFormat="1" ht="12.6" customHeight="1" thickTop="1" thickBot="1">
      <c r="A23" s="88"/>
      <c r="B23" s="88"/>
      <c r="C23" s="88"/>
      <c r="D23" s="88"/>
      <c r="E23" s="19"/>
      <c r="F23" s="88"/>
      <c r="G23" s="88"/>
      <c r="H23" s="88"/>
      <c r="I23" s="88"/>
    </row>
    <row r="24" spans="1:17" s="59" customFormat="1" ht="18" customHeight="1">
      <c r="A24" s="79" t="s">
        <v>147</v>
      </c>
      <c r="B24" s="194" t="s">
        <v>412</v>
      </c>
      <c r="C24" s="194"/>
      <c r="D24" s="194"/>
      <c r="E24" s="19"/>
      <c r="F24" s="89"/>
      <c r="G24" s="195"/>
      <c r="H24" s="195"/>
      <c r="I24" s="195"/>
    </row>
    <row r="25" spans="1:17" s="59" customFormat="1" ht="42.6" customHeight="1" thickTop="1" thickBot="1">
      <c r="A25" s="79" t="s">
        <v>148</v>
      </c>
      <c r="B25" s="194"/>
      <c r="C25" s="194"/>
      <c r="D25" s="194"/>
      <c r="E25" s="19"/>
      <c r="F25" s="90" t="str">
        <f t="shared" ref="F25:F27" si="5">A25</f>
        <v>Datenqualität</v>
      </c>
      <c r="G25" s="238">
        <f>B25</f>
        <v>0</v>
      </c>
      <c r="H25" s="238"/>
      <c r="I25" s="238"/>
    </row>
    <row r="26" spans="1:17" s="59" customFormat="1" ht="33" customHeight="1" thickTop="1" thickBot="1">
      <c r="A26" s="79" t="s">
        <v>149</v>
      </c>
      <c r="B26" s="207"/>
      <c r="C26" s="207"/>
      <c r="D26" s="207"/>
      <c r="E26" s="19"/>
      <c r="F26" s="90" t="str">
        <f t="shared" si="5"/>
        <v>Plausiblisierung / Verifizierung</v>
      </c>
      <c r="G26" s="238">
        <f>B26</f>
        <v>0</v>
      </c>
      <c r="H26" s="238"/>
      <c r="I26" s="238"/>
    </row>
    <row r="27" spans="1:17" s="59" customFormat="1" ht="37.35" customHeight="1" thickTop="1" thickBot="1">
      <c r="A27" s="79" t="s">
        <v>150</v>
      </c>
      <c r="B27" s="194"/>
      <c r="C27" s="194"/>
      <c r="D27" s="194"/>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IF(ISNUMBER(Daten_LF3[[#This Row],[ZH]]),Daten_LF3[[#This Row],[ZH]]/_xlfn.XLOOKUP(Basisjahr,Daten_LF3[Jahr],Daten_LF3[ZH])-1,#N/A)</f>
        <v>#N/A</v>
      </c>
      <c r="G32" s="121"/>
      <c r="H32" s="75" t="e">
        <f>IF(ISNUMBER(Daten_LF3[[#This Row],[CH]]),Daten_LF3[[#This Row],[CH]]/_xlfn.XLOOKUP(Basisjahr,Daten_LF3[Jahr],Daten_LF3[CH])-1,#N/A)</f>
        <v>#N/A</v>
      </c>
      <c r="I32" s="121"/>
      <c r="J32" s="75" t="e">
        <f>IF(ISNUMBER(Daten_LF3[[#This Row],[BS]]),Daten_LF3[[#This Row],[BS]]/_xlfn.XLOOKUP(Basisjahr,Daten_LF3[Jahr],Daten_LF3[BS])-1,#N/A)</f>
        <v>#N/A</v>
      </c>
      <c r="K32" s="63"/>
      <c r="L32" s="67"/>
      <c r="M32" s="64"/>
      <c r="N32" s="64"/>
      <c r="O32" s="64"/>
      <c r="P32" s="64"/>
    </row>
    <row r="33" spans="1:16" ht="16.350000000000001" customHeight="1">
      <c r="A33" s="95">
        <v>2016</v>
      </c>
      <c r="B33" s="65" t="s">
        <v>164</v>
      </c>
      <c r="C33" s="124" t="s">
        <v>164</v>
      </c>
      <c r="D33" s="66" t="e">
        <v>#N/A</v>
      </c>
      <c r="E33" s="73"/>
      <c r="F33" s="75" t="e">
        <f>IF(ISNUMBER(Daten_LF3[[#This Row],[ZH]]),Daten_LF3[[#This Row],[ZH]]/_xlfn.XLOOKUP(Basisjahr,Daten_LF3[Jahr],Daten_LF3[ZH])-1,#N/A)</f>
        <v>#N/A</v>
      </c>
      <c r="G33" s="73"/>
      <c r="H33" s="75" t="e">
        <f>IF(ISNUMBER(Daten_LF3[[#This Row],[CH]]),Daten_LF3[[#This Row],[CH]]/_xlfn.XLOOKUP(Basisjahr,Daten_LF3[Jahr],Daten_LF3[CH])-1,#N/A)</f>
        <v>#N/A</v>
      </c>
      <c r="I33" s="73"/>
      <c r="J33" s="75" t="e">
        <f>IF(ISNUMBER(Daten_LF3[[#This Row],[BS]]),Daten_LF3[[#This Row],[BS]]/_xlfn.XLOOKUP(Basisjahr,Daten_LF3[Jahr],Daten_LF3[BS])-1,#N/A)</f>
        <v>#N/A</v>
      </c>
      <c r="K33" s="63"/>
      <c r="L33" s="67"/>
      <c r="M33" s="64"/>
      <c r="N33" s="62"/>
      <c r="O33" s="62"/>
      <c r="P33" s="62"/>
    </row>
    <row r="34" spans="1:16" ht="16.350000000000001" customHeight="1">
      <c r="A34" s="95">
        <v>2017</v>
      </c>
      <c r="B34" s="65" t="s">
        <v>164</v>
      </c>
      <c r="C34" s="124" t="s">
        <v>164</v>
      </c>
      <c r="D34" s="66" t="e">
        <v>#N/A</v>
      </c>
      <c r="E34" s="73"/>
      <c r="F34" s="75" t="e">
        <f>IF(ISNUMBER(Daten_LF3[[#This Row],[ZH]]),Daten_LF3[[#This Row],[ZH]]/_xlfn.XLOOKUP(Basisjahr,Daten_LF3[Jahr],Daten_LF3[ZH])-1,#N/A)</f>
        <v>#N/A</v>
      </c>
      <c r="G34" s="73"/>
      <c r="H34" s="75" t="e">
        <f>IF(ISNUMBER(Daten_LF3[[#This Row],[CH]]),Daten_LF3[[#This Row],[CH]]/_xlfn.XLOOKUP(Basisjahr,Daten_LF3[Jahr],Daten_LF3[CH])-1,#N/A)</f>
        <v>#N/A</v>
      </c>
      <c r="I34" s="73"/>
      <c r="J34" s="75" t="e">
        <f>IF(ISNUMBER(Daten_LF3[[#This Row],[BS]]),Daten_LF3[[#This Row],[BS]]/_xlfn.XLOOKUP(Basisjahr,Daten_LF3[Jahr],Daten_LF3[BS])-1,#N/A)</f>
        <v>#N/A</v>
      </c>
      <c r="K34" s="63"/>
      <c r="L34" s="67"/>
      <c r="M34" s="64"/>
      <c r="N34" s="62"/>
      <c r="O34" s="62"/>
      <c r="P34" s="62"/>
    </row>
    <row r="35" spans="1:16" ht="16.350000000000001" customHeight="1">
      <c r="A35" s="95">
        <v>2018</v>
      </c>
      <c r="B35" s="65" t="s">
        <v>164</v>
      </c>
      <c r="C35" s="124" t="s">
        <v>164</v>
      </c>
      <c r="D35" s="66" t="e">
        <v>#N/A</v>
      </c>
      <c r="E35" s="73"/>
      <c r="F35" s="75" t="e">
        <f>IF(ISNUMBER(Daten_LF3[[#This Row],[ZH]]),Daten_LF3[[#This Row],[ZH]]/_xlfn.XLOOKUP(Basisjahr,Daten_LF3[Jahr],Daten_LF3[ZH])-1,#N/A)</f>
        <v>#N/A</v>
      </c>
      <c r="G35" s="73"/>
      <c r="H35" s="75" t="e">
        <f>IF(ISNUMBER(Daten_LF3[[#This Row],[CH]]),Daten_LF3[[#This Row],[CH]]/_xlfn.XLOOKUP(Basisjahr,Daten_LF3[Jahr],Daten_LF3[CH])-1,#N/A)</f>
        <v>#N/A</v>
      </c>
      <c r="I35" s="73"/>
      <c r="J35" s="75" t="e">
        <f>IF(ISNUMBER(Daten_LF3[[#This Row],[BS]]),Daten_LF3[[#This Row],[BS]]/_xlfn.XLOOKUP(Basisjahr,Daten_LF3[Jahr],Daten_LF3[BS])-1,#N/A)</f>
        <v>#N/A</v>
      </c>
      <c r="K35" s="63"/>
      <c r="L35" s="67"/>
      <c r="M35" s="64"/>
      <c r="N35" s="62"/>
      <c r="O35" s="62"/>
      <c r="P35" s="62"/>
    </row>
    <row r="36" spans="1:16" ht="16.350000000000001" customHeight="1">
      <c r="A36" s="95">
        <v>2019</v>
      </c>
      <c r="B36" s="65" t="s">
        <v>164</v>
      </c>
      <c r="C36" s="124" t="s">
        <v>164</v>
      </c>
      <c r="D36" s="66" t="e">
        <v>#N/A</v>
      </c>
      <c r="E36" s="73"/>
      <c r="F36" s="75" t="e">
        <f>IF(ISNUMBER(Daten_LF3[[#This Row],[ZH]]),Daten_LF3[[#This Row],[ZH]]/_xlfn.XLOOKUP(Basisjahr,Daten_LF3[Jahr],Daten_LF3[ZH])-1,#N/A)</f>
        <v>#N/A</v>
      </c>
      <c r="G36" s="73"/>
      <c r="H36" s="75" t="e">
        <f>IF(ISNUMBER(Daten_LF3[[#This Row],[CH]]),Daten_LF3[[#This Row],[CH]]/_xlfn.XLOOKUP(Basisjahr,Daten_LF3[Jahr],Daten_LF3[CH])-1,#N/A)</f>
        <v>#N/A</v>
      </c>
      <c r="I36" s="73"/>
      <c r="J36" s="75" t="e">
        <f>IF(ISNUMBER(Daten_LF3[[#This Row],[BS]]),Daten_LF3[[#This Row],[BS]]/_xlfn.XLOOKUP(Basisjahr,Daten_LF3[Jahr],Daten_LF3[BS])-1,#N/A)</f>
        <v>#N/A</v>
      </c>
      <c r="K36" s="63"/>
      <c r="L36" s="67"/>
      <c r="M36" s="64"/>
      <c r="N36" s="62"/>
      <c r="O36" s="62"/>
      <c r="P36" s="62"/>
    </row>
    <row r="37" spans="1:16" ht="16.350000000000001" customHeight="1">
      <c r="A37" s="95">
        <v>2020</v>
      </c>
      <c r="B37" s="65" t="s">
        <v>164</v>
      </c>
      <c r="C37" s="124" t="s">
        <v>164</v>
      </c>
      <c r="D37" s="66" t="e">
        <v>#N/A</v>
      </c>
      <c r="E37" s="73"/>
      <c r="F37" s="75" t="e">
        <f>IF(ISNUMBER(Daten_LF3[[#This Row],[ZH]]),Daten_LF3[[#This Row],[ZH]]/_xlfn.XLOOKUP(Basisjahr,Daten_LF3[Jahr],Daten_LF3[ZH])-1,#N/A)</f>
        <v>#N/A</v>
      </c>
      <c r="G37" s="73"/>
      <c r="H37" s="75" t="e">
        <f>IF(ISNUMBER(Daten_LF3[[#This Row],[CH]]),Daten_LF3[[#This Row],[CH]]/_xlfn.XLOOKUP(Basisjahr,Daten_LF3[Jahr],Daten_LF3[CH])-1,#N/A)</f>
        <v>#N/A</v>
      </c>
      <c r="I37" s="73"/>
      <c r="J37" s="75" t="e">
        <f>IF(ISNUMBER(Daten_LF3[[#This Row],[BS]]),Daten_LF3[[#This Row],[BS]]/_xlfn.XLOOKUP(Basisjahr,Daten_LF3[Jahr],Daten_LF3[BS])-1,#N/A)</f>
        <v>#N/A</v>
      </c>
      <c r="K37" s="63"/>
      <c r="L37" s="67"/>
      <c r="M37" s="64"/>
      <c r="N37" s="62"/>
      <c r="O37" s="62"/>
      <c r="P37" s="62"/>
    </row>
    <row r="38" spans="1:16" ht="16.350000000000001" customHeight="1">
      <c r="A38" s="95">
        <v>2021</v>
      </c>
      <c r="B38" s="65" t="s">
        <v>164</v>
      </c>
      <c r="C38" s="124" t="s">
        <v>164</v>
      </c>
      <c r="D38" s="66" t="e">
        <v>#N/A</v>
      </c>
      <c r="E38" s="73"/>
      <c r="F38" s="75" t="e">
        <f>IF(ISNUMBER(Daten_LF3[[#This Row],[ZH]]),Daten_LF3[[#This Row],[ZH]]/_xlfn.XLOOKUP(Basisjahr,Daten_LF3[Jahr],Daten_LF3[ZH])-1,#N/A)</f>
        <v>#N/A</v>
      </c>
      <c r="G38" s="73"/>
      <c r="H38" s="75" t="e">
        <f>IF(ISNUMBER(Daten_LF3[[#This Row],[CH]]),Daten_LF3[[#This Row],[CH]]/_xlfn.XLOOKUP(Basisjahr,Daten_LF3[Jahr],Daten_LF3[CH])-1,#N/A)</f>
        <v>#N/A</v>
      </c>
      <c r="I38" s="73"/>
      <c r="J38" s="75" t="e">
        <f>IF(ISNUMBER(Daten_LF3[[#This Row],[BS]]),Daten_LF3[[#This Row],[BS]]/_xlfn.XLOOKUP(Basisjahr,Daten_LF3[Jahr],Daten_LF3[BS])-1,#N/A)</f>
        <v>#N/A</v>
      </c>
      <c r="K38" s="63"/>
      <c r="L38" s="67"/>
      <c r="M38" s="64"/>
      <c r="N38" s="62"/>
      <c r="O38" s="62"/>
      <c r="P38" s="62"/>
    </row>
    <row r="39" spans="1:16" ht="16.350000000000001" customHeight="1">
      <c r="A39" s="95">
        <v>2022</v>
      </c>
      <c r="B39" s="65" t="s">
        <v>164</v>
      </c>
      <c r="C39" s="124" t="s">
        <v>164</v>
      </c>
      <c r="D39" s="66" t="e">
        <v>#N/A</v>
      </c>
      <c r="E39" s="73"/>
      <c r="F39" s="75" t="e">
        <f>IF(ISNUMBER(Daten_LF3[[#This Row],[ZH]]),Daten_LF3[[#This Row],[ZH]]/_xlfn.XLOOKUP(Basisjahr,Daten_LF3[Jahr],Daten_LF3[ZH])-1,#N/A)</f>
        <v>#N/A</v>
      </c>
      <c r="G39" s="73"/>
      <c r="H39" s="75" t="e">
        <f>IF(ISNUMBER(Daten_LF3[[#This Row],[CH]]),Daten_LF3[[#This Row],[CH]]/_xlfn.XLOOKUP(Basisjahr,Daten_LF3[Jahr],Daten_LF3[CH])-1,#N/A)</f>
        <v>#N/A</v>
      </c>
      <c r="I39" s="73"/>
      <c r="J39" s="75" t="e">
        <f>IF(ISNUMBER(Daten_LF3[[#This Row],[BS]]),Daten_LF3[[#This Row],[BS]]/_xlfn.XLOOKUP(Basisjahr,Daten_LF3[Jahr],Daten_LF3[BS])-1,#N/A)</f>
        <v>#N/A</v>
      </c>
      <c r="K39" s="68"/>
      <c r="L39" s="67"/>
      <c r="M39" s="64"/>
      <c r="N39" s="62"/>
      <c r="O39" s="62"/>
      <c r="P39" s="62"/>
    </row>
    <row r="40" spans="1:16" ht="16.350000000000001" customHeight="1">
      <c r="A40" s="95">
        <v>2023</v>
      </c>
      <c r="B40" s="65" t="s">
        <v>164</v>
      </c>
      <c r="C40" s="124" t="s">
        <v>164</v>
      </c>
      <c r="D40" s="66" t="e">
        <v>#N/A</v>
      </c>
      <c r="E40" s="74"/>
      <c r="F40" s="76" t="e">
        <f>IF(ISNUMBER(Daten_LF3[[#This Row],[ZH]]),Daten_LF3[[#This Row],[ZH]]/_xlfn.XLOOKUP(Basisjahr,Daten_LF3[Jahr],Daten_LF3[ZH])-1,#N/A)</f>
        <v>#N/A</v>
      </c>
      <c r="G40" s="74"/>
      <c r="H40" s="76" t="e">
        <f>IF(ISNUMBER(Daten_LF3[[#This Row],[CH]]),Daten_LF3[[#This Row],[CH]]/_xlfn.XLOOKUP(Basisjahr,Daten_LF3[Jahr],Daten_LF3[CH])-1,#N/A)</f>
        <v>#N/A</v>
      </c>
      <c r="I40" s="74"/>
      <c r="J40" s="76" t="e">
        <f>IF(ISNUMBER(Daten_LF3[[#This Row],[BS]]),Daten_LF3[[#This Row],[BS]]/_xlfn.XLOOKUP(Basisjahr,Daten_LF3[Jahr],Daten_LF3[BS])-1,#N/A)</f>
        <v>#N/A</v>
      </c>
      <c r="K40" s="68"/>
      <c r="L40" s="67"/>
      <c r="M40" s="64"/>
      <c r="N40" s="62"/>
      <c r="O40" s="62"/>
      <c r="P40" s="62"/>
    </row>
    <row r="41" spans="1:16" ht="16.350000000000001" customHeight="1">
      <c r="A41" s="95">
        <v>2024</v>
      </c>
      <c r="B41" s="65" t="s">
        <v>164</v>
      </c>
      <c r="C41" s="124" t="s">
        <v>164</v>
      </c>
      <c r="D41" s="66" t="e">
        <v>#N/A</v>
      </c>
      <c r="E41" s="74"/>
      <c r="F41" s="76" t="e">
        <f>IF(ISNUMBER(Daten_LF3[[#This Row],[ZH]]),Daten_LF3[[#This Row],[ZH]]/_xlfn.XLOOKUP(Basisjahr,Daten_LF3[Jahr],Daten_LF3[ZH])-1,#N/A)</f>
        <v>#N/A</v>
      </c>
      <c r="G41" s="74"/>
      <c r="H41" s="76" t="e">
        <f>IF(ISNUMBER(Daten_LF3[[#This Row],[CH]]),Daten_LF3[[#This Row],[CH]]/_xlfn.XLOOKUP(Basisjahr,Daten_LF3[Jahr],Daten_LF3[CH])-1,#N/A)</f>
        <v>#N/A</v>
      </c>
      <c r="I41" s="74"/>
      <c r="J41" s="76" t="e">
        <f>IF(ISNUMBER(Daten_LF3[[#This Row],[BS]]),Daten_LF3[[#This Row],[BS]]/_xlfn.XLOOKUP(Basisjahr,Daten_LF3[Jahr],Daten_LF3[BS])-1,#N/A)</f>
        <v>#N/A</v>
      </c>
      <c r="K41" s="68"/>
      <c r="L41" s="67"/>
      <c r="M41" s="64"/>
      <c r="N41" s="62"/>
      <c r="O41" s="62"/>
      <c r="P41" s="62"/>
    </row>
    <row r="42" spans="1:16" ht="16.350000000000001" customHeight="1">
      <c r="A42" s="95">
        <v>2025</v>
      </c>
      <c r="B42" s="65" t="s">
        <v>164</v>
      </c>
      <c r="C42" s="124" t="s">
        <v>164</v>
      </c>
      <c r="D42" s="66" t="e">
        <v>#N/A</v>
      </c>
      <c r="E42" s="74"/>
      <c r="F42" s="76" t="e">
        <f>IF(ISNUMBER(Daten_LF3[[#This Row],[ZH]]),Daten_LF3[[#This Row],[ZH]]/_xlfn.XLOOKUP(Basisjahr,Daten_LF3[Jahr],Daten_LF3[ZH])-1,#N/A)</f>
        <v>#N/A</v>
      </c>
      <c r="G42" s="74"/>
      <c r="H42" s="76" t="e">
        <f>IF(ISNUMBER(Daten_LF3[[#This Row],[CH]]),Daten_LF3[[#This Row],[CH]]/_xlfn.XLOOKUP(Basisjahr,Daten_LF3[Jahr],Daten_LF3[CH])-1,#N/A)</f>
        <v>#N/A</v>
      </c>
      <c r="I42" s="74"/>
      <c r="J42" s="76" t="e">
        <f>IF(ISNUMBER(Daten_LF3[[#This Row],[BS]]),Daten_LF3[[#This Row],[BS]]/_xlfn.XLOOKUP(Basisjahr,Daten_LF3[Jahr],Daten_LF3[BS])-1,#N/A)</f>
        <v>#N/A</v>
      </c>
      <c r="K42" s="68"/>
      <c r="L42" s="67"/>
      <c r="M42" s="64"/>
      <c r="N42" s="62"/>
      <c r="O42" s="62"/>
      <c r="P42" s="62"/>
    </row>
    <row r="43" spans="1:16" ht="16.350000000000001" customHeight="1">
      <c r="A43" s="95">
        <v>2026</v>
      </c>
      <c r="B43" s="65" t="s">
        <v>164</v>
      </c>
      <c r="C43" s="124" t="s">
        <v>164</v>
      </c>
      <c r="D43" s="66" t="e">
        <v>#N/A</v>
      </c>
      <c r="E43" s="74"/>
      <c r="F43" s="76" t="e">
        <f>IF(ISNUMBER(Daten_LF3[[#This Row],[ZH]]),Daten_LF3[[#This Row],[ZH]]/_xlfn.XLOOKUP(Basisjahr,Daten_LF3[Jahr],Daten_LF3[ZH])-1,#N/A)</f>
        <v>#N/A</v>
      </c>
      <c r="G43" s="74"/>
      <c r="H43" s="76" t="e">
        <f>IF(ISNUMBER(Daten_LF3[[#This Row],[CH]]),Daten_LF3[[#This Row],[CH]]/_xlfn.XLOOKUP(Basisjahr,Daten_LF3[Jahr],Daten_LF3[CH])-1,#N/A)</f>
        <v>#N/A</v>
      </c>
      <c r="I43" s="74"/>
      <c r="J43" s="76" t="e">
        <f>IF(ISNUMBER(Daten_LF3[[#This Row],[BS]]),Daten_LF3[[#This Row],[BS]]/_xlfn.XLOOKUP(Basisjahr,Daten_LF3[Jahr],Daten_LF3[BS])-1,#N/A)</f>
        <v>#N/A</v>
      </c>
      <c r="K43" s="68"/>
      <c r="L43" s="67"/>
      <c r="M43" s="64"/>
      <c r="N43" s="62"/>
      <c r="O43" s="62"/>
      <c r="P43" s="62"/>
    </row>
    <row r="44" spans="1:16" ht="16.350000000000001" customHeight="1">
      <c r="A44" s="95">
        <v>2027</v>
      </c>
      <c r="B44" s="65" t="s">
        <v>164</v>
      </c>
      <c r="C44" s="124" t="s">
        <v>164</v>
      </c>
      <c r="D44" s="66" t="e">
        <v>#N/A</v>
      </c>
      <c r="E44" s="74"/>
      <c r="F44" s="76" t="e">
        <f>IF(ISNUMBER(Daten_LF3[[#This Row],[ZH]]),Daten_LF3[[#This Row],[ZH]]/_xlfn.XLOOKUP(Basisjahr,Daten_LF3[Jahr],Daten_LF3[ZH])-1,#N/A)</f>
        <v>#N/A</v>
      </c>
      <c r="G44" s="74"/>
      <c r="H44" s="76" t="e">
        <f>IF(ISNUMBER(Daten_LF3[[#This Row],[CH]]),Daten_LF3[[#This Row],[CH]]/_xlfn.XLOOKUP(Basisjahr,Daten_LF3[Jahr],Daten_LF3[CH])-1,#N/A)</f>
        <v>#N/A</v>
      </c>
      <c r="I44" s="74"/>
      <c r="J44" s="76" t="e">
        <f>IF(ISNUMBER(Daten_LF3[[#This Row],[BS]]),Daten_LF3[[#This Row],[BS]]/_xlfn.XLOOKUP(Basisjahr,Daten_LF3[Jahr],Daten_LF3[BS])-1,#N/A)</f>
        <v>#N/A</v>
      </c>
      <c r="K44" s="68"/>
      <c r="L44" s="67"/>
      <c r="M44" s="64"/>
      <c r="N44" s="62"/>
      <c r="O44" s="62"/>
      <c r="P44" s="62"/>
    </row>
    <row r="45" spans="1:16" ht="16.350000000000001" customHeight="1">
      <c r="A45" s="95">
        <v>2028</v>
      </c>
      <c r="B45" s="65" t="s">
        <v>164</v>
      </c>
      <c r="C45" s="124" t="s">
        <v>164</v>
      </c>
      <c r="D45" s="66" t="e">
        <v>#N/A</v>
      </c>
      <c r="E45" s="74"/>
      <c r="F45" s="76" t="e">
        <f>IF(ISNUMBER(Daten_LF3[[#This Row],[ZH]]),Daten_LF3[[#This Row],[ZH]]/_xlfn.XLOOKUP(Basisjahr,Daten_LF3[Jahr],Daten_LF3[ZH])-1,#N/A)</f>
        <v>#N/A</v>
      </c>
      <c r="G45" s="74"/>
      <c r="H45" s="76" t="e">
        <f>IF(ISNUMBER(Daten_LF3[[#This Row],[CH]]),Daten_LF3[[#This Row],[CH]]/_xlfn.XLOOKUP(Basisjahr,Daten_LF3[Jahr],Daten_LF3[CH])-1,#N/A)</f>
        <v>#N/A</v>
      </c>
      <c r="I45" s="74"/>
      <c r="J45" s="76" t="e">
        <f>IF(ISNUMBER(Daten_LF3[[#This Row],[BS]]),Daten_LF3[[#This Row],[BS]]/_xlfn.XLOOKUP(Basisjahr,Daten_LF3[Jahr],Daten_LF3[BS])-1,#N/A)</f>
        <v>#N/A</v>
      </c>
      <c r="K45" s="68"/>
      <c r="L45" s="67"/>
      <c r="M45" s="64"/>
      <c r="N45" s="62"/>
      <c r="O45" s="62"/>
      <c r="P45" s="62"/>
    </row>
    <row r="46" spans="1:16" ht="16.350000000000001" customHeight="1">
      <c r="A46" s="95">
        <v>2029</v>
      </c>
      <c r="B46" s="65" t="s">
        <v>164</v>
      </c>
      <c r="C46" s="124" t="s">
        <v>164</v>
      </c>
      <c r="D46" s="66" t="e">
        <v>#N/A</v>
      </c>
      <c r="E46" s="74"/>
      <c r="F46" s="76" t="e">
        <f>IF(ISNUMBER(Daten_LF3[[#This Row],[ZH]]),Daten_LF3[[#This Row],[ZH]]/_xlfn.XLOOKUP(Basisjahr,Daten_LF3[Jahr],Daten_LF3[ZH])-1,#N/A)</f>
        <v>#N/A</v>
      </c>
      <c r="G46" s="74"/>
      <c r="H46" s="76" t="e">
        <f>IF(ISNUMBER(Daten_LF3[[#This Row],[CH]]),Daten_LF3[[#This Row],[CH]]/_xlfn.XLOOKUP(Basisjahr,Daten_LF3[Jahr],Daten_LF3[CH])-1,#N/A)</f>
        <v>#N/A</v>
      </c>
      <c r="I46" s="74"/>
      <c r="J46" s="76" t="e">
        <f>IF(ISNUMBER(Daten_LF3[[#This Row],[BS]]),Daten_LF3[[#This Row],[BS]]/_xlfn.XLOOKUP(Basisjahr,Daten_LF3[Jahr],Daten_LF3[BS])-1,#N/A)</f>
        <v>#N/A</v>
      </c>
      <c r="K46" s="68"/>
      <c r="L46" s="67"/>
      <c r="M46" s="64"/>
      <c r="N46" s="62"/>
      <c r="O46" s="62"/>
      <c r="P46" s="62"/>
    </row>
    <row r="47" spans="1:16" ht="16.350000000000001" customHeight="1">
      <c r="A47" s="95">
        <v>2030</v>
      </c>
      <c r="B47" s="65" t="s">
        <v>164</v>
      </c>
      <c r="C47" s="124" t="s">
        <v>164</v>
      </c>
      <c r="D47" s="66" t="e">
        <v>#N/A</v>
      </c>
      <c r="E47" s="74"/>
      <c r="F47" s="76" t="e">
        <f>IF(ISNUMBER(Daten_LF3[[#This Row],[ZH]]),Daten_LF3[[#This Row],[ZH]]/_xlfn.XLOOKUP(Basisjahr,Daten_LF3[Jahr],Daten_LF3[ZH])-1,#N/A)</f>
        <v>#N/A</v>
      </c>
      <c r="G47" s="74"/>
      <c r="H47" s="76" t="e">
        <f>IF(ISNUMBER(Daten_LF3[[#This Row],[CH]]),Daten_LF3[[#This Row],[CH]]/_xlfn.XLOOKUP(Basisjahr,Daten_LF3[Jahr],Daten_LF3[CH])-1,#N/A)</f>
        <v>#N/A</v>
      </c>
      <c r="I47" s="74"/>
      <c r="J47" s="76" t="e">
        <f>IF(ISNUMBER(Daten_LF3[[#This Row],[BS]]),Daten_LF3[[#This Row],[BS]]/_xlfn.XLOOKUP(Basisjahr,Daten_LF3[Jahr],Daten_LF3[BS])-1,#N/A)</f>
        <v>#N/A</v>
      </c>
      <c r="K47" s="68"/>
      <c r="L47" s="67"/>
      <c r="M47" s="64"/>
      <c r="N47" s="62"/>
      <c r="O47" s="62"/>
      <c r="P47" s="62"/>
    </row>
    <row r="48" spans="1:16" ht="16.350000000000001" customHeight="1">
      <c r="A48" s="95">
        <v>2031</v>
      </c>
      <c r="B48" s="65" t="s">
        <v>164</v>
      </c>
      <c r="C48" s="124" t="s">
        <v>164</v>
      </c>
      <c r="D48" s="66" t="e">
        <v>#N/A</v>
      </c>
      <c r="E48" s="74"/>
      <c r="F48" s="76" t="e">
        <f>IF(ISNUMBER(Daten_LF3[[#This Row],[ZH]]),Daten_LF3[[#This Row],[ZH]]/_xlfn.XLOOKUP(Basisjahr,Daten_LF3[Jahr],Daten_LF3[ZH])-1,#N/A)</f>
        <v>#N/A</v>
      </c>
      <c r="G48" s="74"/>
      <c r="H48" s="76" t="e">
        <f>IF(ISNUMBER(Daten_LF3[[#This Row],[CH]]),Daten_LF3[[#This Row],[CH]]/_xlfn.XLOOKUP(Basisjahr,Daten_LF3[Jahr],Daten_LF3[CH])-1,#N/A)</f>
        <v>#N/A</v>
      </c>
      <c r="I48" s="74"/>
      <c r="J48" s="76" t="e">
        <f>IF(ISNUMBER(Daten_LF3[[#This Row],[BS]]),Daten_LF3[[#This Row],[BS]]/_xlfn.XLOOKUP(Basisjahr,Daten_LF3[Jahr],Daten_LF3[BS])-1,#N/A)</f>
        <v>#N/A</v>
      </c>
      <c r="K48" s="68"/>
      <c r="L48" s="67"/>
      <c r="M48" s="64"/>
      <c r="N48" s="62"/>
      <c r="O48" s="62"/>
      <c r="P48" s="62"/>
    </row>
    <row r="49" spans="1:16" ht="16.350000000000001" customHeight="1">
      <c r="A49" s="95">
        <v>2032</v>
      </c>
      <c r="B49" s="65" t="s">
        <v>164</v>
      </c>
      <c r="C49" s="124" t="s">
        <v>164</v>
      </c>
      <c r="D49" s="66" t="e">
        <v>#N/A</v>
      </c>
      <c r="E49" s="74"/>
      <c r="F49" s="76" t="e">
        <f>IF(ISNUMBER(Daten_LF3[[#This Row],[ZH]]),Daten_LF3[[#This Row],[ZH]]/_xlfn.XLOOKUP(Basisjahr,Daten_LF3[Jahr],Daten_LF3[ZH])-1,#N/A)</f>
        <v>#N/A</v>
      </c>
      <c r="G49" s="74"/>
      <c r="H49" s="76" t="e">
        <f>IF(ISNUMBER(Daten_LF3[[#This Row],[CH]]),Daten_LF3[[#This Row],[CH]]/_xlfn.XLOOKUP(Basisjahr,Daten_LF3[Jahr],Daten_LF3[CH])-1,#N/A)</f>
        <v>#N/A</v>
      </c>
      <c r="I49" s="74"/>
      <c r="J49" s="76" t="e">
        <f>IF(ISNUMBER(Daten_LF3[[#This Row],[BS]]),Daten_LF3[[#This Row],[BS]]/_xlfn.XLOOKUP(Basisjahr,Daten_LF3[Jahr],Daten_LF3[BS])-1,#N/A)</f>
        <v>#N/A</v>
      </c>
      <c r="K49" s="68"/>
      <c r="L49" s="67"/>
      <c r="M49" s="64"/>
      <c r="N49" s="62"/>
      <c r="O49" s="62"/>
      <c r="P49" s="62"/>
    </row>
    <row r="50" spans="1:16" ht="16.350000000000001" customHeight="1">
      <c r="A50" s="95">
        <v>2033</v>
      </c>
      <c r="B50" s="65" t="s">
        <v>164</v>
      </c>
      <c r="C50" s="124" t="s">
        <v>164</v>
      </c>
      <c r="D50" s="66" t="e">
        <v>#N/A</v>
      </c>
      <c r="E50" s="74"/>
      <c r="F50" s="76" t="e">
        <f>IF(ISNUMBER(Daten_LF3[[#This Row],[ZH]]),Daten_LF3[[#This Row],[ZH]]/_xlfn.XLOOKUP(Basisjahr,Daten_LF3[Jahr],Daten_LF3[ZH])-1,#N/A)</f>
        <v>#N/A</v>
      </c>
      <c r="G50" s="74"/>
      <c r="H50" s="76" t="e">
        <f>IF(ISNUMBER(Daten_LF3[[#This Row],[CH]]),Daten_LF3[[#This Row],[CH]]/_xlfn.XLOOKUP(Basisjahr,Daten_LF3[Jahr],Daten_LF3[CH])-1,#N/A)</f>
        <v>#N/A</v>
      </c>
      <c r="I50" s="74"/>
      <c r="J50" s="76" t="e">
        <f>IF(ISNUMBER(Daten_LF3[[#This Row],[BS]]),Daten_LF3[[#This Row],[BS]]/_xlfn.XLOOKUP(Basisjahr,Daten_LF3[Jahr],Daten_LF3[BS])-1,#N/A)</f>
        <v>#N/A</v>
      </c>
      <c r="K50" s="68"/>
      <c r="L50" s="67"/>
      <c r="M50" s="64"/>
      <c r="N50" s="62"/>
      <c r="O50" s="62"/>
      <c r="P50" s="62"/>
    </row>
    <row r="51" spans="1:16" ht="16.350000000000001" customHeight="1">
      <c r="A51" s="95">
        <v>2034</v>
      </c>
      <c r="B51" s="65" t="s">
        <v>164</v>
      </c>
      <c r="C51" s="124" t="s">
        <v>164</v>
      </c>
      <c r="D51" s="66" t="e">
        <v>#N/A</v>
      </c>
      <c r="E51" s="74"/>
      <c r="F51" s="76" t="e">
        <f>IF(ISNUMBER(Daten_LF3[[#This Row],[ZH]]),Daten_LF3[[#This Row],[ZH]]/_xlfn.XLOOKUP(Basisjahr,Daten_LF3[Jahr],Daten_LF3[ZH])-1,#N/A)</f>
        <v>#N/A</v>
      </c>
      <c r="G51" s="74"/>
      <c r="H51" s="76" t="e">
        <f>IF(ISNUMBER(Daten_LF3[[#This Row],[CH]]),Daten_LF3[[#This Row],[CH]]/_xlfn.XLOOKUP(Basisjahr,Daten_LF3[Jahr],Daten_LF3[CH])-1,#N/A)</f>
        <v>#N/A</v>
      </c>
      <c r="I51" s="74"/>
      <c r="J51" s="76" t="e">
        <f>IF(ISNUMBER(Daten_LF3[[#This Row],[BS]]),Daten_LF3[[#This Row],[BS]]/_xlfn.XLOOKUP(Basisjahr,Daten_LF3[Jahr],Daten_LF3[BS])-1,#N/A)</f>
        <v>#N/A</v>
      </c>
      <c r="K51" s="68"/>
      <c r="L51" s="67"/>
      <c r="M51" s="64"/>
      <c r="N51" s="62"/>
      <c r="O51" s="62"/>
      <c r="P51" s="62"/>
    </row>
    <row r="52" spans="1:16" ht="16.350000000000001" customHeight="1">
      <c r="A52" s="95">
        <v>2035</v>
      </c>
      <c r="B52" s="65" t="s">
        <v>164</v>
      </c>
      <c r="C52" s="124" t="s">
        <v>164</v>
      </c>
      <c r="D52" s="66" t="e">
        <v>#N/A</v>
      </c>
      <c r="E52" s="74"/>
      <c r="F52" s="76" t="e">
        <f>IF(ISNUMBER(Daten_LF3[[#This Row],[ZH]]),Daten_LF3[[#This Row],[ZH]]/_xlfn.XLOOKUP(Basisjahr,Daten_LF3[Jahr],Daten_LF3[ZH])-1,#N/A)</f>
        <v>#N/A</v>
      </c>
      <c r="G52" s="74"/>
      <c r="H52" s="76" t="e">
        <f>IF(ISNUMBER(Daten_LF3[[#This Row],[CH]]),Daten_LF3[[#This Row],[CH]]/_xlfn.XLOOKUP(Basisjahr,Daten_LF3[Jahr],Daten_LF3[CH])-1,#N/A)</f>
        <v>#N/A</v>
      </c>
      <c r="I52" s="74"/>
      <c r="J52" s="76" t="e">
        <f>IF(ISNUMBER(Daten_LF3[[#This Row],[BS]]),Daten_LF3[[#This Row],[BS]]/_xlfn.XLOOKUP(Basisjahr,Daten_LF3[Jahr],Daten_LF3[BS])-1,#N/A)</f>
        <v>#N/A</v>
      </c>
      <c r="K52" s="68"/>
      <c r="L52" s="67"/>
      <c r="M52" s="64"/>
      <c r="N52" s="62"/>
      <c r="O52" s="62"/>
      <c r="P52" s="62"/>
    </row>
    <row r="53" spans="1:16" ht="16.350000000000001" customHeight="1">
      <c r="A53" s="95">
        <v>2036</v>
      </c>
      <c r="B53" s="65" t="s">
        <v>164</v>
      </c>
      <c r="C53" s="124" t="s">
        <v>164</v>
      </c>
      <c r="D53" s="66" t="e">
        <v>#N/A</v>
      </c>
      <c r="E53" s="74"/>
      <c r="F53" s="76" t="e">
        <f>IF(ISNUMBER(Daten_LF3[[#This Row],[ZH]]),Daten_LF3[[#This Row],[ZH]]/_xlfn.XLOOKUP(Basisjahr,Daten_LF3[Jahr],Daten_LF3[ZH])-1,#N/A)</f>
        <v>#N/A</v>
      </c>
      <c r="G53" s="74"/>
      <c r="H53" s="76" t="e">
        <f>IF(ISNUMBER(Daten_LF3[[#This Row],[CH]]),Daten_LF3[[#This Row],[CH]]/_xlfn.XLOOKUP(Basisjahr,Daten_LF3[Jahr],Daten_LF3[CH])-1,#N/A)</f>
        <v>#N/A</v>
      </c>
      <c r="I53" s="74"/>
      <c r="J53" s="76" t="e">
        <f>IF(ISNUMBER(Daten_LF3[[#This Row],[BS]]),Daten_LF3[[#This Row],[BS]]/_xlfn.XLOOKUP(Basisjahr,Daten_LF3[Jahr],Daten_LF3[BS])-1,#N/A)</f>
        <v>#N/A</v>
      </c>
      <c r="K53" s="68"/>
      <c r="L53" s="67"/>
      <c r="M53" s="64"/>
      <c r="N53" s="62"/>
      <c r="O53" s="62"/>
      <c r="P53" s="62"/>
    </row>
    <row r="54" spans="1:16" ht="16.350000000000001" customHeight="1">
      <c r="A54" s="95">
        <v>2037</v>
      </c>
      <c r="B54" s="65" t="s">
        <v>164</v>
      </c>
      <c r="C54" s="124" t="s">
        <v>164</v>
      </c>
      <c r="D54" s="66" t="e">
        <v>#N/A</v>
      </c>
      <c r="E54" s="74"/>
      <c r="F54" s="76" t="e">
        <f>IF(ISNUMBER(Daten_LF3[[#This Row],[ZH]]),Daten_LF3[[#This Row],[ZH]]/_xlfn.XLOOKUP(Basisjahr,Daten_LF3[Jahr],Daten_LF3[ZH])-1,#N/A)</f>
        <v>#N/A</v>
      </c>
      <c r="G54" s="74"/>
      <c r="H54" s="76" t="e">
        <f>IF(ISNUMBER(Daten_LF3[[#This Row],[CH]]),Daten_LF3[[#This Row],[CH]]/_xlfn.XLOOKUP(Basisjahr,Daten_LF3[Jahr],Daten_LF3[CH])-1,#N/A)</f>
        <v>#N/A</v>
      </c>
      <c r="I54" s="74"/>
      <c r="J54" s="76" t="e">
        <f>IF(ISNUMBER(Daten_LF3[[#This Row],[BS]]),Daten_LF3[[#This Row],[BS]]/_xlfn.XLOOKUP(Basisjahr,Daten_LF3[Jahr],Daten_LF3[BS])-1,#N/A)</f>
        <v>#N/A</v>
      </c>
      <c r="K54" s="68"/>
      <c r="L54" s="67"/>
      <c r="M54" s="64"/>
      <c r="N54" s="62"/>
      <c r="O54" s="62"/>
      <c r="P54" s="62"/>
    </row>
    <row r="55" spans="1:16" ht="16.350000000000001" customHeight="1">
      <c r="A55" s="95">
        <v>2038</v>
      </c>
      <c r="B55" s="65" t="s">
        <v>164</v>
      </c>
      <c r="C55" s="124" t="s">
        <v>164</v>
      </c>
      <c r="D55" s="66" t="e">
        <v>#N/A</v>
      </c>
      <c r="E55" s="74"/>
      <c r="F55" s="76" t="e">
        <f>IF(ISNUMBER(Daten_LF3[[#This Row],[ZH]]),Daten_LF3[[#This Row],[ZH]]/_xlfn.XLOOKUP(Basisjahr,Daten_LF3[Jahr],Daten_LF3[ZH])-1,#N/A)</f>
        <v>#N/A</v>
      </c>
      <c r="G55" s="74"/>
      <c r="H55" s="76" t="e">
        <f>IF(ISNUMBER(Daten_LF3[[#This Row],[CH]]),Daten_LF3[[#This Row],[CH]]/_xlfn.XLOOKUP(Basisjahr,Daten_LF3[Jahr],Daten_LF3[CH])-1,#N/A)</f>
        <v>#N/A</v>
      </c>
      <c r="I55" s="74"/>
      <c r="J55" s="76" t="e">
        <f>IF(ISNUMBER(Daten_LF3[[#This Row],[BS]]),Daten_LF3[[#This Row],[BS]]/_xlfn.XLOOKUP(Basisjahr,Daten_LF3[Jahr],Daten_LF3[BS])-1,#N/A)</f>
        <v>#N/A</v>
      </c>
      <c r="K55" s="68"/>
      <c r="L55" s="67"/>
      <c r="M55" s="64"/>
      <c r="N55" s="62"/>
      <c r="O55" s="62"/>
      <c r="P55" s="62"/>
    </row>
    <row r="56" spans="1:16" ht="16.350000000000001" customHeight="1">
      <c r="A56" s="95">
        <v>2039</v>
      </c>
      <c r="B56" s="65" t="s">
        <v>164</v>
      </c>
      <c r="C56" s="124" t="s">
        <v>164</v>
      </c>
      <c r="D56" s="66" t="e">
        <v>#N/A</v>
      </c>
      <c r="E56" s="74"/>
      <c r="F56" s="76" t="e">
        <f>IF(ISNUMBER(Daten_LF3[[#This Row],[ZH]]),Daten_LF3[[#This Row],[ZH]]/_xlfn.XLOOKUP(Basisjahr,Daten_LF3[Jahr],Daten_LF3[ZH])-1,#N/A)</f>
        <v>#N/A</v>
      </c>
      <c r="G56" s="74"/>
      <c r="H56" s="76" t="e">
        <f>IF(ISNUMBER(Daten_LF3[[#This Row],[CH]]),Daten_LF3[[#This Row],[CH]]/_xlfn.XLOOKUP(Basisjahr,Daten_LF3[Jahr],Daten_LF3[CH])-1,#N/A)</f>
        <v>#N/A</v>
      </c>
      <c r="I56" s="74"/>
      <c r="J56" s="76" t="e">
        <f>IF(ISNUMBER(Daten_LF3[[#This Row],[BS]]),Daten_LF3[[#This Row],[BS]]/_xlfn.XLOOKUP(Basisjahr,Daten_LF3[Jahr],Daten_LF3[BS])-1,#N/A)</f>
        <v>#N/A</v>
      </c>
      <c r="K56" s="68"/>
      <c r="L56" s="67"/>
      <c r="M56" s="64"/>
      <c r="N56" s="62"/>
      <c r="O56" s="62"/>
      <c r="P56" s="62"/>
    </row>
    <row r="57" spans="1:16" ht="16.350000000000001" customHeight="1">
      <c r="A57" s="95">
        <v>2040</v>
      </c>
      <c r="B57" s="65" t="s">
        <v>164</v>
      </c>
      <c r="C57" s="124" t="s">
        <v>164</v>
      </c>
      <c r="D57" s="66" t="e">
        <v>#N/A</v>
      </c>
      <c r="E57" s="74"/>
      <c r="F57" s="76" t="e">
        <f>IF(ISNUMBER(Daten_LF3[[#This Row],[ZH]]),Daten_LF3[[#This Row],[ZH]]/_xlfn.XLOOKUP(Basisjahr,Daten_LF3[Jahr],Daten_LF3[ZH])-1,#N/A)</f>
        <v>#N/A</v>
      </c>
      <c r="G57" s="74"/>
      <c r="H57" s="76" t="e">
        <f>IF(ISNUMBER(Daten_LF3[[#This Row],[CH]]),Daten_LF3[[#This Row],[CH]]/_xlfn.XLOOKUP(Basisjahr,Daten_LF3[Jahr],Daten_LF3[CH])-1,#N/A)</f>
        <v>#N/A</v>
      </c>
      <c r="I57" s="74"/>
      <c r="J57" s="76" t="e">
        <f>IF(ISNUMBER(Daten_LF3[[#This Row],[BS]]),Daten_LF3[[#This Row],[BS]]/_xlfn.XLOOKUP(Basisjahr,Daten_LF3[Jahr],Daten_LF3[BS])-1,#N/A)</f>
        <v>#N/A</v>
      </c>
      <c r="K57" s="68"/>
      <c r="L57" s="67"/>
      <c r="M57" s="64"/>
      <c r="N57" s="62"/>
      <c r="O57" s="62"/>
      <c r="P57" s="62"/>
    </row>
    <row r="58" spans="1:16" ht="16.350000000000001" customHeight="1">
      <c r="A58" s="95">
        <v>2041</v>
      </c>
      <c r="B58" s="65" t="s">
        <v>164</v>
      </c>
      <c r="C58" s="124" t="s">
        <v>164</v>
      </c>
      <c r="D58" s="66" t="e">
        <v>#N/A</v>
      </c>
      <c r="E58" s="74"/>
      <c r="F58" s="76" t="e">
        <f>IF(ISNUMBER(Daten_LF3[[#This Row],[ZH]]),Daten_LF3[[#This Row],[ZH]]/_xlfn.XLOOKUP(Basisjahr,Daten_LF3[Jahr],Daten_LF3[ZH])-1,#N/A)</f>
        <v>#N/A</v>
      </c>
      <c r="G58" s="74"/>
      <c r="H58" s="76" t="e">
        <f>IF(ISNUMBER(Daten_LF3[[#This Row],[CH]]),Daten_LF3[[#This Row],[CH]]/_xlfn.XLOOKUP(Basisjahr,Daten_LF3[Jahr],Daten_LF3[CH])-1,#N/A)</f>
        <v>#N/A</v>
      </c>
      <c r="I58" s="74"/>
      <c r="J58" s="76" t="e">
        <f>IF(ISNUMBER(Daten_LF3[[#This Row],[BS]]),Daten_LF3[[#This Row],[BS]]/_xlfn.XLOOKUP(Basisjahr,Daten_LF3[Jahr],Daten_LF3[BS])-1,#N/A)</f>
        <v>#N/A</v>
      </c>
      <c r="K58" s="68"/>
      <c r="L58" s="67"/>
      <c r="M58" s="64"/>
      <c r="N58" s="62"/>
      <c r="O58" s="62"/>
      <c r="P58" s="62"/>
    </row>
    <row r="59" spans="1:16" ht="16.350000000000001" customHeight="1">
      <c r="A59" s="95">
        <v>2042</v>
      </c>
      <c r="B59" s="65" t="s">
        <v>164</v>
      </c>
      <c r="C59" s="124" t="s">
        <v>164</v>
      </c>
      <c r="D59" s="66" t="e">
        <v>#N/A</v>
      </c>
      <c r="E59" s="74"/>
      <c r="F59" s="76" t="e">
        <f>IF(ISNUMBER(Daten_LF3[[#This Row],[ZH]]),Daten_LF3[[#This Row],[ZH]]/_xlfn.XLOOKUP(Basisjahr,Daten_LF3[Jahr],Daten_LF3[ZH])-1,#N/A)</f>
        <v>#N/A</v>
      </c>
      <c r="G59" s="74"/>
      <c r="H59" s="76" t="e">
        <f>IF(ISNUMBER(Daten_LF3[[#This Row],[CH]]),Daten_LF3[[#This Row],[CH]]/_xlfn.XLOOKUP(Basisjahr,Daten_LF3[Jahr],Daten_LF3[CH])-1,#N/A)</f>
        <v>#N/A</v>
      </c>
      <c r="I59" s="74"/>
      <c r="J59" s="76" t="e">
        <f>IF(ISNUMBER(Daten_LF3[[#This Row],[BS]]),Daten_LF3[[#This Row],[BS]]/_xlfn.XLOOKUP(Basisjahr,Daten_LF3[Jahr],Daten_LF3[BS])-1,#N/A)</f>
        <v>#N/A</v>
      </c>
      <c r="K59" s="68"/>
      <c r="L59" s="67"/>
      <c r="M59" s="64"/>
      <c r="N59" s="62"/>
      <c r="O59" s="62"/>
      <c r="P59" s="62"/>
    </row>
    <row r="60" spans="1:16" ht="16.350000000000001" customHeight="1">
      <c r="A60" s="95">
        <v>2043</v>
      </c>
      <c r="B60" s="65" t="s">
        <v>164</v>
      </c>
      <c r="C60" s="124" t="s">
        <v>164</v>
      </c>
      <c r="D60" s="66" t="e">
        <v>#N/A</v>
      </c>
      <c r="E60" s="74"/>
      <c r="F60" s="76" t="e">
        <f>IF(ISNUMBER(Daten_LF3[[#This Row],[ZH]]),Daten_LF3[[#This Row],[ZH]]/_xlfn.XLOOKUP(Basisjahr,Daten_LF3[Jahr],Daten_LF3[ZH])-1,#N/A)</f>
        <v>#N/A</v>
      </c>
      <c r="G60" s="74"/>
      <c r="H60" s="76" t="e">
        <f>IF(ISNUMBER(Daten_LF3[[#This Row],[CH]]),Daten_LF3[[#This Row],[CH]]/_xlfn.XLOOKUP(Basisjahr,Daten_LF3[Jahr],Daten_LF3[CH])-1,#N/A)</f>
        <v>#N/A</v>
      </c>
      <c r="I60" s="74"/>
      <c r="J60" s="76" t="e">
        <f>IF(ISNUMBER(Daten_LF3[[#This Row],[BS]]),Daten_LF3[[#This Row],[BS]]/_xlfn.XLOOKUP(Basisjahr,Daten_LF3[Jahr],Daten_LF3[BS])-1,#N/A)</f>
        <v>#N/A</v>
      </c>
      <c r="K60" s="68"/>
      <c r="L60" s="67"/>
      <c r="M60" s="64"/>
      <c r="N60" s="62"/>
      <c r="O60" s="62"/>
      <c r="P60" s="62"/>
    </row>
    <row r="61" spans="1:16" ht="16.350000000000001" customHeight="1">
      <c r="A61" s="95">
        <v>2044</v>
      </c>
      <c r="B61" s="65" t="s">
        <v>164</v>
      </c>
      <c r="C61" s="124" t="s">
        <v>164</v>
      </c>
      <c r="D61" s="66" t="e">
        <v>#N/A</v>
      </c>
      <c r="E61" s="74"/>
      <c r="F61" s="76" t="e">
        <f>IF(ISNUMBER(Daten_LF3[[#This Row],[ZH]]),Daten_LF3[[#This Row],[ZH]]/_xlfn.XLOOKUP(Basisjahr,Daten_LF3[Jahr],Daten_LF3[ZH])-1,#N/A)</f>
        <v>#N/A</v>
      </c>
      <c r="G61" s="74"/>
      <c r="H61" s="76" t="e">
        <f>IF(ISNUMBER(Daten_LF3[[#This Row],[CH]]),Daten_LF3[[#This Row],[CH]]/_xlfn.XLOOKUP(Basisjahr,Daten_LF3[Jahr],Daten_LF3[CH])-1,#N/A)</f>
        <v>#N/A</v>
      </c>
      <c r="I61" s="74"/>
      <c r="J61" s="76" t="e">
        <f>IF(ISNUMBER(Daten_LF3[[#This Row],[BS]]),Daten_LF3[[#This Row],[BS]]/_xlfn.XLOOKUP(Basisjahr,Daten_LF3[Jahr],Daten_LF3[BS])-1,#N/A)</f>
        <v>#N/A</v>
      </c>
      <c r="K61" s="68"/>
      <c r="L61" s="67"/>
      <c r="M61" s="64"/>
      <c r="N61" s="62"/>
      <c r="O61" s="62"/>
      <c r="P61" s="62"/>
    </row>
    <row r="62" spans="1:16" ht="16.350000000000001" customHeight="1">
      <c r="A62" s="95">
        <v>2045</v>
      </c>
      <c r="B62" s="65" t="s">
        <v>164</v>
      </c>
      <c r="C62" s="124" t="s">
        <v>164</v>
      </c>
      <c r="D62" s="66" t="e">
        <v>#N/A</v>
      </c>
      <c r="E62" s="74"/>
      <c r="F62" s="76" t="e">
        <f>IF(ISNUMBER(Daten_LF3[[#This Row],[ZH]]),Daten_LF3[[#This Row],[ZH]]/_xlfn.XLOOKUP(Basisjahr,Daten_LF3[Jahr],Daten_LF3[ZH])-1,#N/A)</f>
        <v>#N/A</v>
      </c>
      <c r="G62" s="74"/>
      <c r="H62" s="76" t="e">
        <f>IF(ISNUMBER(Daten_LF3[[#This Row],[CH]]),Daten_LF3[[#This Row],[CH]]/_xlfn.XLOOKUP(Basisjahr,Daten_LF3[Jahr],Daten_LF3[CH])-1,#N/A)</f>
        <v>#N/A</v>
      </c>
      <c r="I62" s="74"/>
      <c r="J62" s="76" t="e">
        <f>IF(ISNUMBER(Daten_LF3[[#This Row],[BS]]),Daten_LF3[[#This Row],[BS]]/_xlfn.XLOOKUP(Basisjahr,Daten_LF3[Jahr],Daten_LF3[BS])-1,#N/A)</f>
        <v>#N/A</v>
      </c>
      <c r="K62" s="68"/>
      <c r="L62" s="67"/>
      <c r="M62" s="64"/>
      <c r="N62" s="62"/>
      <c r="O62" s="62"/>
      <c r="P62" s="62"/>
    </row>
    <row r="63" spans="1:16" ht="16.350000000000001" customHeight="1">
      <c r="A63" s="95">
        <v>2046</v>
      </c>
      <c r="B63" s="65" t="s">
        <v>164</v>
      </c>
      <c r="C63" s="124" t="s">
        <v>164</v>
      </c>
      <c r="D63" s="66" t="e">
        <v>#N/A</v>
      </c>
      <c r="E63" s="74"/>
      <c r="F63" s="76" t="e">
        <f>IF(ISNUMBER(Daten_LF3[[#This Row],[ZH]]),Daten_LF3[[#This Row],[ZH]]/_xlfn.XLOOKUP(Basisjahr,Daten_LF3[Jahr],Daten_LF3[ZH])-1,#N/A)</f>
        <v>#N/A</v>
      </c>
      <c r="G63" s="74"/>
      <c r="H63" s="76" t="e">
        <f>IF(ISNUMBER(Daten_LF3[[#This Row],[CH]]),Daten_LF3[[#This Row],[CH]]/_xlfn.XLOOKUP(Basisjahr,Daten_LF3[Jahr],Daten_LF3[CH])-1,#N/A)</f>
        <v>#N/A</v>
      </c>
      <c r="I63" s="74"/>
      <c r="J63" s="76" t="e">
        <f>IF(ISNUMBER(Daten_LF3[[#This Row],[BS]]),Daten_LF3[[#This Row],[BS]]/_xlfn.XLOOKUP(Basisjahr,Daten_LF3[Jahr],Daten_LF3[BS])-1,#N/A)</f>
        <v>#N/A</v>
      </c>
      <c r="K63" s="68"/>
      <c r="L63" s="67"/>
      <c r="M63" s="64"/>
      <c r="N63" s="62"/>
      <c r="O63" s="62"/>
      <c r="P63" s="62"/>
    </row>
    <row r="64" spans="1:16" ht="16.350000000000001" customHeight="1">
      <c r="A64" s="95">
        <v>2047</v>
      </c>
      <c r="B64" s="65" t="s">
        <v>164</v>
      </c>
      <c r="C64" s="124" t="s">
        <v>164</v>
      </c>
      <c r="D64" s="66" t="e">
        <v>#N/A</v>
      </c>
      <c r="E64" s="74"/>
      <c r="F64" s="76" t="e">
        <f>IF(ISNUMBER(Daten_LF3[[#This Row],[ZH]]),Daten_LF3[[#This Row],[ZH]]/_xlfn.XLOOKUP(Basisjahr,Daten_LF3[Jahr],Daten_LF3[ZH])-1,#N/A)</f>
        <v>#N/A</v>
      </c>
      <c r="G64" s="74"/>
      <c r="H64" s="76" t="e">
        <f>IF(ISNUMBER(Daten_LF3[[#This Row],[CH]]),Daten_LF3[[#This Row],[CH]]/_xlfn.XLOOKUP(Basisjahr,Daten_LF3[Jahr],Daten_LF3[CH])-1,#N/A)</f>
        <v>#N/A</v>
      </c>
      <c r="I64" s="74"/>
      <c r="J64" s="76" t="e">
        <f>IF(ISNUMBER(Daten_LF3[[#This Row],[BS]]),Daten_LF3[[#This Row],[BS]]/_xlfn.XLOOKUP(Basisjahr,Daten_LF3[Jahr],Daten_LF3[BS])-1,#N/A)</f>
        <v>#N/A</v>
      </c>
      <c r="K64" s="68"/>
      <c r="L64" s="67"/>
      <c r="M64" s="64"/>
      <c r="N64" s="62"/>
      <c r="O64" s="62"/>
      <c r="P64" s="62"/>
    </row>
    <row r="65" spans="1:16" ht="16.350000000000001" customHeight="1">
      <c r="A65" s="95">
        <v>2048</v>
      </c>
      <c r="B65" s="65" t="s">
        <v>164</v>
      </c>
      <c r="C65" s="124" t="s">
        <v>164</v>
      </c>
      <c r="D65" s="66" t="e">
        <v>#N/A</v>
      </c>
      <c r="E65" s="74"/>
      <c r="F65" s="76" t="e">
        <f>IF(ISNUMBER(Daten_LF3[[#This Row],[ZH]]),Daten_LF3[[#This Row],[ZH]]/_xlfn.XLOOKUP(Basisjahr,Daten_LF3[Jahr],Daten_LF3[ZH])-1,#N/A)</f>
        <v>#N/A</v>
      </c>
      <c r="G65" s="74"/>
      <c r="H65" s="76" t="e">
        <f>IF(ISNUMBER(Daten_LF3[[#This Row],[CH]]),Daten_LF3[[#This Row],[CH]]/_xlfn.XLOOKUP(Basisjahr,Daten_LF3[Jahr],Daten_LF3[CH])-1,#N/A)</f>
        <v>#N/A</v>
      </c>
      <c r="I65" s="74"/>
      <c r="J65" s="76" t="e">
        <f>IF(ISNUMBER(Daten_LF3[[#This Row],[BS]]),Daten_LF3[[#This Row],[BS]]/_xlfn.XLOOKUP(Basisjahr,Daten_LF3[Jahr],Daten_LF3[BS])-1,#N/A)</f>
        <v>#N/A</v>
      </c>
      <c r="K65" s="68"/>
      <c r="L65" s="67"/>
      <c r="M65" s="64"/>
      <c r="N65" s="62"/>
      <c r="O65" s="62"/>
      <c r="P65" s="62"/>
    </row>
    <row r="66" spans="1:16" ht="16.350000000000001" customHeight="1">
      <c r="A66" s="95">
        <v>2049</v>
      </c>
      <c r="B66" s="65" t="s">
        <v>164</v>
      </c>
      <c r="C66" s="124" t="s">
        <v>164</v>
      </c>
      <c r="D66" s="66" t="e">
        <v>#N/A</v>
      </c>
      <c r="E66" s="74"/>
      <c r="F66" s="76" t="e">
        <f>IF(ISNUMBER(Daten_LF3[[#This Row],[ZH]]),Daten_LF3[[#This Row],[ZH]]/_xlfn.XLOOKUP(Basisjahr,Daten_LF3[Jahr],Daten_LF3[ZH])-1,#N/A)</f>
        <v>#N/A</v>
      </c>
      <c r="G66" s="74"/>
      <c r="H66" s="76" t="e">
        <f>IF(ISNUMBER(Daten_LF3[[#This Row],[CH]]),Daten_LF3[[#This Row],[CH]]/_xlfn.XLOOKUP(Basisjahr,Daten_LF3[Jahr],Daten_LF3[CH])-1,#N/A)</f>
        <v>#N/A</v>
      </c>
      <c r="I66" s="74"/>
      <c r="J66" s="76" t="e">
        <f>IF(ISNUMBER(Daten_LF3[[#This Row],[BS]]),Daten_LF3[[#This Row],[BS]]/_xlfn.XLOOKUP(Basisjahr,Daten_LF3[Jahr],Daten_LF3[BS])-1,#N/A)</f>
        <v>#N/A</v>
      </c>
      <c r="K66" s="68"/>
      <c r="L66" s="67"/>
      <c r="M66" s="64"/>
      <c r="N66" s="62"/>
      <c r="O66" s="62"/>
      <c r="P66" s="62"/>
    </row>
    <row r="67" spans="1:16" ht="15" customHeight="1">
      <c r="A67" s="95">
        <v>2050</v>
      </c>
      <c r="B67" s="95" t="s">
        <v>164</v>
      </c>
      <c r="C67" s="124" t="s">
        <v>164</v>
      </c>
      <c r="D67" t="e">
        <v>#N/A</v>
      </c>
      <c r="E67"/>
      <c r="F67" t="e">
        <f>IF(ISNUMBER(Daten_LF3[[#This Row],[ZH]]),Daten_LF3[[#This Row],[ZH]]/_xlfn.XLOOKUP(Basisjahr,Daten_LF3[Jahr],Daten_LF3[ZH])-1,#N/A)</f>
        <v>#N/A</v>
      </c>
      <c r="G67"/>
      <c r="H67" t="e">
        <f>IF(ISNUMBER(Daten_LF3[[#This Row],[CH]]),Daten_LF3[[#This Row],[CH]]/_xlfn.XLOOKUP(Basisjahr,Daten_LF3[Jahr],Daten_LF3[CH])-1,#N/A)</f>
        <v>#N/A</v>
      </c>
      <c r="I67"/>
      <c r="J67" t="e">
        <f>IF(ISNUMBER(Daten_LF3[[#This Row],[BS]]),Daten_LF3[[#This Row],[BS]]/_xlfn.XLOOKUP(Basisjahr,Daten_LF3[Jahr],Daten_LF3[BS])-1,#N/A)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487" priority="4">
      <formula>ISERROR(A2)</formula>
    </cfRule>
  </conditionalFormatting>
  <conditionalFormatting sqref="A1:Z13 A14:B14 E14:G14 J14:Z14 A15:Z20 A21:B22 E21:G22 J21:Z22 A23:Z25 A26:J27 N26:Z27 A28:Z30 A31:AA67 A68:Z72 A73:J74 N73:Z74 A75:Z1048576">
    <cfRule type="cellIs" dxfId="484" priority="1" operator="equal">
      <formula>0</formula>
    </cfRule>
  </conditionalFormatting>
  <dataValidations count="1">
    <dataValidation operator="lessThan" allowBlank="1" showInputMessage="1" showErrorMessage="1" sqref="B8:D10 G8:I9" xr:uid="{1830A459-DABD-4FBB-963B-5E7F4209F859}"/>
  </dataValidations>
  <hyperlinks>
    <hyperlink ref="F1" location="Übersicht!A1" display="⬅️ Zurück zur Übersicht" xr:uid="{1083BE6B-7BA3-4053-8F92-B88A5BB787F4}"/>
    <hyperlink ref="G12" r:id="rId1" display="https://opendata.swiss/de/dataset/gebaude-nach-kanton-gebaudekategorie-heizungsart-warmwasserversorgung-energietrager-und-bauperi" xr:uid="{72428DDB-5D41-46E0-9C19-E9D558A29E66}"/>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46961FC5-6CEE-441F-82F2-E443BB06AF26}">
            <xm:f>$A32=Übersicht!$H$1</xm:f>
            <x14:dxf>
              <fill>
                <patternFill>
                  <bgColor theme="3" tint="0.79998168889431442"/>
                </patternFill>
              </fill>
            </x14:dxf>
          </x14:cfRule>
          <x14:cfRule type="expression" priority="3" id="{2DC2181D-C920-43E8-8212-C1AC7651E868}">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AF1CEA36-C79A-421E-A98E-583C23445C49}">
          <x14:formula1>
            <xm:f>Definitionen!$E$2:$E$11</xm:f>
          </x14:formula1>
          <xm:sqref>B5</xm:sqref>
        </x14:dataValidation>
        <x14:dataValidation type="list" allowBlank="1" showInputMessage="1" showErrorMessage="1" xr:uid="{509A2A62-5A79-4F53-AFE9-EE87214BCFCB}">
          <x14:formula1>
            <xm:f>Definitionen!$I$2:$I$7</xm:f>
          </x14:formula1>
          <xm:sqref>G24:I24</xm:sqref>
        </x14:dataValidation>
        <x14:dataValidation type="list" allowBlank="1" showInputMessage="1" showErrorMessage="1" xr:uid="{30B98EC2-C95C-4DF6-9CC6-8D03B60BFEFF}">
          <x14:formula1>
            <xm:f>Definitionen!$A$2:$A$6</xm:f>
          </x14:formula1>
          <xm:sqref>B7 D7</xm:sqref>
        </x14:dataValidation>
        <x14:dataValidation type="list" allowBlank="1" showInputMessage="1" showErrorMessage="1" xr:uid="{9DBFCE57-C67B-4DCF-A10D-A327C7EBFBD5}">
          <x14:formula1>
            <xm:f>Definitionen!I2:I15</xm:f>
          </x14:formula1>
          <xm:sqref>B24:D24</xm:sqref>
        </x14:dataValidation>
      </x14:dataValidations>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6E7AA6-1DAE-4762-B27A-A2DD34D8043D}">
  <sheetPr codeName="Tabelle31">
    <tabColor theme="3"/>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1" t="s">
        <v>413</v>
      </c>
      <c r="B1" s="192"/>
      <c r="C1" s="192"/>
      <c r="D1" s="192"/>
      <c r="E1" s="93" t="e">
        <f>Basisjahr&amp;"-"&amp;Betrachtungsjahr&amp;": "&amp;ROUND(_xlfn.XLOOKUP(Betrachtungsjahr,Daten_LF4[Jahr],Daten_LF4[Veränderung ZH])*100,1)&amp;" %"</f>
        <v>#N/A</v>
      </c>
      <c r="F1" s="193" t="s">
        <v>122</v>
      </c>
      <c r="G1" s="193"/>
      <c r="H1" s="193"/>
      <c r="J1" s="94" t="e">
        <f>Basisjahr&amp;"-"&amp;Betrachtungsjahr&amp;": "&amp;ROUND(_xlfn.XLOOKUP(Betrachtungsjahr,Daten_LF4[Jahr],Daten_LF4[Veränderung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2005</v>
      </c>
      <c r="E4" s="19"/>
      <c r="F4" s="89"/>
      <c r="G4" s="89"/>
      <c r="H4" s="90" t="str">
        <f t="shared" ref="H4:I6" si="0">C4</f>
        <v>Verfügbar ab</v>
      </c>
      <c r="I4" s="92">
        <f t="shared" si="0"/>
        <v>2005</v>
      </c>
    </row>
    <row r="5" spans="1:17" s="56" customFormat="1" ht="18" customHeight="1">
      <c r="A5" s="79" t="s">
        <v>59</v>
      </c>
      <c r="B5" s="80" t="s">
        <v>166</v>
      </c>
      <c r="C5" s="79" t="s">
        <v>127</v>
      </c>
      <c r="D5" s="82" t="s">
        <v>275</v>
      </c>
      <c r="E5" s="19"/>
      <c r="F5" s="90" t="str">
        <f>A5</f>
        <v>Zuständig</v>
      </c>
      <c r="G5" s="91" t="str">
        <f>B5</f>
        <v>AWEL</v>
      </c>
      <c r="H5" s="90" t="str">
        <f t="shared" si="0"/>
        <v>Kontaktperson</v>
      </c>
      <c r="I5" s="100" t="str">
        <f t="shared" si="0"/>
        <v>Cuno Bieler</v>
      </c>
    </row>
    <row r="6" spans="1:17" s="56" customFormat="1" ht="18" customHeight="1">
      <c r="A6" s="79" t="s">
        <v>58</v>
      </c>
      <c r="B6" s="80" t="s">
        <v>276</v>
      </c>
      <c r="C6" s="79" t="s">
        <v>128</v>
      </c>
      <c r="D6" s="80" t="s">
        <v>184</v>
      </c>
      <c r="E6" s="19"/>
      <c r="F6" s="90" t="str">
        <f t="shared" ref="F6:F9" si="1">A6</f>
        <v>Einheit</v>
      </c>
      <c r="G6" s="91" t="str">
        <f>B6</f>
        <v>Anz.</v>
      </c>
      <c r="H6" s="90" t="str">
        <f t="shared" si="0"/>
        <v xml:space="preserve">Berechnung </v>
      </c>
      <c r="I6" s="91" t="str">
        <f t="shared" si="0"/>
        <v>Ja</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4" t="s">
        <v>414</v>
      </c>
      <c r="C8" s="194"/>
      <c r="D8" s="194"/>
      <c r="E8" s="19"/>
      <c r="F8" s="90" t="str">
        <f t="shared" si="1"/>
        <v>Kurzbeschreibung</v>
      </c>
      <c r="G8" s="238" t="str">
        <f>B8</f>
        <v>Misst den Anteil der alternativen Antrieben am Bestand der Landwirtschaftsfahrzeuge</v>
      </c>
      <c r="H8" s="238"/>
      <c r="I8" s="238"/>
      <c r="Q8" s="58" t="e">
        <f>E38/E32-1</f>
        <v>#DIV/0!</v>
      </c>
    </row>
    <row r="9" spans="1:17" s="59" customFormat="1" ht="72" customHeight="1">
      <c r="A9" s="79" t="s">
        <v>132</v>
      </c>
      <c r="B9" s="194" t="s">
        <v>415</v>
      </c>
      <c r="C9" s="194"/>
      <c r="D9" s="194"/>
      <c r="E9" s="19"/>
      <c r="F9" s="90" t="str">
        <f t="shared" si="1"/>
        <v>Aussagekraft/Relevanz</v>
      </c>
      <c r="G9" s="238" t="str">
        <f>B9</f>
        <v>Bzgl. Kohlenstoffdioxid der bestimende Indikator in der Landwirtschaft. Verglichen mit den Methanemissionen wohl eher weniger relevant.</v>
      </c>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6" t="s">
        <v>416</v>
      </c>
      <c r="C11" s="196"/>
      <c r="D11" s="196"/>
      <c r="E11" s="19"/>
      <c r="F11" s="90" t="str">
        <f t="shared" ref="F11:I17" si="2">A11</f>
        <v>Datenquelle</v>
      </c>
      <c r="G11" s="238" t="str">
        <f t="shared" si="2"/>
        <v>Bundesamt für Statistik, Mobilität und Verkehr, Bestand der Landwirtschaftsfahrzeuge nach technischen Merkmalen und Emissionen, ab 2005</v>
      </c>
      <c r="H11" s="238"/>
      <c r="I11" s="238"/>
    </row>
    <row r="12" spans="1:17" s="56" customFormat="1" ht="42" customHeight="1">
      <c r="A12" s="79" t="s">
        <v>134</v>
      </c>
      <c r="B12" s="217" t="s">
        <v>358</v>
      </c>
      <c r="C12" s="217"/>
      <c r="D12" s="217"/>
      <c r="E12" s="19"/>
      <c r="F12" s="90" t="str">
        <f t="shared" si="2"/>
        <v>Internetadresse</v>
      </c>
      <c r="G12" s="238" t="str">
        <f t="shared" si="2"/>
        <v>https://www.pxweb.bfs.admin.ch/api/v1/de/</v>
      </c>
      <c r="H12" s="238"/>
      <c r="I12" s="238"/>
    </row>
    <row r="13" spans="1:17" s="56" customFormat="1" ht="42" customHeight="1" thickTop="1" thickBot="1">
      <c r="A13" s="79" t="s">
        <v>127</v>
      </c>
      <c r="B13" s="196"/>
      <c r="C13" s="196"/>
      <c r="D13" s="196"/>
      <c r="E13" s="19"/>
      <c r="F13" s="90" t="str">
        <f t="shared" si="2"/>
        <v>Kontaktperson</v>
      </c>
      <c r="G13" s="238">
        <f t="shared" si="2"/>
        <v>0</v>
      </c>
      <c r="H13" s="238"/>
      <c r="I13" s="238"/>
    </row>
    <row r="14" spans="1:17" s="56" customFormat="1">
      <c r="A14" s="79" t="s">
        <v>135</v>
      </c>
      <c r="B14" s="203" t="s">
        <v>417</v>
      </c>
      <c r="C14" s="204"/>
      <c r="D14" s="205"/>
      <c r="E14" s="19"/>
      <c r="F14" s="90" t="str">
        <f>A14</f>
        <v>Nr. der Statisitik</v>
      </c>
      <c r="G14" s="239" t="str">
        <f>B14</f>
        <v>px-x-1103020100_145</v>
      </c>
      <c r="H14" s="240"/>
      <c r="I14" s="241"/>
    </row>
    <row r="15" spans="1:17" s="56" customFormat="1" ht="18.600000000000001" customHeight="1">
      <c r="A15" s="79" t="s">
        <v>136</v>
      </c>
      <c r="B15" s="105" t="s">
        <v>173</v>
      </c>
      <c r="C15" s="79" t="s">
        <v>137</v>
      </c>
      <c r="D15" s="106" t="s">
        <v>360</v>
      </c>
      <c r="E15" s="19"/>
      <c r="F15" s="90" t="str">
        <f t="shared" si="2"/>
        <v>Lizenz</v>
      </c>
      <c r="G15" s="107" t="str">
        <f t="shared" si="2"/>
        <v>OPEN-BY-ASK</v>
      </c>
      <c r="H15" s="90" t="str">
        <f t="shared" si="2"/>
        <v>Dateiformat</v>
      </c>
      <c r="I15" s="107" t="str">
        <f t="shared" si="2"/>
        <v>px</v>
      </c>
    </row>
    <row r="16" spans="1:17" s="59" customFormat="1" ht="18.600000000000001" customHeight="1">
      <c r="A16" s="79" t="s">
        <v>138</v>
      </c>
      <c r="B16" s="80" t="s">
        <v>175</v>
      </c>
      <c r="C16" s="79" t="s">
        <v>139</v>
      </c>
      <c r="D16" s="84" t="s">
        <v>298</v>
      </c>
      <c r="E16" s="19"/>
      <c r="F16" s="90" t="str">
        <f t="shared" si="2"/>
        <v>Erhebungsintervall</v>
      </c>
      <c r="G16" s="91" t="str">
        <f t="shared" si="2"/>
        <v>jährlich</v>
      </c>
      <c r="H16" s="90" t="str">
        <f t="shared" si="2"/>
        <v>Aktualisierung jeweils</v>
      </c>
      <c r="I16" s="91" t="str">
        <f>D16</f>
        <v>Januar Folgejahr</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197" t="s">
        <v>361</v>
      </c>
      <c r="C21" s="198"/>
      <c r="D21" s="199"/>
      <c r="E21" s="19"/>
      <c r="F21" s="90" t="str">
        <f>A21</f>
        <v>Hinweise zu Datenauswahl und -aufbereitung</v>
      </c>
      <c r="G21" s="200" t="str">
        <f>B21</f>
        <v>sämtliche Fahrzeugarten in der Tabelle sollen berücksichtigt werden.</v>
      </c>
      <c r="H21" s="201"/>
      <c r="I21" s="202"/>
    </row>
    <row r="22" spans="1:17" s="59" customFormat="1" ht="36.6" customHeight="1">
      <c r="A22" s="79" t="s">
        <v>146</v>
      </c>
      <c r="B22" s="197" t="s">
        <v>418</v>
      </c>
      <c r="C22" s="198"/>
      <c r="D22" s="199"/>
      <c r="E22" s="19"/>
      <c r="F22" s="90" t="str">
        <f>A22</f>
        <v>Berechnung Indikator</v>
      </c>
      <c r="G22" s="200" t="str">
        <f>B22</f>
        <v xml:space="preserve">Die Anzahl Landwirstchaftsfahrzeuge mit alternativen Antrieben sollen als Anteil am Gesamtbestand ausgewiesen werden. </v>
      </c>
      <c r="H22" s="201"/>
      <c r="I22" s="202"/>
    </row>
    <row r="23" spans="1:17" s="56" customFormat="1" ht="12.6" customHeight="1" thickTop="1" thickBot="1">
      <c r="A23" s="88"/>
      <c r="B23" s="88"/>
      <c r="C23" s="88"/>
      <c r="D23" s="88"/>
      <c r="E23" s="19"/>
      <c r="F23" s="88"/>
      <c r="G23" s="88"/>
      <c r="H23" s="88"/>
      <c r="I23" s="88"/>
    </row>
    <row r="24" spans="1:17" s="59" customFormat="1" ht="18" customHeight="1">
      <c r="A24" s="79" t="s">
        <v>147</v>
      </c>
      <c r="B24" s="194" t="s">
        <v>223</v>
      </c>
      <c r="C24" s="194"/>
      <c r="D24" s="194"/>
      <c r="E24" s="19"/>
      <c r="F24" s="89"/>
      <c r="G24" s="195"/>
      <c r="H24" s="195"/>
      <c r="I24" s="195"/>
    </row>
    <row r="25" spans="1:17" s="59" customFormat="1" ht="42.6" customHeight="1">
      <c r="A25" s="79" t="s">
        <v>148</v>
      </c>
      <c r="B25" s="194" t="s">
        <v>179</v>
      </c>
      <c r="C25" s="194"/>
      <c r="D25" s="194"/>
      <c r="E25" s="19"/>
      <c r="F25" s="90" t="str">
        <f t="shared" ref="F25:F27" si="5">A25</f>
        <v>Datenqualität</v>
      </c>
      <c r="G25" s="238" t="str">
        <f>B25</f>
        <v>gut</v>
      </c>
      <c r="H25" s="238"/>
      <c r="I25" s="238"/>
    </row>
    <row r="26" spans="1:17" s="59" customFormat="1" ht="33" customHeight="1">
      <c r="A26" s="79" t="s">
        <v>149</v>
      </c>
      <c r="B26" s="207" t="s">
        <v>283</v>
      </c>
      <c r="C26" s="207"/>
      <c r="D26" s="207"/>
      <c r="E26" s="19"/>
      <c r="F26" s="90" t="str">
        <f t="shared" si="5"/>
        <v>Plausiblisierung / Verifizierung</v>
      </c>
      <c r="G26" s="238" t="str">
        <f>B26</f>
        <v>ein kleiner werdender Anteil müsste kritisch stimmen</v>
      </c>
      <c r="H26" s="238"/>
      <c r="I26" s="238"/>
    </row>
    <row r="27" spans="1:17" s="59" customFormat="1" ht="37.35" customHeight="1" thickTop="1" thickBot="1">
      <c r="A27" s="79" t="s">
        <v>150</v>
      </c>
      <c r="B27" s="194"/>
      <c r="C27" s="194"/>
      <c r="D27" s="194"/>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Antriebsart bei Landwirtschaftsfahrzeugen - Fahrzeugbestand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IF(ISNUMBER(Daten_LF4[[#This Row],[ZH]]),Daten_LF4[[#This Row],[ZH]]/_xlfn.XLOOKUP(Basisjahr,Daten_LF4[Jahr],Daten_LF4[ZH])-1,#N/A)</f>
        <v>#N/A</v>
      </c>
      <c r="G32" s="121"/>
      <c r="H32" s="75" t="e">
        <f>IF(ISNUMBER(Daten_LF4[[#This Row],[CH]]),Daten_LF4[[#This Row],[CH]]/_xlfn.XLOOKUP(Basisjahr,Daten_LF4[Jahr],Daten_LF4[CH])-1,#N/A)</f>
        <v>#N/A</v>
      </c>
      <c r="I32" s="121"/>
      <c r="J32" s="75" t="e">
        <f>IF(ISNUMBER(Daten_LF4[[#This Row],[BS]]),Daten_LF4[[#This Row],[BS]]/_xlfn.XLOOKUP(Basisjahr,Daten_LF4[Jahr],Daten_LF4[BS])-1,#N/A)</f>
        <v>#N/A</v>
      </c>
      <c r="K32" s="63"/>
      <c r="L32" s="67"/>
      <c r="M32" s="64"/>
      <c r="N32" s="64"/>
      <c r="O32" s="64"/>
      <c r="P32" s="64"/>
    </row>
    <row r="33" spans="1:16" ht="16.350000000000001" customHeight="1">
      <c r="A33" s="95">
        <v>2016</v>
      </c>
      <c r="B33" s="65" t="s">
        <v>164</v>
      </c>
      <c r="C33" s="124" t="s">
        <v>164</v>
      </c>
      <c r="D33" s="66" t="e">
        <v>#N/A</v>
      </c>
      <c r="E33" s="73"/>
      <c r="F33" s="75" t="e">
        <f>IF(ISNUMBER(Daten_LF4[[#This Row],[ZH]]),Daten_LF4[[#This Row],[ZH]]/_xlfn.XLOOKUP(Basisjahr,Daten_LF4[Jahr],Daten_LF4[ZH])-1,#N/A)</f>
        <v>#N/A</v>
      </c>
      <c r="G33" s="73"/>
      <c r="H33" s="75" t="e">
        <f>IF(ISNUMBER(Daten_LF4[[#This Row],[CH]]),Daten_LF4[[#This Row],[CH]]/_xlfn.XLOOKUP(Basisjahr,Daten_LF4[Jahr],Daten_LF4[CH])-1,#N/A)</f>
        <v>#N/A</v>
      </c>
      <c r="I33" s="73"/>
      <c r="J33" s="75" t="e">
        <f>IF(ISNUMBER(Daten_LF4[[#This Row],[BS]]),Daten_LF4[[#This Row],[BS]]/_xlfn.XLOOKUP(Basisjahr,Daten_LF4[Jahr],Daten_LF4[BS])-1,#N/A)</f>
        <v>#N/A</v>
      </c>
      <c r="K33" s="63"/>
      <c r="L33" s="67"/>
      <c r="M33" s="64"/>
      <c r="N33" s="62"/>
      <c r="O33" s="62"/>
      <c r="P33" s="62"/>
    </row>
    <row r="34" spans="1:16" ht="16.350000000000001" customHeight="1">
      <c r="A34" s="95">
        <v>2017</v>
      </c>
      <c r="B34" s="65" t="s">
        <v>164</v>
      </c>
      <c r="C34" s="124" t="s">
        <v>164</v>
      </c>
      <c r="D34" s="66" t="e">
        <v>#N/A</v>
      </c>
      <c r="E34" s="73"/>
      <c r="F34" s="75" t="e">
        <f>IF(ISNUMBER(Daten_LF4[[#This Row],[ZH]]),Daten_LF4[[#This Row],[ZH]]/_xlfn.XLOOKUP(Basisjahr,Daten_LF4[Jahr],Daten_LF4[ZH])-1,#N/A)</f>
        <v>#N/A</v>
      </c>
      <c r="G34" s="73"/>
      <c r="H34" s="75" t="e">
        <f>IF(ISNUMBER(Daten_LF4[[#This Row],[CH]]),Daten_LF4[[#This Row],[CH]]/_xlfn.XLOOKUP(Basisjahr,Daten_LF4[Jahr],Daten_LF4[CH])-1,#N/A)</f>
        <v>#N/A</v>
      </c>
      <c r="I34" s="73"/>
      <c r="J34" s="75" t="e">
        <f>IF(ISNUMBER(Daten_LF4[[#This Row],[BS]]),Daten_LF4[[#This Row],[BS]]/_xlfn.XLOOKUP(Basisjahr,Daten_LF4[Jahr],Daten_LF4[BS])-1,#N/A)</f>
        <v>#N/A</v>
      </c>
      <c r="K34" s="63"/>
      <c r="L34" s="67"/>
      <c r="M34" s="64"/>
      <c r="N34" s="62"/>
      <c r="O34" s="62"/>
      <c r="P34" s="62"/>
    </row>
    <row r="35" spans="1:16" ht="16.350000000000001" customHeight="1">
      <c r="A35" s="95">
        <v>2018</v>
      </c>
      <c r="B35" s="65" t="s">
        <v>164</v>
      </c>
      <c r="C35" s="124" t="s">
        <v>164</v>
      </c>
      <c r="D35" s="66" t="e">
        <v>#N/A</v>
      </c>
      <c r="E35" s="73"/>
      <c r="F35" s="75" t="e">
        <f>IF(ISNUMBER(Daten_LF4[[#This Row],[ZH]]),Daten_LF4[[#This Row],[ZH]]/_xlfn.XLOOKUP(Basisjahr,Daten_LF4[Jahr],Daten_LF4[ZH])-1,#N/A)</f>
        <v>#N/A</v>
      </c>
      <c r="G35" s="73"/>
      <c r="H35" s="75" t="e">
        <f>IF(ISNUMBER(Daten_LF4[[#This Row],[CH]]),Daten_LF4[[#This Row],[CH]]/_xlfn.XLOOKUP(Basisjahr,Daten_LF4[Jahr],Daten_LF4[CH])-1,#N/A)</f>
        <v>#N/A</v>
      </c>
      <c r="I35" s="73"/>
      <c r="J35" s="75" t="e">
        <f>IF(ISNUMBER(Daten_LF4[[#This Row],[BS]]),Daten_LF4[[#This Row],[BS]]/_xlfn.XLOOKUP(Basisjahr,Daten_LF4[Jahr],Daten_LF4[BS])-1,#N/A)</f>
        <v>#N/A</v>
      </c>
      <c r="K35" s="63"/>
      <c r="L35" s="67"/>
      <c r="M35" s="64"/>
      <c r="N35" s="62"/>
      <c r="O35" s="62"/>
      <c r="P35" s="62"/>
    </row>
    <row r="36" spans="1:16" ht="16.350000000000001" customHeight="1">
      <c r="A36" s="95">
        <v>2019</v>
      </c>
      <c r="B36" s="65" t="s">
        <v>164</v>
      </c>
      <c r="C36" s="124" t="s">
        <v>164</v>
      </c>
      <c r="D36" s="66" t="e">
        <v>#N/A</v>
      </c>
      <c r="E36" s="73"/>
      <c r="F36" s="75" t="e">
        <f>IF(ISNUMBER(Daten_LF4[[#This Row],[ZH]]),Daten_LF4[[#This Row],[ZH]]/_xlfn.XLOOKUP(Basisjahr,Daten_LF4[Jahr],Daten_LF4[ZH])-1,#N/A)</f>
        <v>#N/A</v>
      </c>
      <c r="G36" s="73"/>
      <c r="H36" s="75" t="e">
        <f>IF(ISNUMBER(Daten_LF4[[#This Row],[CH]]),Daten_LF4[[#This Row],[CH]]/_xlfn.XLOOKUP(Basisjahr,Daten_LF4[Jahr],Daten_LF4[CH])-1,#N/A)</f>
        <v>#N/A</v>
      </c>
      <c r="I36" s="73"/>
      <c r="J36" s="75" t="e">
        <f>IF(ISNUMBER(Daten_LF4[[#This Row],[BS]]),Daten_LF4[[#This Row],[BS]]/_xlfn.XLOOKUP(Basisjahr,Daten_LF4[Jahr],Daten_LF4[BS])-1,#N/A)</f>
        <v>#N/A</v>
      </c>
      <c r="K36" s="63"/>
      <c r="L36" s="67"/>
      <c r="M36" s="64"/>
      <c r="N36" s="62"/>
      <c r="O36" s="62"/>
      <c r="P36" s="62"/>
    </row>
    <row r="37" spans="1:16" ht="16.350000000000001" customHeight="1">
      <c r="A37" s="95">
        <v>2020</v>
      </c>
      <c r="B37" s="65" t="s">
        <v>164</v>
      </c>
      <c r="C37" s="124" t="s">
        <v>164</v>
      </c>
      <c r="D37" s="66" t="e">
        <v>#N/A</v>
      </c>
      <c r="E37" s="73"/>
      <c r="F37" s="75" t="e">
        <f>IF(ISNUMBER(Daten_LF4[[#This Row],[ZH]]),Daten_LF4[[#This Row],[ZH]]/_xlfn.XLOOKUP(Basisjahr,Daten_LF4[Jahr],Daten_LF4[ZH])-1,#N/A)</f>
        <v>#N/A</v>
      </c>
      <c r="G37" s="73"/>
      <c r="H37" s="75" t="e">
        <f>IF(ISNUMBER(Daten_LF4[[#This Row],[CH]]),Daten_LF4[[#This Row],[CH]]/_xlfn.XLOOKUP(Basisjahr,Daten_LF4[Jahr],Daten_LF4[CH])-1,#N/A)</f>
        <v>#N/A</v>
      </c>
      <c r="I37" s="73"/>
      <c r="J37" s="75" t="e">
        <f>IF(ISNUMBER(Daten_LF4[[#This Row],[BS]]),Daten_LF4[[#This Row],[BS]]/_xlfn.XLOOKUP(Basisjahr,Daten_LF4[Jahr],Daten_LF4[BS])-1,#N/A)</f>
        <v>#N/A</v>
      </c>
      <c r="K37" s="63"/>
      <c r="L37" s="67"/>
      <c r="M37" s="64"/>
      <c r="N37" s="62"/>
      <c r="O37" s="62"/>
      <c r="P37" s="62"/>
    </row>
    <row r="38" spans="1:16" ht="16.350000000000001" customHeight="1">
      <c r="A38" s="95">
        <v>2021</v>
      </c>
      <c r="B38" s="65" t="s">
        <v>164</v>
      </c>
      <c r="C38" s="124" t="s">
        <v>164</v>
      </c>
      <c r="D38" s="66" t="e">
        <v>#N/A</v>
      </c>
      <c r="E38" s="73"/>
      <c r="F38" s="75" t="e">
        <f>IF(ISNUMBER(Daten_LF4[[#This Row],[ZH]]),Daten_LF4[[#This Row],[ZH]]/_xlfn.XLOOKUP(Basisjahr,Daten_LF4[Jahr],Daten_LF4[ZH])-1,#N/A)</f>
        <v>#N/A</v>
      </c>
      <c r="G38" s="73"/>
      <c r="H38" s="75" t="e">
        <f>IF(ISNUMBER(Daten_LF4[[#This Row],[CH]]),Daten_LF4[[#This Row],[CH]]/_xlfn.XLOOKUP(Basisjahr,Daten_LF4[Jahr],Daten_LF4[CH])-1,#N/A)</f>
        <v>#N/A</v>
      </c>
      <c r="I38" s="73"/>
      <c r="J38" s="75" t="e">
        <f>IF(ISNUMBER(Daten_LF4[[#This Row],[BS]]),Daten_LF4[[#This Row],[BS]]/_xlfn.XLOOKUP(Basisjahr,Daten_LF4[Jahr],Daten_LF4[BS])-1,#N/A)</f>
        <v>#N/A</v>
      </c>
      <c r="K38" s="63"/>
      <c r="L38" s="67"/>
      <c r="M38" s="64"/>
      <c r="N38" s="62"/>
      <c r="O38" s="62"/>
      <c r="P38" s="62"/>
    </row>
    <row r="39" spans="1:16" ht="16.350000000000001" customHeight="1">
      <c r="A39" s="95">
        <v>2022</v>
      </c>
      <c r="B39" s="65" t="s">
        <v>164</v>
      </c>
      <c r="C39" s="124" t="s">
        <v>164</v>
      </c>
      <c r="D39" s="66" t="e">
        <v>#N/A</v>
      </c>
      <c r="E39" s="73"/>
      <c r="F39" s="75" t="e">
        <f>IF(ISNUMBER(Daten_LF4[[#This Row],[ZH]]),Daten_LF4[[#This Row],[ZH]]/_xlfn.XLOOKUP(Basisjahr,Daten_LF4[Jahr],Daten_LF4[ZH])-1,#N/A)</f>
        <v>#N/A</v>
      </c>
      <c r="G39" s="73"/>
      <c r="H39" s="75" t="e">
        <f>IF(ISNUMBER(Daten_LF4[[#This Row],[CH]]),Daten_LF4[[#This Row],[CH]]/_xlfn.XLOOKUP(Basisjahr,Daten_LF4[Jahr],Daten_LF4[CH])-1,#N/A)</f>
        <v>#N/A</v>
      </c>
      <c r="I39" s="73"/>
      <c r="J39" s="75" t="e">
        <f>IF(ISNUMBER(Daten_LF4[[#This Row],[BS]]),Daten_LF4[[#This Row],[BS]]/_xlfn.XLOOKUP(Basisjahr,Daten_LF4[Jahr],Daten_LF4[BS])-1,#N/A)</f>
        <v>#N/A</v>
      </c>
      <c r="K39" s="68"/>
      <c r="L39" s="67"/>
      <c r="M39" s="64"/>
      <c r="N39" s="62"/>
      <c r="O39" s="62"/>
      <c r="P39" s="62"/>
    </row>
    <row r="40" spans="1:16" ht="16.350000000000001" customHeight="1">
      <c r="A40" s="95">
        <v>2023</v>
      </c>
      <c r="B40" s="65" t="s">
        <v>164</v>
      </c>
      <c r="C40" s="124" t="s">
        <v>164</v>
      </c>
      <c r="D40" s="66" t="e">
        <v>#N/A</v>
      </c>
      <c r="E40" s="74"/>
      <c r="F40" s="76" t="e">
        <f>IF(ISNUMBER(Daten_LF4[[#This Row],[ZH]]),Daten_LF4[[#This Row],[ZH]]/_xlfn.XLOOKUP(Basisjahr,Daten_LF4[Jahr],Daten_LF4[ZH])-1,#N/A)</f>
        <v>#N/A</v>
      </c>
      <c r="G40" s="74"/>
      <c r="H40" s="76" t="e">
        <f>IF(ISNUMBER(Daten_LF4[[#This Row],[CH]]),Daten_LF4[[#This Row],[CH]]/_xlfn.XLOOKUP(Basisjahr,Daten_LF4[Jahr],Daten_LF4[CH])-1,#N/A)</f>
        <v>#N/A</v>
      </c>
      <c r="I40" s="74"/>
      <c r="J40" s="76" t="e">
        <f>IF(ISNUMBER(Daten_LF4[[#This Row],[BS]]),Daten_LF4[[#This Row],[BS]]/_xlfn.XLOOKUP(Basisjahr,Daten_LF4[Jahr],Daten_LF4[BS])-1,#N/A)</f>
        <v>#N/A</v>
      </c>
      <c r="K40" s="68"/>
      <c r="L40" s="67"/>
      <c r="M40" s="64"/>
      <c r="N40" s="62"/>
      <c r="O40" s="62"/>
      <c r="P40" s="62"/>
    </row>
    <row r="41" spans="1:16" ht="16.350000000000001" customHeight="1">
      <c r="A41" s="95">
        <v>2024</v>
      </c>
      <c r="B41" s="65" t="s">
        <v>164</v>
      </c>
      <c r="C41" s="124" t="s">
        <v>164</v>
      </c>
      <c r="D41" s="66" t="e">
        <v>#N/A</v>
      </c>
      <c r="E41" s="74"/>
      <c r="F41" s="76" t="e">
        <f>IF(ISNUMBER(Daten_LF4[[#This Row],[ZH]]),Daten_LF4[[#This Row],[ZH]]/_xlfn.XLOOKUP(Basisjahr,Daten_LF4[Jahr],Daten_LF4[ZH])-1,#N/A)</f>
        <v>#N/A</v>
      </c>
      <c r="G41" s="74"/>
      <c r="H41" s="76" t="e">
        <f>IF(ISNUMBER(Daten_LF4[[#This Row],[CH]]),Daten_LF4[[#This Row],[CH]]/_xlfn.XLOOKUP(Basisjahr,Daten_LF4[Jahr],Daten_LF4[CH])-1,#N/A)</f>
        <v>#N/A</v>
      </c>
      <c r="I41" s="74"/>
      <c r="J41" s="76" t="e">
        <f>IF(ISNUMBER(Daten_LF4[[#This Row],[BS]]),Daten_LF4[[#This Row],[BS]]/_xlfn.XLOOKUP(Basisjahr,Daten_LF4[Jahr],Daten_LF4[BS])-1,#N/A)</f>
        <v>#N/A</v>
      </c>
      <c r="K41" s="68"/>
      <c r="L41" s="67"/>
      <c r="M41" s="64"/>
      <c r="N41" s="62"/>
      <c r="O41" s="62"/>
      <c r="P41" s="62"/>
    </row>
    <row r="42" spans="1:16" ht="16.350000000000001" customHeight="1">
      <c r="A42" s="95">
        <v>2025</v>
      </c>
      <c r="B42" s="65" t="s">
        <v>164</v>
      </c>
      <c r="C42" s="124" t="s">
        <v>164</v>
      </c>
      <c r="D42" s="66" t="e">
        <v>#N/A</v>
      </c>
      <c r="E42" s="74"/>
      <c r="F42" s="76" t="e">
        <f>IF(ISNUMBER(Daten_LF4[[#This Row],[ZH]]),Daten_LF4[[#This Row],[ZH]]/_xlfn.XLOOKUP(Basisjahr,Daten_LF4[Jahr],Daten_LF4[ZH])-1,#N/A)</f>
        <v>#N/A</v>
      </c>
      <c r="G42" s="74"/>
      <c r="H42" s="76" t="e">
        <f>IF(ISNUMBER(Daten_LF4[[#This Row],[CH]]),Daten_LF4[[#This Row],[CH]]/_xlfn.XLOOKUP(Basisjahr,Daten_LF4[Jahr],Daten_LF4[CH])-1,#N/A)</f>
        <v>#N/A</v>
      </c>
      <c r="I42" s="74"/>
      <c r="J42" s="76" t="e">
        <f>IF(ISNUMBER(Daten_LF4[[#This Row],[BS]]),Daten_LF4[[#This Row],[BS]]/_xlfn.XLOOKUP(Basisjahr,Daten_LF4[Jahr],Daten_LF4[BS])-1,#N/A)</f>
        <v>#N/A</v>
      </c>
      <c r="K42" s="68"/>
      <c r="L42" s="67"/>
      <c r="M42" s="64"/>
      <c r="N42" s="62"/>
      <c r="O42" s="62"/>
      <c r="P42" s="62"/>
    </row>
    <row r="43" spans="1:16" ht="16.350000000000001" customHeight="1">
      <c r="A43" s="95">
        <v>2026</v>
      </c>
      <c r="B43" s="65" t="s">
        <v>164</v>
      </c>
      <c r="C43" s="124" t="s">
        <v>164</v>
      </c>
      <c r="D43" s="66" t="e">
        <v>#N/A</v>
      </c>
      <c r="E43" s="74"/>
      <c r="F43" s="76" t="e">
        <f>IF(ISNUMBER(Daten_LF4[[#This Row],[ZH]]),Daten_LF4[[#This Row],[ZH]]/_xlfn.XLOOKUP(Basisjahr,Daten_LF4[Jahr],Daten_LF4[ZH])-1,#N/A)</f>
        <v>#N/A</v>
      </c>
      <c r="G43" s="74"/>
      <c r="H43" s="76" t="e">
        <f>IF(ISNUMBER(Daten_LF4[[#This Row],[CH]]),Daten_LF4[[#This Row],[CH]]/_xlfn.XLOOKUP(Basisjahr,Daten_LF4[Jahr],Daten_LF4[CH])-1,#N/A)</f>
        <v>#N/A</v>
      </c>
      <c r="I43" s="74"/>
      <c r="J43" s="76" t="e">
        <f>IF(ISNUMBER(Daten_LF4[[#This Row],[BS]]),Daten_LF4[[#This Row],[BS]]/_xlfn.XLOOKUP(Basisjahr,Daten_LF4[Jahr],Daten_LF4[BS])-1,#N/A)</f>
        <v>#N/A</v>
      </c>
      <c r="K43" s="68"/>
      <c r="L43" s="67"/>
      <c r="M43" s="64"/>
      <c r="N43" s="62"/>
      <c r="O43" s="62"/>
      <c r="P43" s="62"/>
    </row>
    <row r="44" spans="1:16" ht="16.350000000000001" customHeight="1">
      <c r="A44" s="95">
        <v>2027</v>
      </c>
      <c r="B44" s="65" t="s">
        <v>164</v>
      </c>
      <c r="C44" s="124" t="s">
        <v>164</v>
      </c>
      <c r="D44" s="66" t="e">
        <v>#N/A</v>
      </c>
      <c r="E44" s="74"/>
      <c r="F44" s="76" t="e">
        <f>IF(ISNUMBER(Daten_LF4[[#This Row],[ZH]]),Daten_LF4[[#This Row],[ZH]]/_xlfn.XLOOKUP(Basisjahr,Daten_LF4[Jahr],Daten_LF4[ZH])-1,#N/A)</f>
        <v>#N/A</v>
      </c>
      <c r="G44" s="74"/>
      <c r="H44" s="76" t="e">
        <f>IF(ISNUMBER(Daten_LF4[[#This Row],[CH]]),Daten_LF4[[#This Row],[CH]]/_xlfn.XLOOKUP(Basisjahr,Daten_LF4[Jahr],Daten_LF4[CH])-1,#N/A)</f>
        <v>#N/A</v>
      </c>
      <c r="I44" s="74"/>
      <c r="J44" s="76" t="e">
        <f>IF(ISNUMBER(Daten_LF4[[#This Row],[BS]]),Daten_LF4[[#This Row],[BS]]/_xlfn.XLOOKUP(Basisjahr,Daten_LF4[Jahr],Daten_LF4[BS])-1,#N/A)</f>
        <v>#N/A</v>
      </c>
      <c r="K44" s="68"/>
      <c r="L44" s="67"/>
      <c r="M44" s="64"/>
      <c r="N44" s="62"/>
      <c r="O44" s="62"/>
      <c r="P44" s="62"/>
    </row>
    <row r="45" spans="1:16" ht="16.350000000000001" customHeight="1">
      <c r="A45" s="95">
        <v>2028</v>
      </c>
      <c r="B45" s="65" t="s">
        <v>164</v>
      </c>
      <c r="C45" s="124" t="s">
        <v>164</v>
      </c>
      <c r="D45" s="66" t="e">
        <v>#N/A</v>
      </c>
      <c r="E45" s="74"/>
      <c r="F45" s="76" t="e">
        <f>IF(ISNUMBER(Daten_LF4[[#This Row],[ZH]]),Daten_LF4[[#This Row],[ZH]]/_xlfn.XLOOKUP(Basisjahr,Daten_LF4[Jahr],Daten_LF4[ZH])-1,#N/A)</f>
        <v>#N/A</v>
      </c>
      <c r="G45" s="74"/>
      <c r="H45" s="76" t="e">
        <f>IF(ISNUMBER(Daten_LF4[[#This Row],[CH]]),Daten_LF4[[#This Row],[CH]]/_xlfn.XLOOKUP(Basisjahr,Daten_LF4[Jahr],Daten_LF4[CH])-1,#N/A)</f>
        <v>#N/A</v>
      </c>
      <c r="I45" s="74"/>
      <c r="J45" s="76" t="e">
        <f>IF(ISNUMBER(Daten_LF4[[#This Row],[BS]]),Daten_LF4[[#This Row],[BS]]/_xlfn.XLOOKUP(Basisjahr,Daten_LF4[Jahr],Daten_LF4[BS])-1,#N/A)</f>
        <v>#N/A</v>
      </c>
      <c r="K45" s="68"/>
      <c r="L45" s="67"/>
      <c r="M45" s="64"/>
      <c r="N45" s="62"/>
      <c r="O45" s="62"/>
      <c r="P45" s="62"/>
    </row>
    <row r="46" spans="1:16" ht="16.350000000000001" customHeight="1">
      <c r="A46" s="95">
        <v>2029</v>
      </c>
      <c r="B46" s="65" t="s">
        <v>164</v>
      </c>
      <c r="C46" s="124" t="s">
        <v>164</v>
      </c>
      <c r="D46" s="66" t="e">
        <v>#N/A</v>
      </c>
      <c r="E46" s="74"/>
      <c r="F46" s="76" t="e">
        <f>IF(ISNUMBER(Daten_LF4[[#This Row],[ZH]]),Daten_LF4[[#This Row],[ZH]]/_xlfn.XLOOKUP(Basisjahr,Daten_LF4[Jahr],Daten_LF4[ZH])-1,#N/A)</f>
        <v>#N/A</v>
      </c>
      <c r="G46" s="74"/>
      <c r="H46" s="76" t="e">
        <f>IF(ISNUMBER(Daten_LF4[[#This Row],[CH]]),Daten_LF4[[#This Row],[CH]]/_xlfn.XLOOKUP(Basisjahr,Daten_LF4[Jahr],Daten_LF4[CH])-1,#N/A)</f>
        <v>#N/A</v>
      </c>
      <c r="I46" s="74"/>
      <c r="J46" s="76" t="e">
        <f>IF(ISNUMBER(Daten_LF4[[#This Row],[BS]]),Daten_LF4[[#This Row],[BS]]/_xlfn.XLOOKUP(Basisjahr,Daten_LF4[Jahr],Daten_LF4[BS])-1,#N/A)</f>
        <v>#N/A</v>
      </c>
      <c r="K46" s="68"/>
      <c r="L46" s="67"/>
      <c r="M46" s="64"/>
      <c r="N46" s="62"/>
      <c r="O46" s="62"/>
      <c r="P46" s="62"/>
    </row>
    <row r="47" spans="1:16" ht="16.350000000000001" customHeight="1">
      <c r="A47" s="95">
        <v>2030</v>
      </c>
      <c r="B47" s="65" t="s">
        <v>164</v>
      </c>
      <c r="C47" s="124" t="s">
        <v>164</v>
      </c>
      <c r="D47" s="66" t="e">
        <v>#N/A</v>
      </c>
      <c r="E47" s="74"/>
      <c r="F47" s="76" t="e">
        <f>IF(ISNUMBER(Daten_LF4[[#This Row],[ZH]]),Daten_LF4[[#This Row],[ZH]]/_xlfn.XLOOKUP(Basisjahr,Daten_LF4[Jahr],Daten_LF4[ZH])-1,#N/A)</f>
        <v>#N/A</v>
      </c>
      <c r="G47" s="74"/>
      <c r="H47" s="76" t="e">
        <f>IF(ISNUMBER(Daten_LF4[[#This Row],[CH]]),Daten_LF4[[#This Row],[CH]]/_xlfn.XLOOKUP(Basisjahr,Daten_LF4[Jahr],Daten_LF4[CH])-1,#N/A)</f>
        <v>#N/A</v>
      </c>
      <c r="I47" s="74"/>
      <c r="J47" s="76" t="e">
        <f>IF(ISNUMBER(Daten_LF4[[#This Row],[BS]]),Daten_LF4[[#This Row],[BS]]/_xlfn.XLOOKUP(Basisjahr,Daten_LF4[Jahr],Daten_LF4[BS])-1,#N/A)</f>
        <v>#N/A</v>
      </c>
      <c r="K47" s="68"/>
      <c r="L47" s="67"/>
      <c r="M47" s="64"/>
      <c r="N47" s="62"/>
      <c r="O47" s="62"/>
      <c r="P47" s="62"/>
    </row>
    <row r="48" spans="1:16" ht="16.350000000000001" customHeight="1">
      <c r="A48" s="95">
        <v>2031</v>
      </c>
      <c r="B48" s="65" t="s">
        <v>164</v>
      </c>
      <c r="C48" s="124" t="s">
        <v>164</v>
      </c>
      <c r="D48" s="66" t="e">
        <v>#N/A</v>
      </c>
      <c r="E48" s="74"/>
      <c r="F48" s="76" t="e">
        <f>IF(ISNUMBER(Daten_LF4[[#This Row],[ZH]]),Daten_LF4[[#This Row],[ZH]]/_xlfn.XLOOKUP(Basisjahr,Daten_LF4[Jahr],Daten_LF4[ZH])-1,#N/A)</f>
        <v>#N/A</v>
      </c>
      <c r="G48" s="74"/>
      <c r="H48" s="76" t="e">
        <f>IF(ISNUMBER(Daten_LF4[[#This Row],[CH]]),Daten_LF4[[#This Row],[CH]]/_xlfn.XLOOKUP(Basisjahr,Daten_LF4[Jahr],Daten_LF4[CH])-1,#N/A)</f>
        <v>#N/A</v>
      </c>
      <c r="I48" s="74"/>
      <c r="J48" s="76" t="e">
        <f>IF(ISNUMBER(Daten_LF4[[#This Row],[BS]]),Daten_LF4[[#This Row],[BS]]/_xlfn.XLOOKUP(Basisjahr,Daten_LF4[Jahr],Daten_LF4[BS])-1,#N/A)</f>
        <v>#N/A</v>
      </c>
      <c r="K48" s="68"/>
      <c r="L48" s="67"/>
      <c r="M48" s="64"/>
      <c r="N48" s="62"/>
      <c r="O48" s="62"/>
      <c r="P48" s="62"/>
    </row>
    <row r="49" spans="1:16" ht="16.350000000000001" customHeight="1">
      <c r="A49" s="95">
        <v>2032</v>
      </c>
      <c r="B49" s="65" t="s">
        <v>164</v>
      </c>
      <c r="C49" s="124" t="s">
        <v>164</v>
      </c>
      <c r="D49" s="66" t="e">
        <v>#N/A</v>
      </c>
      <c r="E49" s="74"/>
      <c r="F49" s="76" t="e">
        <f>IF(ISNUMBER(Daten_LF4[[#This Row],[ZH]]),Daten_LF4[[#This Row],[ZH]]/_xlfn.XLOOKUP(Basisjahr,Daten_LF4[Jahr],Daten_LF4[ZH])-1,#N/A)</f>
        <v>#N/A</v>
      </c>
      <c r="G49" s="74"/>
      <c r="H49" s="76" t="e">
        <f>IF(ISNUMBER(Daten_LF4[[#This Row],[CH]]),Daten_LF4[[#This Row],[CH]]/_xlfn.XLOOKUP(Basisjahr,Daten_LF4[Jahr],Daten_LF4[CH])-1,#N/A)</f>
        <v>#N/A</v>
      </c>
      <c r="I49" s="74"/>
      <c r="J49" s="76" t="e">
        <f>IF(ISNUMBER(Daten_LF4[[#This Row],[BS]]),Daten_LF4[[#This Row],[BS]]/_xlfn.XLOOKUP(Basisjahr,Daten_LF4[Jahr],Daten_LF4[BS])-1,#N/A)</f>
        <v>#N/A</v>
      </c>
      <c r="K49" s="68"/>
      <c r="L49" s="67"/>
      <c r="M49" s="64"/>
      <c r="N49" s="62"/>
      <c r="O49" s="62"/>
      <c r="P49" s="62"/>
    </row>
    <row r="50" spans="1:16" ht="16.350000000000001" customHeight="1">
      <c r="A50" s="95">
        <v>2033</v>
      </c>
      <c r="B50" s="65" t="s">
        <v>164</v>
      </c>
      <c r="C50" s="124" t="s">
        <v>164</v>
      </c>
      <c r="D50" s="66" t="e">
        <v>#N/A</v>
      </c>
      <c r="E50" s="74"/>
      <c r="F50" s="76" t="e">
        <f>IF(ISNUMBER(Daten_LF4[[#This Row],[ZH]]),Daten_LF4[[#This Row],[ZH]]/_xlfn.XLOOKUP(Basisjahr,Daten_LF4[Jahr],Daten_LF4[ZH])-1,#N/A)</f>
        <v>#N/A</v>
      </c>
      <c r="G50" s="74"/>
      <c r="H50" s="76" t="e">
        <f>IF(ISNUMBER(Daten_LF4[[#This Row],[CH]]),Daten_LF4[[#This Row],[CH]]/_xlfn.XLOOKUP(Basisjahr,Daten_LF4[Jahr],Daten_LF4[CH])-1,#N/A)</f>
        <v>#N/A</v>
      </c>
      <c r="I50" s="74"/>
      <c r="J50" s="76" t="e">
        <f>IF(ISNUMBER(Daten_LF4[[#This Row],[BS]]),Daten_LF4[[#This Row],[BS]]/_xlfn.XLOOKUP(Basisjahr,Daten_LF4[Jahr],Daten_LF4[BS])-1,#N/A)</f>
        <v>#N/A</v>
      </c>
      <c r="K50" s="68"/>
      <c r="L50" s="67"/>
      <c r="M50" s="64"/>
      <c r="N50" s="62"/>
      <c r="O50" s="62"/>
      <c r="P50" s="62"/>
    </row>
    <row r="51" spans="1:16" ht="16.350000000000001" customHeight="1">
      <c r="A51" s="95">
        <v>2034</v>
      </c>
      <c r="B51" s="65" t="s">
        <v>164</v>
      </c>
      <c r="C51" s="124" t="s">
        <v>164</v>
      </c>
      <c r="D51" s="66" t="e">
        <v>#N/A</v>
      </c>
      <c r="E51" s="74"/>
      <c r="F51" s="76" t="e">
        <f>IF(ISNUMBER(Daten_LF4[[#This Row],[ZH]]),Daten_LF4[[#This Row],[ZH]]/_xlfn.XLOOKUP(Basisjahr,Daten_LF4[Jahr],Daten_LF4[ZH])-1,#N/A)</f>
        <v>#N/A</v>
      </c>
      <c r="G51" s="74"/>
      <c r="H51" s="76" t="e">
        <f>IF(ISNUMBER(Daten_LF4[[#This Row],[CH]]),Daten_LF4[[#This Row],[CH]]/_xlfn.XLOOKUP(Basisjahr,Daten_LF4[Jahr],Daten_LF4[CH])-1,#N/A)</f>
        <v>#N/A</v>
      </c>
      <c r="I51" s="74"/>
      <c r="J51" s="76" t="e">
        <f>IF(ISNUMBER(Daten_LF4[[#This Row],[BS]]),Daten_LF4[[#This Row],[BS]]/_xlfn.XLOOKUP(Basisjahr,Daten_LF4[Jahr],Daten_LF4[BS])-1,#N/A)</f>
        <v>#N/A</v>
      </c>
      <c r="K51" s="68"/>
      <c r="L51" s="67"/>
      <c r="M51" s="64"/>
      <c r="N51" s="62"/>
      <c r="O51" s="62"/>
      <c r="P51" s="62"/>
    </row>
    <row r="52" spans="1:16" ht="16.350000000000001" customHeight="1">
      <c r="A52" s="95">
        <v>2035</v>
      </c>
      <c r="B52" s="65" t="s">
        <v>164</v>
      </c>
      <c r="C52" s="124" t="s">
        <v>164</v>
      </c>
      <c r="D52" s="66" t="e">
        <v>#N/A</v>
      </c>
      <c r="E52" s="74"/>
      <c r="F52" s="76" t="e">
        <f>IF(ISNUMBER(Daten_LF4[[#This Row],[ZH]]),Daten_LF4[[#This Row],[ZH]]/_xlfn.XLOOKUP(Basisjahr,Daten_LF4[Jahr],Daten_LF4[ZH])-1,#N/A)</f>
        <v>#N/A</v>
      </c>
      <c r="G52" s="74"/>
      <c r="H52" s="76" t="e">
        <f>IF(ISNUMBER(Daten_LF4[[#This Row],[CH]]),Daten_LF4[[#This Row],[CH]]/_xlfn.XLOOKUP(Basisjahr,Daten_LF4[Jahr],Daten_LF4[CH])-1,#N/A)</f>
        <v>#N/A</v>
      </c>
      <c r="I52" s="74"/>
      <c r="J52" s="76" t="e">
        <f>IF(ISNUMBER(Daten_LF4[[#This Row],[BS]]),Daten_LF4[[#This Row],[BS]]/_xlfn.XLOOKUP(Basisjahr,Daten_LF4[Jahr],Daten_LF4[BS])-1,#N/A)</f>
        <v>#N/A</v>
      </c>
      <c r="K52" s="68"/>
      <c r="L52" s="67"/>
      <c r="M52" s="64"/>
      <c r="N52" s="62"/>
      <c r="O52" s="62"/>
      <c r="P52" s="62"/>
    </row>
    <row r="53" spans="1:16" ht="16.350000000000001" customHeight="1">
      <c r="A53" s="95">
        <v>2036</v>
      </c>
      <c r="B53" s="65" t="s">
        <v>164</v>
      </c>
      <c r="C53" s="124" t="s">
        <v>164</v>
      </c>
      <c r="D53" s="66" t="e">
        <v>#N/A</v>
      </c>
      <c r="E53" s="74"/>
      <c r="F53" s="76" t="e">
        <f>IF(ISNUMBER(Daten_LF4[[#This Row],[ZH]]),Daten_LF4[[#This Row],[ZH]]/_xlfn.XLOOKUP(Basisjahr,Daten_LF4[Jahr],Daten_LF4[ZH])-1,#N/A)</f>
        <v>#N/A</v>
      </c>
      <c r="G53" s="74"/>
      <c r="H53" s="76" t="e">
        <f>IF(ISNUMBER(Daten_LF4[[#This Row],[CH]]),Daten_LF4[[#This Row],[CH]]/_xlfn.XLOOKUP(Basisjahr,Daten_LF4[Jahr],Daten_LF4[CH])-1,#N/A)</f>
        <v>#N/A</v>
      </c>
      <c r="I53" s="74"/>
      <c r="J53" s="76" t="e">
        <f>IF(ISNUMBER(Daten_LF4[[#This Row],[BS]]),Daten_LF4[[#This Row],[BS]]/_xlfn.XLOOKUP(Basisjahr,Daten_LF4[Jahr],Daten_LF4[BS])-1,#N/A)</f>
        <v>#N/A</v>
      </c>
      <c r="K53" s="68"/>
      <c r="L53" s="67"/>
      <c r="M53" s="64"/>
      <c r="N53" s="62"/>
      <c r="O53" s="62"/>
      <c r="P53" s="62"/>
    </row>
    <row r="54" spans="1:16" ht="16.350000000000001" customHeight="1">
      <c r="A54" s="95">
        <v>2037</v>
      </c>
      <c r="B54" s="65" t="s">
        <v>164</v>
      </c>
      <c r="C54" s="124" t="s">
        <v>164</v>
      </c>
      <c r="D54" s="66" t="e">
        <v>#N/A</v>
      </c>
      <c r="E54" s="74"/>
      <c r="F54" s="76" t="e">
        <f>IF(ISNUMBER(Daten_LF4[[#This Row],[ZH]]),Daten_LF4[[#This Row],[ZH]]/_xlfn.XLOOKUP(Basisjahr,Daten_LF4[Jahr],Daten_LF4[ZH])-1,#N/A)</f>
        <v>#N/A</v>
      </c>
      <c r="G54" s="74"/>
      <c r="H54" s="76" t="e">
        <f>IF(ISNUMBER(Daten_LF4[[#This Row],[CH]]),Daten_LF4[[#This Row],[CH]]/_xlfn.XLOOKUP(Basisjahr,Daten_LF4[Jahr],Daten_LF4[CH])-1,#N/A)</f>
        <v>#N/A</v>
      </c>
      <c r="I54" s="74"/>
      <c r="J54" s="76" t="e">
        <f>IF(ISNUMBER(Daten_LF4[[#This Row],[BS]]),Daten_LF4[[#This Row],[BS]]/_xlfn.XLOOKUP(Basisjahr,Daten_LF4[Jahr],Daten_LF4[BS])-1,#N/A)</f>
        <v>#N/A</v>
      </c>
      <c r="K54" s="68"/>
      <c r="L54" s="67"/>
      <c r="M54" s="64"/>
      <c r="N54" s="62"/>
      <c r="O54" s="62"/>
      <c r="P54" s="62"/>
    </row>
    <row r="55" spans="1:16" ht="16.350000000000001" customHeight="1">
      <c r="A55" s="95">
        <v>2038</v>
      </c>
      <c r="B55" s="65" t="s">
        <v>164</v>
      </c>
      <c r="C55" s="124" t="s">
        <v>164</v>
      </c>
      <c r="D55" s="66" t="e">
        <v>#N/A</v>
      </c>
      <c r="E55" s="74"/>
      <c r="F55" s="76" t="e">
        <f>IF(ISNUMBER(Daten_LF4[[#This Row],[ZH]]),Daten_LF4[[#This Row],[ZH]]/_xlfn.XLOOKUP(Basisjahr,Daten_LF4[Jahr],Daten_LF4[ZH])-1,#N/A)</f>
        <v>#N/A</v>
      </c>
      <c r="G55" s="74"/>
      <c r="H55" s="76" t="e">
        <f>IF(ISNUMBER(Daten_LF4[[#This Row],[CH]]),Daten_LF4[[#This Row],[CH]]/_xlfn.XLOOKUP(Basisjahr,Daten_LF4[Jahr],Daten_LF4[CH])-1,#N/A)</f>
        <v>#N/A</v>
      </c>
      <c r="I55" s="74"/>
      <c r="J55" s="76" t="e">
        <f>IF(ISNUMBER(Daten_LF4[[#This Row],[BS]]),Daten_LF4[[#This Row],[BS]]/_xlfn.XLOOKUP(Basisjahr,Daten_LF4[Jahr],Daten_LF4[BS])-1,#N/A)</f>
        <v>#N/A</v>
      </c>
      <c r="K55" s="68"/>
      <c r="L55" s="67"/>
      <c r="M55" s="64"/>
      <c r="N55" s="62"/>
      <c r="O55" s="62"/>
      <c r="P55" s="62"/>
    </row>
    <row r="56" spans="1:16" ht="16.350000000000001" customHeight="1">
      <c r="A56" s="95">
        <v>2039</v>
      </c>
      <c r="B56" s="65" t="s">
        <v>164</v>
      </c>
      <c r="C56" s="124" t="s">
        <v>164</v>
      </c>
      <c r="D56" s="66" t="e">
        <v>#N/A</v>
      </c>
      <c r="E56" s="74"/>
      <c r="F56" s="76" t="e">
        <f>IF(ISNUMBER(Daten_LF4[[#This Row],[ZH]]),Daten_LF4[[#This Row],[ZH]]/_xlfn.XLOOKUP(Basisjahr,Daten_LF4[Jahr],Daten_LF4[ZH])-1,#N/A)</f>
        <v>#N/A</v>
      </c>
      <c r="G56" s="74"/>
      <c r="H56" s="76" t="e">
        <f>IF(ISNUMBER(Daten_LF4[[#This Row],[CH]]),Daten_LF4[[#This Row],[CH]]/_xlfn.XLOOKUP(Basisjahr,Daten_LF4[Jahr],Daten_LF4[CH])-1,#N/A)</f>
        <v>#N/A</v>
      </c>
      <c r="I56" s="74"/>
      <c r="J56" s="76" t="e">
        <f>IF(ISNUMBER(Daten_LF4[[#This Row],[BS]]),Daten_LF4[[#This Row],[BS]]/_xlfn.XLOOKUP(Basisjahr,Daten_LF4[Jahr],Daten_LF4[BS])-1,#N/A)</f>
        <v>#N/A</v>
      </c>
      <c r="K56" s="68"/>
      <c r="L56" s="67"/>
      <c r="M56" s="64"/>
      <c r="N56" s="62"/>
      <c r="O56" s="62"/>
      <c r="P56" s="62"/>
    </row>
    <row r="57" spans="1:16" ht="16.350000000000001" customHeight="1">
      <c r="A57" s="95">
        <v>2040</v>
      </c>
      <c r="B57" s="65" t="s">
        <v>164</v>
      </c>
      <c r="C57" s="124" t="s">
        <v>164</v>
      </c>
      <c r="D57" s="66" t="e">
        <v>#N/A</v>
      </c>
      <c r="E57" s="74"/>
      <c r="F57" s="76" t="e">
        <f>IF(ISNUMBER(Daten_LF4[[#This Row],[ZH]]),Daten_LF4[[#This Row],[ZH]]/_xlfn.XLOOKUP(Basisjahr,Daten_LF4[Jahr],Daten_LF4[ZH])-1,#N/A)</f>
        <v>#N/A</v>
      </c>
      <c r="G57" s="74"/>
      <c r="H57" s="76" t="e">
        <f>IF(ISNUMBER(Daten_LF4[[#This Row],[CH]]),Daten_LF4[[#This Row],[CH]]/_xlfn.XLOOKUP(Basisjahr,Daten_LF4[Jahr],Daten_LF4[CH])-1,#N/A)</f>
        <v>#N/A</v>
      </c>
      <c r="I57" s="74"/>
      <c r="J57" s="76" t="e">
        <f>IF(ISNUMBER(Daten_LF4[[#This Row],[BS]]),Daten_LF4[[#This Row],[BS]]/_xlfn.XLOOKUP(Basisjahr,Daten_LF4[Jahr],Daten_LF4[BS])-1,#N/A)</f>
        <v>#N/A</v>
      </c>
      <c r="K57" s="68"/>
      <c r="L57" s="67"/>
      <c r="M57" s="64"/>
      <c r="N57" s="62"/>
      <c r="O57" s="62"/>
      <c r="P57" s="62"/>
    </row>
    <row r="58" spans="1:16" ht="16.350000000000001" customHeight="1">
      <c r="A58" s="95">
        <v>2041</v>
      </c>
      <c r="B58" s="65" t="s">
        <v>164</v>
      </c>
      <c r="C58" s="124" t="s">
        <v>164</v>
      </c>
      <c r="D58" s="66" t="e">
        <v>#N/A</v>
      </c>
      <c r="E58" s="74"/>
      <c r="F58" s="76" t="e">
        <f>IF(ISNUMBER(Daten_LF4[[#This Row],[ZH]]),Daten_LF4[[#This Row],[ZH]]/_xlfn.XLOOKUP(Basisjahr,Daten_LF4[Jahr],Daten_LF4[ZH])-1,#N/A)</f>
        <v>#N/A</v>
      </c>
      <c r="G58" s="74"/>
      <c r="H58" s="76" t="e">
        <f>IF(ISNUMBER(Daten_LF4[[#This Row],[CH]]),Daten_LF4[[#This Row],[CH]]/_xlfn.XLOOKUP(Basisjahr,Daten_LF4[Jahr],Daten_LF4[CH])-1,#N/A)</f>
        <v>#N/A</v>
      </c>
      <c r="I58" s="74"/>
      <c r="J58" s="76" t="e">
        <f>IF(ISNUMBER(Daten_LF4[[#This Row],[BS]]),Daten_LF4[[#This Row],[BS]]/_xlfn.XLOOKUP(Basisjahr,Daten_LF4[Jahr],Daten_LF4[BS])-1,#N/A)</f>
        <v>#N/A</v>
      </c>
      <c r="K58" s="68"/>
      <c r="L58" s="67"/>
      <c r="M58" s="64"/>
      <c r="N58" s="62"/>
      <c r="O58" s="62"/>
      <c r="P58" s="62"/>
    </row>
    <row r="59" spans="1:16" ht="16.350000000000001" customHeight="1">
      <c r="A59" s="95">
        <v>2042</v>
      </c>
      <c r="B59" s="65" t="s">
        <v>164</v>
      </c>
      <c r="C59" s="124" t="s">
        <v>164</v>
      </c>
      <c r="D59" s="66" t="e">
        <v>#N/A</v>
      </c>
      <c r="E59" s="74"/>
      <c r="F59" s="76" t="e">
        <f>IF(ISNUMBER(Daten_LF4[[#This Row],[ZH]]),Daten_LF4[[#This Row],[ZH]]/_xlfn.XLOOKUP(Basisjahr,Daten_LF4[Jahr],Daten_LF4[ZH])-1,#N/A)</f>
        <v>#N/A</v>
      </c>
      <c r="G59" s="74"/>
      <c r="H59" s="76" t="e">
        <f>IF(ISNUMBER(Daten_LF4[[#This Row],[CH]]),Daten_LF4[[#This Row],[CH]]/_xlfn.XLOOKUP(Basisjahr,Daten_LF4[Jahr],Daten_LF4[CH])-1,#N/A)</f>
        <v>#N/A</v>
      </c>
      <c r="I59" s="74"/>
      <c r="J59" s="76" t="e">
        <f>IF(ISNUMBER(Daten_LF4[[#This Row],[BS]]),Daten_LF4[[#This Row],[BS]]/_xlfn.XLOOKUP(Basisjahr,Daten_LF4[Jahr],Daten_LF4[BS])-1,#N/A)</f>
        <v>#N/A</v>
      </c>
      <c r="K59" s="68"/>
      <c r="L59" s="67"/>
      <c r="M59" s="64"/>
      <c r="N59" s="62"/>
      <c r="O59" s="62"/>
      <c r="P59" s="62"/>
    </row>
    <row r="60" spans="1:16" ht="16.350000000000001" customHeight="1">
      <c r="A60" s="95">
        <v>2043</v>
      </c>
      <c r="B60" s="65" t="s">
        <v>164</v>
      </c>
      <c r="C60" s="124" t="s">
        <v>164</v>
      </c>
      <c r="D60" s="66" t="e">
        <v>#N/A</v>
      </c>
      <c r="E60" s="74"/>
      <c r="F60" s="76" t="e">
        <f>IF(ISNUMBER(Daten_LF4[[#This Row],[ZH]]),Daten_LF4[[#This Row],[ZH]]/_xlfn.XLOOKUP(Basisjahr,Daten_LF4[Jahr],Daten_LF4[ZH])-1,#N/A)</f>
        <v>#N/A</v>
      </c>
      <c r="G60" s="74"/>
      <c r="H60" s="76" t="e">
        <f>IF(ISNUMBER(Daten_LF4[[#This Row],[CH]]),Daten_LF4[[#This Row],[CH]]/_xlfn.XLOOKUP(Basisjahr,Daten_LF4[Jahr],Daten_LF4[CH])-1,#N/A)</f>
        <v>#N/A</v>
      </c>
      <c r="I60" s="74"/>
      <c r="J60" s="76" t="e">
        <f>IF(ISNUMBER(Daten_LF4[[#This Row],[BS]]),Daten_LF4[[#This Row],[BS]]/_xlfn.XLOOKUP(Basisjahr,Daten_LF4[Jahr],Daten_LF4[BS])-1,#N/A)</f>
        <v>#N/A</v>
      </c>
      <c r="K60" s="68"/>
      <c r="L60" s="67"/>
      <c r="M60" s="64"/>
      <c r="N60" s="62"/>
      <c r="O60" s="62"/>
      <c r="P60" s="62"/>
    </row>
    <row r="61" spans="1:16" ht="16.350000000000001" customHeight="1">
      <c r="A61" s="95">
        <v>2044</v>
      </c>
      <c r="B61" s="65" t="s">
        <v>164</v>
      </c>
      <c r="C61" s="124" t="s">
        <v>164</v>
      </c>
      <c r="D61" s="66" t="e">
        <v>#N/A</v>
      </c>
      <c r="E61" s="74"/>
      <c r="F61" s="76" t="e">
        <f>IF(ISNUMBER(Daten_LF4[[#This Row],[ZH]]),Daten_LF4[[#This Row],[ZH]]/_xlfn.XLOOKUP(Basisjahr,Daten_LF4[Jahr],Daten_LF4[ZH])-1,#N/A)</f>
        <v>#N/A</v>
      </c>
      <c r="G61" s="74"/>
      <c r="H61" s="76" t="e">
        <f>IF(ISNUMBER(Daten_LF4[[#This Row],[CH]]),Daten_LF4[[#This Row],[CH]]/_xlfn.XLOOKUP(Basisjahr,Daten_LF4[Jahr],Daten_LF4[CH])-1,#N/A)</f>
        <v>#N/A</v>
      </c>
      <c r="I61" s="74"/>
      <c r="J61" s="76" t="e">
        <f>IF(ISNUMBER(Daten_LF4[[#This Row],[BS]]),Daten_LF4[[#This Row],[BS]]/_xlfn.XLOOKUP(Basisjahr,Daten_LF4[Jahr],Daten_LF4[BS])-1,#N/A)</f>
        <v>#N/A</v>
      </c>
      <c r="K61" s="68"/>
      <c r="L61" s="67"/>
      <c r="M61" s="64"/>
      <c r="N61" s="62"/>
      <c r="O61" s="62"/>
      <c r="P61" s="62"/>
    </row>
    <row r="62" spans="1:16" ht="16.350000000000001" customHeight="1">
      <c r="A62" s="95">
        <v>2045</v>
      </c>
      <c r="B62" s="65" t="s">
        <v>164</v>
      </c>
      <c r="C62" s="124" t="s">
        <v>164</v>
      </c>
      <c r="D62" s="66" t="e">
        <v>#N/A</v>
      </c>
      <c r="E62" s="74"/>
      <c r="F62" s="76" t="e">
        <f>IF(ISNUMBER(Daten_LF4[[#This Row],[ZH]]),Daten_LF4[[#This Row],[ZH]]/_xlfn.XLOOKUP(Basisjahr,Daten_LF4[Jahr],Daten_LF4[ZH])-1,#N/A)</f>
        <v>#N/A</v>
      </c>
      <c r="G62" s="74"/>
      <c r="H62" s="76" t="e">
        <f>IF(ISNUMBER(Daten_LF4[[#This Row],[CH]]),Daten_LF4[[#This Row],[CH]]/_xlfn.XLOOKUP(Basisjahr,Daten_LF4[Jahr],Daten_LF4[CH])-1,#N/A)</f>
        <v>#N/A</v>
      </c>
      <c r="I62" s="74"/>
      <c r="J62" s="76" t="e">
        <f>IF(ISNUMBER(Daten_LF4[[#This Row],[BS]]),Daten_LF4[[#This Row],[BS]]/_xlfn.XLOOKUP(Basisjahr,Daten_LF4[Jahr],Daten_LF4[BS])-1,#N/A)</f>
        <v>#N/A</v>
      </c>
      <c r="K62" s="68"/>
      <c r="L62" s="67"/>
      <c r="M62" s="64"/>
      <c r="N62" s="62"/>
      <c r="O62" s="62"/>
      <c r="P62" s="62"/>
    </row>
    <row r="63" spans="1:16" ht="16.350000000000001" customHeight="1">
      <c r="A63" s="95">
        <v>2046</v>
      </c>
      <c r="B63" s="65" t="s">
        <v>164</v>
      </c>
      <c r="C63" s="124" t="s">
        <v>164</v>
      </c>
      <c r="D63" s="66" t="e">
        <v>#N/A</v>
      </c>
      <c r="E63" s="74"/>
      <c r="F63" s="76" t="e">
        <f>IF(ISNUMBER(Daten_LF4[[#This Row],[ZH]]),Daten_LF4[[#This Row],[ZH]]/_xlfn.XLOOKUP(Basisjahr,Daten_LF4[Jahr],Daten_LF4[ZH])-1,#N/A)</f>
        <v>#N/A</v>
      </c>
      <c r="G63" s="74"/>
      <c r="H63" s="76" t="e">
        <f>IF(ISNUMBER(Daten_LF4[[#This Row],[CH]]),Daten_LF4[[#This Row],[CH]]/_xlfn.XLOOKUP(Basisjahr,Daten_LF4[Jahr],Daten_LF4[CH])-1,#N/A)</f>
        <v>#N/A</v>
      </c>
      <c r="I63" s="74"/>
      <c r="J63" s="76" t="e">
        <f>IF(ISNUMBER(Daten_LF4[[#This Row],[BS]]),Daten_LF4[[#This Row],[BS]]/_xlfn.XLOOKUP(Basisjahr,Daten_LF4[Jahr],Daten_LF4[BS])-1,#N/A)</f>
        <v>#N/A</v>
      </c>
      <c r="K63" s="68"/>
      <c r="L63" s="67"/>
      <c r="M63" s="64"/>
      <c r="N63" s="62"/>
      <c r="O63" s="62"/>
      <c r="P63" s="62"/>
    </row>
    <row r="64" spans="1:16" ht="16.350000000000001" customHeight="1">
      <c r="A64" s="95">
        <v>2047</v>
      </c>
      <c r="B64" s="65" t="s">
        <v>164</v>
      </c>
      <c r="C64" s="124" t="s">
        <v>164</v>
      </c>
      <c r="D64" s="66" t="e">
        <v>#N/A</v>
      </c>
      <c r="E64" s="74"/>
      <c r="F64" s="76" t="e">
        <f>IF(ISNUMBER(Daten_LF4[[#This Row],[ZH]]),Daten_LF4[[#This Row],[ZH]]/_xlfn.XLOOKUP(Basisjahr,Daten_LF4[Jahr],Daten_LF4[ZH])-1,#N/A)</f>
        <v>#N/A</v>
      </c>
      <c r="G64" s="74"/>
      <c r="H64" s="76" t="e">
        <f>IF(ISNUMBER(Daten_LF4[[#This Row],[CH]]),Daten_LF4[[#This Row],[CH]]/_xlfn.XLOOKUP(Basisjahr,Daten_LF4[Jahr],Daten_LF4[CH])-1,#N/A)</f>
        <v>#N/A</v>
      </c>
      <c r="I64" s="74"/>
      <c r="J64" s="76" t="e">
        <f>IF(ISNUMBER(Daten_LF4[[#This Row],[BS]]),Daten_LF4[[#This Row],[BS]]/_xlfn.XLOOKUP(Basisjahr,Daten_LF4[Jahr],Daten_LF4[BS])-1,#N/A)</f>
        <v>#N/A</v>
      </c>
      <c r="K64" s="68"/>
      <c r="L64" s="67"/>
      <c r="M64" s="64"/>
      <c r="N64" s="62"/>
      <c r="O64" s="62"/>
      <c r="P64" s="62"/>
    </row>
    <row r="65" spans="1:16" ht="16.350000000000001" customHeight="1">
      <c r="A65" s="95">
        <v>2048</v>
      </c>
      <c r="B65" s="65" t="s">
        <v>164</v>
      </c>
      <c r="C65" s="124" t="s">
        <v>164</v>
      </c>
      <c r="D65" s="66" t="e">
        <v>#N/A</v>
      </c>
      <c r="E65" s="74"/>
      <c r="F65" s="76" t="e">
        <f>IF(ISNUMBER(Daten_LF4[[#This Row],[ZH]]),Daten_LF4[[#This Row],[ZH]]/_xlfn.XLOOKUP(Basisjahr,Daten_LF4[Jahr],Daten_LF4[ZH])-1,#N/A)</f>
        <v>#N/A</v>
      </c>
      <c r="G65" s="74"/>
      <c r="H65" s="76" t="e">
        <f>IF(ISNUMBER(Daten_LF4[[#This Row],[CH]]),Daten_LF4[[#This Row],[CH]]/_xlfn.XLOOKUP(Basisjahr,Daten_LF4[Jahr],Daten_LF4[CH])-1,#N/A)</f>
        <v>#N/A</v>
      </c>
      <c r="I65" s="74"/>
      <c r="J65" s="76" t="e">
        <f>IF(ISNUMBER(Daten_LF4[[#This Row],[BS]]),Daten_LF4[[#This Row],[BS]]/_xlfn.XLOOKUP(Basisjahr,Daten_LF4[Jahr],Daten_LF4[BS])-1,#N/A)</f>
        <v>#N/A</v>
      </c>
      <c r="K65" s="68"/>
      <c r="L65" s="67"/>
      <c r="M65" s="64"/>
      <c r="N65" s="62"/>
      <c r="O65" s="62"/>
      <c r="P65" s="62"/>
    </row>
    <row r="66" spans="1:16" ht="16.350000000000001" customHeight="1">
      <c r="A66" s="95">
        <v>2049</v>
      </c>
      <c r="B66" s="65" t="s">
        <v>164</v>
      </c>
      <c r="C66" s="124" t="s">
        <v>164</v>
      </c>
      <c r="D66" s="66" t="e">
        <v>#N/A</v>
      </c>
      <c r="E66" s="74"/>
      <c r="F66" s="76" t="e">
        <f>IF(ISNUMBER(Daten_LF4[[#This Row],[ZH]]),Daten_LF4[[#This Row],[ZH]]/_xlfn.XLOOKUP(Basisjahr,Daten_LF4[Jahr],Daten_LF4[ZH])-1,#N/A)</f>
        <v>#N/A</v>
      </c>
      <c r="G66" s="74"/>
      <c r="H66" s="76" t="e">
        <f>IF(ISNUMBER(Daten_LF4[[#This Row],[CH]]),Daten_LF4[[#This Row],[CH]]/_xlfn.XLOOKUP(Basisjahr,Daten_LF4[Jahr],Daten_LF4[CH])-1,#N/A)</f>
        <v>#N/A</v>
      </c>
      <c r="I66" s="74"/>
      <c r="J66" s="76" t="e">
        <f>IF(ISNUMBER(Daten_LF4[[#This Row],[BS]]),Daten_LF4[[#This Row],[BS]]/_xlfn.XLOOKUP(Basisjahr,Daten_LF4[Jahr],Daten_LF4[BS])-1,#N/A)</f>
        <v>#N/A</v>
      </c>
      <c r="K66" s="68"/>
      <c r="L66" s="67"/>
      <c r="M66" s="64"/>
      <c r="N66" s="62"/>
      <c r="O66" s="62"/>
      <c r="P66" s="62"/>
    </row>
    <row r="67" spans="1:16" ht="15" customHeight="1">
      <c r="A67" s="95">
        <v>2050</v>
      </c>
      <c r="B67" s="95" t="s">
        <v>164</v>
      </c>
      <c r="C67" s="124" t="s">
        <v>164</v>
      </c>
      <c r="D67" t="e">
        <v>#N/A</v>
      </c>
      <c r="E67"/>
      <c r="F67" t="e">
        <f>IF(ISNUMBER(Daten_LF4[[#This Row],[ZH]]),Daten_LF4[[#This Row],[ZH]]/_xlfn.XLOOKUP(Basisjahr,Daten_LF4[Jahr],Daten_LF4[ZH])-1,#N/A)</f>
        <v>#N/A</v>
      </c>
      <c r="G67"/>
      <c r="H67" t="e">
        <f>IF(ISNUMBER(Daten_LF4[[#This Row],[CH]]),Daten_LF4[[#This Row],[CH]]/_xlfn.XLOOKUP(Basisjahr,Daten_LF4[Jahr],Daten_LF4[CH])-1,#N/A)</f>
        <v>#N/A</v>
      </c>
      <c r="I67"/>
      <c r="J67" t="e">
        <f>IF(ISNUMBER(Daten_LF4[[#This Row],[BS]]),Daten_LF4[[#This Row],[BS]]/_xlfn.XLOOKUP(Basisjahr,Daten_LF4[Jahr],Daten_LF4[BS])-1,#N/A)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14:B14 E14:G14 J14:L14 A15:L20 A21:B22 E21:G22 J21:L22 A23:L25 A26:J27 N28:O29 A28:L30 A31:M67 A68:L72 A73:J74 A75:L104">
    <cfRule type="containsErrors" dxfId="468" priority="6">
      <formula>ISERROR(A14)</formula>
    </cfRule>
  </conditionalFormatting>
  <conditionalFormatting sqref="A14:B14 E14:G14 J14:Z14 A15:Z20 A21:B22 E21:G22 J21:Z22 A23:Z25 A26:J27 N26:Z27 A28:Z30 A31:AA67 A68:Z72 A73:J74 N73:Z74 A75:Z1048576">
    <cfRule type="cellIs" dxfId="467" priority="3" operator="equal">
      <formula>0</formula>
    </cfRule>
  </conditionalFormatting>
  <conditionalFormatting sqref="A2:L13">
    <cfRule type="containsErrors" dxfId="466" priority="2">
      <formula>ISERROR(A2)</formula>
    </cfRule>
  </conditionalFormatting>
  <conditionalFormatting sqref="A1:Z13">
    <cfRule type="cellIs" dxfId="463" priority="1" operator="equal">
      <formula>0</formula>
    </cfRule>
  </conditionalFormatting>
  <dataValidations count="1">
    <dataValidation operator="lessThan" allowBlank="1" showInputMessage="1" showErrorMessage="1" sqref="G8:I9 B8:D10" xr:uid="{7A0CF527-605A-4860-A540-6EBBA6F8206C}"/>
  </dataValidations>
  <hyperlinks>
    <hyperlink ref="F1" location="Übersicht!A1" display="⬅️ Zurück zur Übersicht" xr:uid="{98524D99-174C-42AB-A6B5-056FFF1AE5B7}"/>
    <hyperlink ref="G12" r:id="rId1" display="https://opendata.swiss/de/dataset/gebaude-nach-kanton-gebaudekategorie-heizungsart-warmwasserversorgung-energietrager-und-bauperi" xr:uid="{FB1F6626-5064-4B7C-985A-A56C6B632E47}"/>
    <hyperlink ref="B12:D12" r:id="rId2" display="https://www.pxweb.bfs.admin.ch/api/v1/de/" xr:uid="{379C2AF6-D6D6-46F9-8E64-BEC638D90331}"/>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4" id="{D3968527-2A29-4E89-BA3B-BEF093E13E6C}">
            <xm:f>$A32=Übersicht!$H$1</xm:f>
            <x14:dxf>
              <fill>
                <patternFill>
                  <bgColor theme="3" tint="0.79998168889431442"/>
                </patternFill>
              </fill>
            </x14:dxf>
          </x14:cfRule>
          <x14:cfRule type="expression" priority="5" id="{381CE2A8-3D6F-4802-8E50-DC81E40CC6BF}">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E890C14D-69FE-4707-B094-445BEEC7914E}">
          <x14:formula1>
            <xm:f>Definitionen!$A$2:$A$6</xm:f>
          </x14:formula1>
          <xm:sqref>B7 D6:D7</xm:sqref>
        </x14:dataValidation>
        <x14:dataValidation type="list" allowBlank="1" showInputMessage="1" showErrorMessage="1" xr:uid="{EA2635D2-C501-459C-AA1F-E445171EF0F6}">
          <x14:formula1>
            <xm:f>Definitionen!$I$2:$I$7</xm:f>
          </x14:formula1>
          <xm:sqref>G24:I24</xm:sqref>
        </x14:dataValidation>
        <x14:dataValidation type="list" operator="lessThan" allowBlank="1" showInputMessage="1" showErrorMessage="1" xr:uid="{3EB564C0-6DC2-4074-A532-8087EE20D506}">
          <x14:formula1>
            <xm:f>Definitionen!$E$2:$E$11</xm:f>
          </x14:formula1>
          <xm:sqref>B5</xm:sqref>
        </x14:dataValidation>
        <x14:dataValidation type="list" allowBlank="1" showInputMessage="1" showErrorMessage="1" xr:uid="{67E3A0CC-08EF-4CFB-BC04-240DD6EAC3D0}">
          <x14:formula1>
            <xm:f>Definitionen!I2:I15</xm:f>
          </x14:formula1>
          <xm:sqref>B24:D24</xm:sqref>
        </x14:dataValidation>
      </x14:dataValidations>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DC633C-72CE-4C89-BE32-2D8CCEB0F72F}">
  <sheetPr codeName="Tabelle32">
    <tabColor theme="8"/>
    <pageSetUpPr fitToPage="1"/>
  </sheetPr>
  <dimension ref="A1:Q127"/>
  <sheetViews>
    <sheetView showGridLines="0" zoomScaleNormal="100" workbookViewId="0">
      <pane xSplit="1" ySplit="1" topLeftCell="B2" activePane="bottomRight" state="frozen"/>
      <selection pane="bottomRight" activeCell="E9" sqref="E9"/>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419</v>
      </c>
      <c r="B1" s="192"/>
      <c r="C1" s="192"/>
      <c r="D1" s="192"/>
      <c r="E1" s="93" t="e">
        <f>Basisjahr&amp;"-"&amp;Betrachtungsjahr&amp;": "&amp;ROUND(_xlfn.XLOOKUP(Betrachtungsjahr,Daten_EV1[Jahr],Daten_EV1[Veränderung ZH])*100,1)&amp;" %"</f>
        <v>#N/A</v>
      </c>
      <c r="F1" s="193" t="s">
        <v>122</v>
      </c>
      <c r="G1" s="193"/>
      <c r="H1" s="193"/>
      <c r="J1" s="94" t="str">
        <f>Basisjahr&amp;"-"&amp;Betrachtungsjahr&amp;": "&amp;ROUND(_xlfn.XLOOKUP(Betrachtungsjahr,Daten_EV1[Jahr],Daten_EV1[Veränderung CH])*100,1)&amp;" %"</f>
        <v>2015-2021: 24.5 %</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2010</v>
      </c>
      <c r="E4" s="19"/>
      <c r="F4" s="89"/>
      <c r="G4" s="89"/>
      <c r="H4" s="90" t="str">
        <f t="shared" ref="H4:I6" si="0">C4</f>
        <v>Verfügbar ab</v>
      </c>
      <c r="I4" s="92">
        <v>1990</v>
      </c>
    </row>
    <row r="5" spans="1:17" s="56" customFormat="1" ht="18" customHeight="1" thickTop="1" thickBot="1">
      <c r="A5" s="79" t="s">
        <v>59</v>
      </c>
      <c r="B5" s="80" t="s">
        <v>166</v>
      </c>
      <c r="C5" s="79" t="s">
        <v>127</v>
      </c>
      <c r="D5" s="82" t="s">
        <v>420</v>
      </c>
      <c r="E5" s="19"/>
      <c r="F5" s="90" t="str">
        <f>A5</f>
        <v>Zuständig</v>
      </c>
      <c r="G5" s="91"/>
      <c r="H5" s="90" t="str">
        <f t="shared" si="0"/>
        <v>Kontaktperson</v>
      </c>
      <c r="I5" s="100" t="str">
        <f t="shared" si="0"/>
        <v>?</v>
      </c>
    </row>
    <row r="6" spans="1:17" s="56" customFormat="1" ht="18" customHeight="1" thickTop="1" thickBot="1">
      <c r="A6" s="79" t="s">
        <v>58</v>
      </c>
      <c r="B6" s="80" t="s">
        <v>421</v>
      </c>
      <c r="C6" s="79" t="s">
        <v>128</v>
      </c>
      <c r="D6" s="151" t="s">
        <v>184</v>
      </c>
      <c r="E6" s="19"/>
      <c r="F6" s="90" t="str">
        <f t="shared" ref="F6:F9" si="1">A6</f>
        <v>Einheit</v>
      </c>
      <c r="G6" s="91" t="s">
        <v>335</v>
      </c>
      <c r="H6" s="90" t="str">
        <f t="shared" si="0"/>
        <v xml:space="preserve">Berechnung </v>
      </c>
      <c r="I6" s="91" t="str">
        <f t="shared" si="0"/>
        <v>Ja</v>
      </c>
    </row>
    <row r="7" spans="1:17" s="56" customFormat="1" ht="18" customHeight="1" thickTop="1" thickBot="1">
      <c r="A7" s="79" t="s">
        <v>129</v>
      </c>
      <c r="B7" s="80" t="s">
        <v>168</v>
      </c>
      <c r="C7" s="79" t="s">
        <v>130</v>
      </c>
      <c r="D7" s="80" t="s">
        <v>184</v>
      </c>
      <c r="E7" s="19"/>
      <c r="F7" s="119"/>
      <c r="G7" s="120"/>
      <c r="H7" s="119"/>
      <c r="I7" s="120"/>
    </row>
    <row r="8" spans="1:17" s="56" customFormat="1" ht="56.85" customHeight="1" thickTop="1" thickBot="1">
      <c r="A8" s="79" t="s">
        <v>131</v>
      </c>
      <c r="B8" s="194" t="s">
        <v>422</v>
      </c>
      <c r="C8" s="194"/>
      <c r="D8" s="194"/>
      <c r="E8" s="19"/>
      <c r="F8" s="90" t="str">
        <f t="shared" si="1"/>
        <v>Kurzbeschreibung</v>
      </c>
      <c r="G8" s="238" t="s">
        <v>423</v>
      </c>
      <c r="H8" s="238"/>
      <c r="I8" s="238"/>
      <c r="Q8" s="58">
        <f>E38/E32-1</f>
        <v>-1</v>
      </c>
    </row>
    <row r="9" spans="1:17" s="59" customFormat="1" ht="72" customHeight="1" thickTop="1" thickBot="1">
      <c r="A9" s="79" t="s">
        <v>132</v>
      </c>
      <c r="B9" s="194" t="s">
        <v>212</v>
      </c>
      <c r="C9" s="194"/>
      <c r="D9" s="194"/>
      <c r="E9" s="19"/>
      <c r="F9" s="90" t="str">
        <f t="shared" si="1"/>
        <v>Aussagekraft/Relevanz</v>
      </c>
      <c r="G9" s="248" t="s">
        <v>424</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6" t="s">
        <v>425</v>
      </c>
      <c r="C11" s="196"/>
      <c r="D11" s="196"/>
      <c r="E11" s="19"/>
      <c r="F11" s="90" t="str">
        <f t="shared" ref="F11:H17" si="2">A11</f>
        <v>Datenquelle</v>
      </c>
      <c r="G11" s="238" t="s">
        <v>426</v>
      </c>
      <c r="H11" s="238"/>
      <c r="I11" s="238"/>
    </row>
    <row r="12" spans="1:17" s="56" customFormat="1" ht="42" customHeight="1" thickTop="1" thickBot="1">
      <c r="A12" s="79" t="s">
        <v>134</v>
      </c>
      <c r="B12" s="209" t="s">
        <v>427</v>
      </c>
      <c r="C12" s="196"/>
      <c r="D12" s="196"/>
      <c r="E12" s="19"/>
      <c r="F12" s="90" t="str">
        <f t="shared" si="2"/>
        <v>Internetadresse</v>
      </c>
      <c r="G12" s="238" t="s">
        <v>428</v>
      </c>
      <c r="H12" s="238"/>
      <c r="I12" s="238"/>
    </row>
    <row r="13" spans="1:17" s="56" customFormat="1" ht="42" customHeight="1" thickTop="1" thickBot="1">
      <c r="A13" s="79" t="s">
        <v>127</v>
      </c>
      <c r="B13" s="196" t="s">
        <v>429</v>
      </c>
      <c r="C13" s="196"/>
      <c r="D13" s="196"/>
      <c r="E13" s="19"/>
      <c r="F13" s="90" t="str">
        <f t="shared" si="2"/>
        <v>Kontaktperson</v>
      </c>
      <c r="G13" s="238"/>
      <c r="H13" s="238"/>
      <c r="I13" s="238"/>
    </row>
    <row r="14" spans="1:17" s="56" customFormat="1" ht="14.25" customHeight="1" thickTop="1" thickBot="1">
      <c r="A14" s="79" t="s">
        <v>135</v>
      </c>
      <c r="B14" s="203" t="s">
        <v>430</v>
      </c>
      <c r="C14" s="204"/>
      <c r="D14" s="205"/>
      <c r="E14" s="19"/>
      <c r="F14" s="90" t="str">
        <f>A14</f>
        <v>Nr. der Statisitik</v>
      </c>
      <c r="G14" s="238" t="s">
        <v>431</v>
      </c>
      <c r="H14" s="238"/>
      <c r="I14" s="238"/>
    </row>
    <row r="15" spans="1:17" s="56" customFormat="1" ht="18.600000000000001" customHeight="1" thickTop="1" thickBot="1">
      <c r="A15" s="79" t="s">
        <v>136</v>
      </c>
      <c r="B15" s="105" t="s">
        <v>319</v>
      </c>
      <c r="C15" s="79" t="s">
        <v>137</v>
      </c>
      <c r="D15" s="106" t="s">
        <v>242</v>
      </c>
      <c r="E15" s="19"/>
      <c r="F15" s="90" t="str">
        <f t="shared" si="2"/>
        <v>Lizenz</v>
      </c>
      <c r="G15" s="107" t="str">
        <f t="shared" si="2"/>
        <v>CC-BY</v>
      </c>
      <c r="H15" s="90" t="str">
        <f t="shared" si="2"/>
        <v>Dateiformat</v>
      </c>
      <c r="I15" s="107" t="s">
        <v>217</v>
      </c>
    </row>
    <row r="16" spans="1:17" s="59" customFormat="1" ht="18.600000000000001" customHeight="1" thickTop="1" thickBot="1">
      <c r="A16" s="79" t="s">
        <v>138</v>
      </c>
      <c r="B16" s="80" t="s">
        <v>175</v>
      </c>
      <c r="C16" s="79" t="s">
        <v>139</v>
      </c>
      <c r="D16" s="84" t="s">
        <v>432</v>
      </c>
      <c r="E16" s="19"/>
      <c r="F16" s="90" t="str">
        <f t="shared" si="2"/>
        <v>Erhebungsintervall</v>
      </c>
      <c r="G16" s="91" t="str">
        <f t="shared" si="2"/>
        <v>jährlich</v>
      </c>
      <c r="H16" s="90" t="str">
        <f t="shared" si="2"/>
        <v>Aktualisierung jeweils</v>
      </c>
      <c r="I16" s="91" t="s">
        <v>433</v>
      </c>
    </row>
    <row r="17" spans="1:17" s="59" customFormat="1" ht="18.600000000000001" customHeight="1" thickTop="1" thickBot="1">
      <c r="A17" s="79" t="s">
        <v>140</v>
      </c>
      <c r="B17" s="194" t="s">
        <v>164</v>
      </c>
      <c r="C17" s="194"/>
      <c r="D17" s="194"/>
      <c r="E17" s="19"/>
      <c r="F17" s="90" t="str">
        <f t="shared" si="2"/>
        <v>Einschränkungen</v>
      </c>
      <c r="G17" s="238" t="str">
        <f t="shared" si="2"/>
        <v>keine</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5" t="s">
        <v>164</v>
      </c>
      <c r="E19" s="19"/>
      <c r="F19" s="90" t="str">
        <f t="shared" ref="F19:F20" si="3">A19</f>
        <v>Hilfsgrösse 1</v>
      </c>
      <c r="G19" s="91" t="str">
        <f>B19</f>
        <v>keine</v>
      </c>
      <c r="H19" s="90" t="str">
        <f t="shared" ref="H19:H20" si="4">C19</f>
        <v>Datenquelle 1</v>
      </c>
      <c r="I19" s="91" t="str">
        <f>D19</f>
        <v>keine</v>
      </c>
    </row>
    <row r="20" spans="1:17" s="59" customFormat="1" ht="18" customHeight="1" thickTop="1" thickBot="1">
      <c r="A20" s="79" t="s">
        <v>143</v>
      </c>
      <c r="B20" s="85" t="s">
        <v>164</v>
      </c>
      <c r="C20" s="79" t="s">
        <v>144</v>
      </c>
      <c r="D20" s="80" t="s">
        <v>164</v>
      </c>
      <c r="E20" s="19"/>
      <c r="F20" s="90" t="str">
        <f t="shared" si="3"/>
        <v>Hilfsgrösse 2</v>
      </c>
      <c r="G20" s="91" t="str">
        <f>B20</f>
        <v>keine</v>
      </c>
      <c r="H20" s="90" t="str">
        <f t="shared" si="4"/>
        <v>Datenquelle 2</v>
      </c>
      <c r="I20" s="91" t="str">
        <f>D20</f>
        <v>keine</v>
      </c>
    </row>
    <row r="21" spans="1:17" s="59" customFormat="1" ht="43.35" customHeight="1" thickTop="1" thickBot="1">
      <c r="A21" s="79" t="s">
        <v>145</v>
      </c>
      <c r="B21" s="197" t="s">
        <v>434</v>
      </c>
      <c r="C21" s="198"/>
      <c r="D21" s="199"/>
      <c r="E21" s="19"/>
      <c r="F21" s="90" t="str">
        <f>A21</f>
        <v>Hinweise zu Datenauswahl und -aufbereitung</v>
      </c>
      <c r="G21" s="200" t="s">
        <v>435</v>
      </c>
      <c r="H21" s="201"/>
      <c r="I21" s="202"/>
    </row>
    <row r="22" spans="1:17" s="59" customFormat="1" ht="36.6" customHeight="1" thickTop="1" thickBot="1">
      <c r="A22" s="79" t="s">
        <v>146</v>
      </c>
      <c r="B22" s="197" t="s">
        <v>436</v>
      </c>
      <c r="C22" s="198"/>
      <c r="D22" s="199"/>
      <c r="E22" s="19"/>
      <c r="F22" s="90" t="str">
        <f>A22</f>
        <v>Berechnung Indikator</v>
      </c>
      <c r="G22" s="200" t="s">
        <v>437</v>
      </c>
      <c r="H22" s="201"/>
      <c r="I22" s="202"/>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4" t="s">
        <v>223</v>
      </c>
      <c r="C24" s="194"/>
      <c r="D24" s="194"/>
      <c r="E24" s="19"/>
      <c r="F24" s="89"/>
      <c r="G24" s="195"/>
      <c r="H24" s="195"/>
      <c r="I24" s="195"/>
    </row>
    <row r="25" spans="1:17" s="59" customFormat="1" ht="42.6" customHeight="1" thickTop="1" thickBot="1">
      <c r="A25" s="79" t="s">
        <v>148</v>
      </c>
      <c r="B25" s="194" t="s">
        <v>438</v>
      </c>
      <c r="C25" s="194"/>
      <c r="D25" s="194"/>
      <c r="E25" s="19"/>
      <c r="F25" s="90" t="str">
        <f t="shared" ref="F25:F27" si="5">A25</f>
        <v>Datenqualität</v>
      </c>
      <c r="G25" s="238" t="str">
        <f>B25</f>
        <v>Gut</v>
      </c>
      <c r="H25" s="238"/>
      <c r="I25" s="238"/>
    </row>
    <row r="26" spans="1:17" s="59" customFormat="1" ht="33" customHeight="1" thickTop="1" thickBot="1">
      <c r="A26" s="79" t="s">
        <v>149</v>
      </c>
      <c r="B26" s="207" t="s">
        <v>439</v>
      </c>
      <c r="C26" s="207"/>
      <c r="D26" s="207"/>
      <c r="E26" s="19"/>
      <c r="F26" s="90" t="str">
        <f t="shared" si="5"/>
        <v>Plausiblisierung / Verifizierung</v>
      </c>
      <c r="G26" s="238" t="s">
        <v>440</v>
      </c>
      <c r="H26" s="238"/>
      <c r="I26" s="238"/>
    </row>
    <row r="27" spans="1:17" s="59" customFormat="1" ht="37.35" customHeight="1" thickTop="1" thickBot="1">
      <c r="A27" s="79" t="s">
        <v>150</v>
      </c>
      <c r="B27" s="194" t="s">
        <v>441</v>
      </c>
      <c r="C27" s="194"/>
      <c r="D27" s="194"/>
      <c r="E27" s="19"/>
      <c r="F27" s="90" t="str">
        <f t="shared" si="5"/>
        <v>Bemerkungen</v>
      </c>
      <c r="G27" s="238"/>
      <c r="H27" s="238"/>
      <c r="I27" s="238"/>
    </row>
    <row r="28" spans="1:17" s="59" customFormat="1" ht="27.6" customHeight="1" thickTop="1">
      <c r="A28" s="60"/>
      <c r="B28" s="60"/>
      <c r="C28" s="60"/>
      <c r="D28" s="60"/>
      <c r="E28" s="60"/>
      <c r="F28" s="61"/>
      <c r="G28" s="61"/>
      <c r="H28" s="61"/>
      <c r="I28" s="61"/>
      <c r="J28" s="61"/>
      <c r="N28" s="242" t="s">
        <v>151</v>
      </c>
      <c r="O28" s="242"/>
      <c r="P28" s="112" t="s">
        <v>442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Produktion von Wärme aus erneuerbaren Energieträgern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145" t="s">
        <v>164</v>
      </c>
      <c r="C32" s="124" t="s">
        <v>164</v>
      </c>
      <c r="D32" s="66" t="e">
        <v>#N/A</v>
      </c>
      <c r="E32" s="73">
        <v>3160200</v>
      </c>
      <c r="F32" s="75">
        <f>IF(ISNUMBER(Daten_EV1[[#This Row],[ZH]]),Daten_EV1[[#This Row],[ZH]]/_xlfn.XLOOKUP(Basisjahr,Daten_EV1[Jahr],Daten_EV1[ZH])-1,#N/A)</f>
        <v>0</v>
      </c>
      <c r="G32" s="121">
        <v>16310800</v>
      </c>
      <c r="H32" s="75">
        <f>IF(ISNUMBER(Daten_EV1[[#This Row],[CH]]),Daten_EV1[[#This Row],[CH]]/_xlfn.XLOOKUP(Basisjahr,Daten_EV1[Jahr],Daten_EV1[CH])-1,#N/A)</f>
        <v>0</v>
      </c>
      <c r="I32" s="121"/>
      <c r="J32" s="75" t="e">
        <f>IF(ISNUMBER(Daten_EV1[[#This Row],[BS]]),Daten_EV1[[#This Row],[BS]]/_xlfn.XLOOKUP(Basisjahr,Daten_EV1[Jahr],Daten_EV1[BS])-1,#N/A)</f>
        <v>#N/A</v>
      </c>
      <c r="K32" s="63"/>
      <c r="L32" s="67"/>
      <c r="M32" s="64"/>
      <c r="N32" s="64"/>
      <c r="O32" s="64"/>
      <c r="P32" s="64"/>
    </row>
    <row r="33" spans="1:16" ht="16.350000000000001" customHeight="1">
      <c r="A33" s="95">
        <v>2016</v>
      </c>
      <c r="B33" s="144" t="s">
        <v>164</v>
      </c>
      <c r="C33" s="124" t="s">
        <v>164</v>
      </c>
      <c r="D33" s="66" t="e">
        <v>#N/A</v>
      </c>
      <c r="E33" s="73">
        <v>3317000</v>
      </c>
      <c r="F33" s="75">
        <f>IF(ISNUMBER(Daten_EV1[[#This Row],[ZH]]),Daten_EV1[[#This Row],[ZH]]/_xlfn.XLOOKUP(Basisjahr,Daten_EV1[Jahr],Daten_EV1[ZH])-1,#N/A)</f>
        <v>4.9617112840959487E-2</v>
      </c>
      <c r="G33" s="73">
        <v>17043000</v>
      </c>
      <c r="H33" s="75">
        <f>IF(ISNUMBER(Daten_EV1[[#This Row],[CH]]),Daten_EV1[[#This Row],[CH]]/_xlfn.XLOOKUP(Basisjahr,Daten_EV1[Jahr],Daten_EV1[CH])-1,#N/A)</f>
        <v>4.4890501998675614E-2</v>
      </c>
      <c r="I33" s="73"/>
      <c r="J33" s="75" t="e">
        <f>IF(ISNUMBER(Daten_EV1[[#This Row],[BS]]),Daten_EV1[[#This Row],[BS]]/_xlfn.XLOOKUP(Basisjahr,Daten_EV1[Jahr],Daten_EV1[BS])-1,#N/A)</f>
        <v>#N/A</v>
      </c>
      <c r="K33" s="63"/>
      <c r="L33" s="67"/>
      <c r="M33" s="64"/>
      <c r="N33" s="62"/>
      <c r="O33" s="62"/>
      <c r="P33" s="62"/>
    </row>
    <row r="34" spans="1:16" ht="16.350000000000001" customHeight="1">
      <c r="A34" s="95">
        <v>2017</v>
      </c>
      <c r="B34" s="144" t="s">
        <v>164</v>
      </c>
      <c r="C34" s="124" t="s">
        <v>164</v>
      </c>
      <c r="D34" s="66" t="e">
        <v>#N/A</v>
      </c>
      <c r="E34" s="73">
        <v>3442600</v>
      </c>
      <c r="F34" s="75">
        <f>IF(ISNUMBER(Daten_EV1[[#This Row],[ZH]]),Daten_EV1[[#This Row],[ZH]]/_xlfn.XLOOKUP(Basisjahr,Daten_EV1[Jahr],Daten_EV1[ZH])-1,#N/A)</f>
        <v>8.936143282070752E-2</v>
      </c>
      <c r="G34" s="73">
        <v>17738100</v>
      </c>
      <c r="H34" s="75">
        <f>IF(ISNUMBER(Daten_EV1[[#This Row],[CH]]),Daten_EV1[[#This Row],[CH]]/_xlfn.XLOOKUP(Basisjahr,Daten_EV1[Jahr],Daten_EV1[CH])-1,#N/A)</f>
        <v>8.750643745248543E-2</v>
      </c>
      <c r="I34" s="73"/>
      <c r="J34" s="75" t="e">
        <f>IF(ISNUMBER(Daten_EV1[[#This Row],[BS]]),Daten_EV1[[#This Row],[BS]]/_xlfn.XLOOKUP(Basisjahr,Daten_EV1[Jahr],Daten_EV1[BS])-1,#N/A)</f>
        <v>#N/A</v>
      </c>
      <c r="K34" s="63"/>
      <c r="L34" s="67"/>
      <c r="M34" s="64"/>
      <c r="N34" s="62"/>
      <c r="O34" s="62"/>
      <c r="P34" s="62"/>
    </row>
    <row r="35" spans="1:16" ht="16.350000000000001" customHeight="1">
      <c r="A35" s="95">
        <v>2018</v>
      </c>
      <c r="B35" s="144" t="s">
        <v>164</v>
      </c>
      <c r="C35" s="124" t="s">
        <v>164</v>
      </c>
      <c r="D35" s="66" t="e">
        <v>#N/A</v>
      </c>
      <c r="E35" s="73">
        <v>3561004</v>
      </c>
      <c r="F35" s="75">
        <f>IF(ISNUMBER(Daten_EV1[[#This Row],[ZH]]),Daten_EV1[[#This Row],[ZH]]/_xlfn.XLOOKUP(Basisjahr,Daten_EV1[Jahr],Daten_EV1[ZH])-1,#N/A)</f>
        <v>0.12682868172900452</v>
      </c>
      <c r="G35" s="73">
        <v>18069900</v>
      </c>
      <c r="H35" s="75">
        <f>IF(ISNUMBER(Daten_EV1[[#This Row],[CH]]),Daten_EV1[[#This Row],[CH]]/_xlfn.XLOOKUP(Basisjahr,Daten_EV1[Jahr],Daten_EV1[CH])-1,#N/A)</f>
        <v>0.10784878730656988</v>
      </c>
      <c r="I35" s="73"/>
      <c r="J35" s="75" t="e">
        <f>IF(ISNUMBER(Daten_EV1[[#This Row],[BS]]),Daten_EV1[[#This Row],[BS]]/_xlfn.XLOOKUP(Basisjahr,Daten_EV1[Jahr],Daten_EV1[BS])-1,#N/A)</f>
        <v>#N/A</v>
      </c>
      <c r="K35" s="63"/>
      <c r="L35" s="67"/>
      <c r="M35" s="64"/>
      <c r="N35" s="62"/>
      <c r="O35" s="62"/>
      <c r="P35" s="62"/>
    </row>
    <row r="36" spans="1:16" ht="16.350000000000001" customHeight="1">
      <c r="A36" s="95">
        <v>2019</v>
      </c>
      <c r="B36" s="144" t="s">
        <v>164</v>
      </c>
      <c r="C36" s="124" t="s">
        <v>164</v>
      </c>
      <c r="D36" s="66" t="e">
        <v>#N/A</v>
      </c>
      <c r="E36" s="73">
        <v>3771080</v>
      </c>
      <c r="F36" s="75">
        <f>IF(ISNUMBER(Daten_EV1[[#This Row],[ZH]]),Daten_EV1[[#This Row],[ZH]]/_xlfn.XLOOKUP(Basisjahr,Daten_EV1[Jahr],Daten_EV1[ZH])-1,#N/A)</f>
        <v>0.19330422125181945</v>
      </c>
      <c r="G36" s="73">
        <v>18887400</v>
      </c>
      <c r="H36" s="75">
        <f>IF(ISNUMBER(Daten_EV1[[#This Row],[CH]]),Daten_EV1[[#This Row],[CH]]/_xlfn.XLOOKUP(Basisjahr,Daten_EV1[Jahr],Daten_EV1[CH])-1,#N/A)</f>
        <v>0.15796895308629866</v>
      </c>
      <c r="I36" s="73"/>
      <c r="J36" s="75" t="e">
        <f>IF(ISNUMBER(Daten_EV1[[#This Row],[BS]]),Daten_EV1[[#This Row],[BS]]/_xlfn.XLOOKUP(Basisjahr,Daten_EV1[Jahr],Daten_EV1[BS])-1,#N/A)</f>
        <v>#N/A</v>
      </c>
      <c r="K36" s="63"/>
      <c r="L36" s="67"/>
      <c r="M36" s="64"/>
      <c r="N36" s="62"/>
      <c r="O36" s="62"/>
      <c r="P36" s="62"/>
    </row>
    <row r="37" spans="1:16" ht="16.350000000000001" customHeight="1">
      <c r="A37" s="95">
        <v>2020</v>
      </c>
      <c r="B37" s="144" t="s">
        <v>164</v>
      </c>
      <c r="C37" s="124" t="s">
        <v>164</v>
      </c>
      <c r="D37" s="66" t="e">
        <v>#N/A</v>
      </c>
      <c r="E37" s="73">
        <v>3945148</v>
      </c>
      <c r="F37" s="75">
        <f>IF(ISNUMBER(Daten_EV1[[#This Row],[ZH]]),Daten_EV1[[#This Row],[ZH]]/_xlfn.XLOOKUP(Basisjahr,Daten_EV1[Jahr],Daten_EV1[ZH])-1,#N/A)</f>
        <v>0.24838554521865697</v>
      </c>
      <c r="G37" s="73">
        <v>19458800</v>
      </c>
      <c r="H37" s="75">
        <f>IF(ISNUMBER(Daten_EV1[[#This Row],[CH]]),Daten_EV1[[#This Row],[CH]]/_xlfn.XLOOKUP(Basisjahr,Daten_EV1[Jahr],Daten_EV1[CH])-1,#N/A)</f>
        <v>0.19300095642151205</v>
      </c>
      <c r="I37" s="73"/>
      <c r="J37" s="75" t="e">
        <f>IF(ISNUMBER(Daten_EV1[[#This Row],[BS]]),Daten_EV1[[#This Row],[BS]]/_xlfn.XLOOKUP(Basisjahr,Daten_EV1[Jahr],Daten_EV1[BS])-1,#N/A)</f>
        <v>#N/A</v>
      </c>
      <c r="K37" s="63"/>
      <c r="L37" s="67"/>
      <c r="M37" s="64"/>
      <c r="N37" s="62"/>
      <c r="O37" s="62"/>
      <c r="P37" s="62"/>
    </row>
    <row r="38" spans="1:16" ht="16.350000000000001" customHeight="1">
      <c r="A38" s="95">
        <v>2021</v>
      </c>
      <c r="B38" s="65" t="s">
        <v>164</v>
      </c>
      <c r="C38" s="124" t="s">
        <v>164</v>
      </c>
      <c r="D38" s="66" t="e">
        <v>#N/A</v>
      </c>
      <c r="E38" s="73"/>
      <c r="F38" s="75" t="e">
        <f>IF(ISNUMBER(Daten_EV1[[#This Row],[ZH]]),Daten_EV1[[#This Row],[ZH]]/_xlfn.XLOOKUP(Basisjahr,Daten_EV1[Jahr],Daten_EV1[ZH])-1,#N/A)</f>
        <v>#N/A</v>
      </c>
      <c r="G38" s="73">
        <v>20306200</v>
      </c>
      <c r="H38" s="75">
        <f>IF(ISNUMBER(Daten_EV1[[#This Row],[CH]]),Daten_EV1[[#This Row],[CH]]/_xlfn.XLOOKUP(Basisjahr,Daten_EV1[Jahr],Daten_EV1[CH])-1,#N/A)</f>
        <v>0.24495426343281745</v>
      </c>
      <c r="I38" s="73"/>
      <c r="J38" s="75" t="e">
        <f>IF(ISNUMBER(Daten_EV1[[#This Row],[BS]]),Daten_EV1[[#This Row],[BS]]/_xlfn.XLOOKUP(Basisjahr,Daten_EV1[Jahr],Daten_EV1[BS])-1,#N/A)</f>
        <v>#N/A</v>
      </c>
      <c r="K38" s="63"/>
      <c r="L38" s="67"/>
      <c r="M38" s="64"/>
      <c r="N38" s="62"/>
      <c r="O38" s="62"/>
      <c r="P38" s="62"/>
    </row>
    <row r="39" spans="1:16" ht="16.350000000000001" customHeight="1">
      <c r="A39" s="95">
        <v>2022</v>
      </c>
      <c r="B39" s="65" t="s">
        <v>164</v>
      </c>
      <c r="C39" s="124" t="s">
        <v>164</v>
      </c>
      <c r="D39" s="66" t="e">
        <v>#N/A</v>
      </c>
      <c r="E39" s="73"/>
      <c r="F39" s="75" t="e">
        <f>IF(ISNUMBER(Daten_EV1[[#This Row],[ZH]]),Daten_EV1[[#This Row],[ZH]]/_xlfn.XLOOKUP(Basisjahr,Daten_EV1[Jahr],Daten_EV1[ZH])-1,#N/A)</f>
        <v>#N/A</v>
      </c>
      <c r="G39" s="73"/>
      <c r="H39" s="75" t="e">
        <f>IF(ISNUMBER(Daten_EV1[[#This Row],[CH]]),Daten_EV1[[#This Row],[CH]]/_xlfn.XLOOKUP(Basisjahr,Daten_EV1[Jahr],Daten_EV1[CH])-1,#N/A)</f>
        <v>#N/A</v>
      </c>
      <c r="I39" s="73"/>
      <c r="J39" s="75" t="e">
        <f>IF(ISNUMBER(Daten_EV1[[#This Row],[BS]]),Daten_EV1[[#This Row],[BS]]/_xlfn.XLOOKUP(Basisjahr,Daten_EV1[Jahr],Daten_EV1[BS])-1,#N/A)</f>
        <v>#N/A</v>
      </c>
      <c r="K39" s="68"/>
      <c r="L39" s="67"/>
      <c r="M39" s="64"/>
      <c r="N39" s="62"/>
      <c r="O39" s="62"/>
      <c r="P39" s="62"/>
    </row>
    <row r="40" spans="1:16" ht="16.350000000000001" customHeight="1">
      <c r="A40" s="95">
        <v>2023</v>
      </c>
      <c r="B40" s="65" t="s">
        <v>164</v>
      </c>
      <c r="C40" s="124" t="s">
        <v>164</v>
      </c>
      <c r="D40" s="66" t="e">
        <v>#N/A</v>
      </c>
      <c r="E40" s="74"/>
      <c r="F40" s="76" t="e">
        <f>IF(ISNUMBER(Daten_EV1[[#This Row],[ZH]]),Daten_EV1[[#This Row],[ZH]]/_xlfn.XLOOKUP(Basisjahr,Daten_EV1[Jahr],Daten_EV1[ZH])-1,#N/A)</f>
        <v>#N/A</v>
      </c>
      <c r="G40" s="74"/>
      <c r="H40" s="76" t="e">
        <f>IF(ISNUMBER(Daten_EV1[[#This Row],[CH]]),Daten_EV1[[#This Row],[CH]]/_xlfn.XLOOKUP(Basisjahr,Daten_EV1[Jahr],Daten_EV1[CH])-1,#N/A)</f>
        <v>#N/A</v>
      </c>
      <c r="I40" s="74"/>
      <c r="J40" s="76" t="e">
        <f>IF(ISNUMBER(Daten_EV1[[#This Row],[BS]]),Daten_EV1[[#This Row],[BS]]/_xlfn.XLOOKUP(Basisjahr,Daten_EV1[Jahr],Daten_EV1[BS])-1,#N/A)</f>
        <v>#N/A</v>
      </c>
      <c r="K40" s="68"/>
      <c r="L40" s="67"/>
      <c r="M40" s="64"/>
      <c r="N40" s="62"/>
      <c r="O40" s="62"/>
      <c r="P40" s="62"/>
    </row>
    <row r="41" spans="1:16" ht="16.350000000000001" customHeight="1">
      <c r="A41" s="95">
        <v>2024</v>
      </c>
      <c r="B41" s="65" t="s">
        <v>164</v>
      </c>
      <c r="C41" s="124" t="s">
        <v>164</v>
      </c>
      <c r="D41" s="66" t="e">
        <v>#N/A</v>
      </c>
      <c r="E41" s="74"/>
      <c r="F41" s="76" t="e">
        <f>IF(ISNUMBER(Daten_EV1[[#This Row],[ZH]]),Daten_EV1[[#This Row],[ZH]]/_xlfn.XLOOKUP(Basisjahr,Daten_EV1[Jahr],Daten_EV1[ZH])-1,#N/A)</f>
        <v>#N/A</v>
      </c>
      <c r="G41" s="74"/>
      <c r="H41" s="76" t="e">
        <f>IF(ISNUMBER(Daten_EV1[[#This Row],[CH]]),Daten_EV1[[#This Row],[CH]]/_xlfn.XLOOKUP(Basisjahr,Daten_EV1[Jahr],Daten_EV1[CH])-1,#N/A)</f>
        <v>#N/A</v>
      </c>
      <c r="I41" s="74"/>
      <c r="J41" s="76" t="e">
        <f>IF(ISNUMBER(Daten_EV1[[#This Row],[BS]]),Daten_EV1[[#This Row],[BS]]/_xlfn.XLOOKUP(Basisjahr,Daten_EV1[Jahr],Daten_EV1[BS])-1,#N/A)</f>
        <v>#N/A</v>
      </c>
      <c r="K41" s="68"/>
      <c r="L41" s="67"/>
      <c r="M41" s="64"/>
      <c r="N41" s="62"/>
      <c r="O41" s="62"/>
      <c r="P41" s="62"/>
    </row>
    <row r="42" spans="1:16" ht="16.350000000000001" customHeight="1">
      <c r="A42" s="95">
        <v>2025</v>
      </c>
      <c r="B42" s="65" t="s">
        <v>164</v>
      </c>
      <c r="C42" s="124" t="s">
        <v>164</v>
      </c>
      <c r="D42" s="66" t="e">
        <v>#N/A</v>
      </c>
      <c r="E42" s="74"/>
      <c r="F42" s="76" t="e">
        <f>IF(ISNUMBER(Daten_EV1[[#This Row],[ZH]]),Daten_EV1[[#This Row],[ZH]]/_xlfn.XLOOKUP(Basisjahr,Daten_EV1[Jahr],Daten_EV1[ZH])-1,#N/A)</f>
        <v>#N/A</v>
      </c>
      <c r="G42" s="74"/>
      <c r="H42" s="76" t="e">
        <f>IF(ISNUMBER(Daten_EV1[[#This Row],[CH]]),Daten_EV1[[#This Row],[CH]]/_xlfn.XLOOKUP(Basisjahr,Daten_EV1[Jahr],Daten_EV1[CH])-1,#N/A)</f>
        <v>#N/A</v>
      </c>
      <c r="I42" s="74"/>
      <c r="J42" s="76" t="e">
        <f>IF(ISNUMBER(Daten_EV1[[#This Row],[BS]]),Daten_EV1[[#This Row],[BS]]/_xlfn.XLOOKUP(Basisjahr,Daten_EV1[Jahr],Daten_EV1[BS])-1,#N/A)</f>
        <v>#N/A</v>
      </c>
      <c r="K42" s="68"/>
      <c r="L42" s="67"/>
      <c r="M42" s="64"/>
      <c r="N42" s="62"/>
      <c r="O42" s="62"/>
      <c r="P42" s="62"/>
    </row>
    <row r="43" spans="1:16" ht="16.350000000000001" customHeight="1">
      <c r="A43" s="95">
        <v>2026</v>
      </c>
      <c r="B43" s="65" t="s">
        <v>164</v>
      </c>
      <c r="C43" s="124" t="s">
        <v>164</v>
      </c>
      <c r="D43" s="66" t="e">
        <v>#N/A</v>
      </c>
      <c r="E43" s="74"/>
      <c r="F43" s="76" t="e">
        <f>IF(ISNUMBER(Daten_EV1[[#This Row],[ZH]]),Daten_EV1[[#This Row],[ZH]]/_xlfn.XLOOKUP(Basisjahr,Daten_EV1[Jahr],Daten_EV1[ZH])-1,#N/A)</f>
        <v>#N/A</v>
      </c>
      <c r="G43" s="74"/>
      <c r="H43" s="76" t="e">
        <f>IF(ISNUMBER(Daten_EV1[[#This Row],[CH]]),Daten_EV1[[#This Row],[CH]]/_xlfn.XLOOKUP(Basisjahr,Daten_EV1[Jahr],Daten_EV1[CH])-1,#N/A)</f>
        <v>#N/A</v>
      </c>
      <c r="I43" s="74"/>
      <c r="J43" s="76" t="e">
        <f>IF(ISNUMBER(Daten_EV1[[#This Row],[BS]]),Daten_EV1[[#This Row],[BS]]/_xlfn.XLOOKUP(Basisjahr,Daten_EV1[Jahr],Daten_EV1[BS])-1,#N/A)</f>
        <v>#N/A</v>
      </c>
      <c r="K43" s="68"/>
      <c r="L43" s="67"/>
      <c r="M43" s="64"/>
      <c r="N43" s="62"/>
      <c r="O43" s="62"/>
      <c r="P43" s="62"/>
    </row>
    <row r="44" spans="1:16" ht="16.350000000000001" customHeight="1">
      <c r="A44" s="95">
        <v>2027</v>
      </c>
      <c r="B44" s="65" t="s">
        <v>164</v>
      </c>
      <c r="C44" s="124" t="s">
        <v>164</v>
      </c>
      <c r="D44" s="66" t="e">
        <v>#N/A</v>
      </c>
      <c r="E44" s="74"/>
      <c r="F44" s="76" t="e">
        <f>IF(ISNUMBER(Daten_EV1[[#This Row],[ZH]]),Daten_EV1[[#This Row],[ZH]]/_xlfn.XLOOKUP(Basisjahr,Daten_EV1[Jahr],Daten_EV1[ZH])-1,#N/A)</f>
        <v>#N/A</v>
      </c>
      <c r="G44" s="74"/>
      <c r="H44" s="76" t="e">
        <f>IF(ISNUMBER(Daten_EV1[[#This Row],[CH]]),Daten_EV1[[#This Row],[CH]]/_xlfn.XLOOKUP(Basisjahr,Daten_EV1[Jahr],Daten_EV1[CH])-1,#N/A)</f>
        <v>#N/A</v>
      </c>
      <c r="I44" s="74"/>
      <c r="J44" s="76" t="e">
        <f>IF(ISNUMBER(Daten_EV1[[#This Row],[BS]]),Daten_EV1[[#This Row],[BS]]/_xlfn.XLOOKUP(Basisjahr,Daten_EV1[Jahr],Daten_EV1[BS])-1,#N/A)</f>
        <v>#N/A</v>
      </c>
      <c r="K44" s="68"/>
      <c r="L44" s="67"/>
      <c r="M44" s="64"/>
      <c r="N44" s="62"/>
      <c r="O44" s="62"/>
      <c r="P44" s="62"/>
    </row>
    <row r="45" spans="1:16" ht="16.350000000000001" customHeight="1">
      <c r="A45" s="95">
        <v>2028</v>
      </c>
      <c r="B45" s="65" t="s">
        <v>164</v>
      </c>
      <c r="C45" s="124" t="s">
        <v>164</v>
      </c>
      <c r="D45" s="66" t="e">
        <v>#N/A</v>
      </c>
      <c r="E45" s="74"/>
      <c r="F45" s="76" t="e">
        <f>IF(ISNUMBER(Daten_EV1[[#This Row],[ZH]]),Daten_EV1[[#This Row],[ZH]]/_xlfn.XLOOKUP(Basisjahr,Daten_EV1[Jahr],Daten_EV1[ZH])-1,#N/A)</f>
        <v>#N/A</v>
      </c>
      <c r="G45" s="74"/>
      <c r="H45" s="76" t="e">
        <f>IF(ISNUMBER(Daten_EV1[[#This Row],[CH]]),Daten_EV1[[#This Row],[CH]]/_xlfn.XLOOKUP(Basisjahr,Daten_EV1[Jahr],Daten_EV1[CH])-1,#N/A)</f>
        <v>#N/A</v>
      </c>
      <c r="I45" s="74"/>
      <c r="J45" s="76" t="e">
        <f>IF(ISNUMBER(Daten_EV1[[#This Row],[BS]]),Daten_EV1[[#This Row],[BS]]/_xlfn.XLOOKUP(Basisjahr,Daten_EV1[Jahr],Daten_EV1[BS])-1,#N/A)</f>
        <v>#N/A</v>
      </c>
      <c r="K45" s="68"/>
      <c r="L45" s="67"/>
      <c r="M45" s="64"/>
      <c r="N45" s="62"/>
      <c r="O45" s="62"/>
      <c r="P45" s="62"/>
    </row>
    <row r="46" spans="1:16" ht="16.350000000000001" customHeight="1">
      <c r="A46" s="95">
        <v>2029</v>
      </c>
      <c r="B46" s="65" t="s">
        <v>164</v>
      </c>
      <c r="C46" s="124" t="s">
        <v>164</v>
      </c>
      <c r="D46" s="66" t="e">
        <v>#N/A</v>
      </c>
      <c r="E46" s="74"/>
      <c r="F46" s="76" t="e">
        <f>IF(ISNUMBER(Daten_EV1[[#This Row],[ZH]]),Daten_EV1[[#This Row],[ZH]]/_xlfn.XLOOKUP(Basisjahr,Daten_EV1[Jahr],Daten_EV1[ZH])-1,#N/A)</f>
        <v>#N/A</v>
      </c>
      <c r="G46" s="74"/>
      <c r="H46" s="76" t="e">
        <f>IF(ISNUMBER(Daten_EV1[[#This Row],[CH]]),Daten_EV1[[#This Row],[CH]]/_xlfn.XLOOKUP(Basisjahr,Daten_EV1[Jahr],Daten_EV1[CH])-1,#N/A)</f>
        <v>#N/A</v>
      </c>
      <c r="I46" s="74"/>
      <c r="J46" s="76" t="e">
        <f>IF(ISNUMBER(Daten_EV1[[#This Row],[BS]]),Daten_EV1[[#This Row],[BS]]/_xlfn.XLOOKUP(Basisjahr,Daten_EV1[Jahr],Daten_EV1[BS])-1,#N/A)</f>
        <v>#N/A</v>
      </c>
      <c r="K46" s="68"/>
      <c r="L46" s="67"/>
      <c r="M46" s="64"/>
      <c r="N46" s="62"/>
      <c r="O46" s="62"/>
      <c r="P46" s="62"/>
    </row>
    <row r="47" spans="1:16" ht="16.350000000000001" customHeight="1">
      <c r="A47" s="95">
        <v>2030</v>
      </c>
      <c r="B47" s="65" t="s">
        <v>164</v>
      </c>
      <c r="C47" s="124" t="s">
        <v>164</v>
      </c>
      <c r="D47" s="66" t="e">
        <v>#N/A</v>
      </c>
      <c r="E47" s="74"/>
      <c r="F47" s="76" t="e">
        <f>IF(ISNUMBER(Daten_EV1[[#This Row],[ZH]]),Daten_EV1[[#This Row],[ZH]]/_xlfn.XLOOKUP(Basisjahr,Daten_EV1[Jahr],Daten_EV1[ZH])-1,#N/A)</f>
        <v>#N/A</v>
      </c>
      <c r="G47" s="74"/>
      <c r="H47" s="76" t="e">
        <f>IF(ISNUMBER(Daten_EV1[[#This Row],[CH]]),Daten_EV1[[#This Row],[CH]]/_xlfn.XLOOKUP(Basisjahr,Daten_EV1[Jahr],Daten_EV1[CH])-1,#N/A)</f>
        <v>#N/A</v>
      </c>
      <c r="I47" s="74"/>
      <c r="J47" s="76" t="e">
        <f>IF(ISNUMBER(Daten_EV1[[#This Row],[BS]]),Daten_EV1[[#This Row],[BS]]/_xlfn.XLOOKUP(Basisjahr,Daten_EV1[Jahr],Daten_EV1[BS])-1,#N/A)</f>
        <v>#N/A</v>
      </c>
      <c r="K47" s="68"/>
      <c r="L47" s="67"/>
      <c r="M47" s="64"/>
      <c r="N47" s="62"/>
      <c r="O47" s="62"/>
      <c r="P47" s="62"/>
    </row>
    <row r="48" spans="1:16" ht="16.350000000000001" customHeight="1">
      <c r="A48" s="95">
        <v>2031</v>
      </c>
      <c r="B48" s="65" t="s">
        <v>164</v>
      </c>
      <c r="C48" s="124" t="s">
        <v>164</v>
      </c>
      <c r="D48" s="66" t="e">
        <v>#N/A</v>
      </c>
      <c r="E48" s="74"/>
      <c r="F48" s="76" t="e">
        <f>IF(ISNUMBER(Daten_EV1[[#This Row],[ZH]]),Daten_EV1[[#This Row],[ZH]]/_xlfn.XLOOKUP(Basisjahr,Daten_EV1[Jahr],Daten_EV1[ZH])-1,#N/A)</f>
        <v>#N/A</v>
      </c>
      <c r="G48" s="74"/>
      <c r="H48" s="76" t="e">
        <f>IF(ISNUMBER(Daten_EV1[[#This Row],[CH]]),Daten_EV1[[#This Row],[CH]]/_xlfn.XLOOKUP(Basisjahr,Daten_EV1[Jahr],Daten_EV1[CH])-1,#N/A)</f>
        <v>#N/A</v>
      </c>
      <c r="I48" s="74"/>
      <c r="J48" s="76" t="e">
        <f>IF(ISNUMBER(Daten_EV1[[#This Row],[BS]]),Daten_EV1[[#This Row],[BS]]/_xlfn.XLOOKUP(Basisjahr,Daten_EV1[Jahr],Daten_EV1[BS])-1,#N/A)</f>
        <v>#N/A</v>
      </c>
      <c r="K48" s="68"/>
      <c r="L48" s="67"/>
      <c r="M48" s="64"/>
      <c r="N48" s="62"/>
      <c r="O48" s="62"/>
      <c r="P48" s="62"/>
    </row>
    <row r="49" spans="1:16" ht="16.350000000000001" customHeight="1">
      <c r="A49" s="95">
        <v>2032</v>
      </c>
      <c r="B49" s="65" t="s">
        <v>164</v>
      </c>
      <c r="C49" s="124" t="s">
        <v>164</v>
      </c>
      <c r="D49" s="66" t="e">
        <v>#N/A</v>
      </c>
      <c r="E49" s="74"/>
      <c r="F49" s="76" t="e">
        <f>IF(ISNUMBER(Daten_EV1[[#This Row],[ZH]]),Daten_EV1[[#This Row],[ZH]]/_xlfn.XLOOKUP(Basisjahr,Daten_EV1[Jahr],Daten_EV1[ZH])-1,#N/A)</f>
        <v>#N/A</v>
      </c>
      <c r="G49" s="74"/>
      <c r="H49" s="76" t="e">
        <f>IF(ISNUMBER(Daten_EV1[[#This Row],[CH]]),Daten_EV1[[#This Row],[CH]]/_xlfn.XLOOKUP(Basisjahr,Daten_EV1[Jahr],Daten_EV1[CH])-1,#N/A)</f>
        <v>#N/A</v>
      </c>
      <c r="I49" s="74"/>
      <c r="J49" s="76" t="e">
        <f>IF(ISNUMBER(Daten_EV1[[#This Row],[BS]]),Daten_EV1[[#This Row],[BS]]/_xlfn.XLOOKUP(Basisjahr,Daten_EV1[Jahr],Daten_EV1[BS])-1,#N/A)</f>
        <v>#N/A</v>
      </c>
      <c r="K49" s="68"/>
      <c r="L49" s="67"/>
      <c r="M49" s="64"/>
      <c r="N49" s="62"/>
      <c r="O49" s="62"/>
      <c r="P49" s="62"/>
    </row>
    <row r="50" spans="1:16" ht="16.350000000000001" customHeight="1">
      <c r="A50" s="95">
        <v>2033</v>
      </c>
      <c r="B50" s="65" t="s">
        <v>164</v>
      </c>
      <c r="C50" s="124" t="s">
        <v>164</v>
      </c>
      <c r="D50" s="66" t="e">
        <v>#N/A</v>
      </c>
      <c r="E50" s="74"/>
      <c r="F50" s="76" t="e">
        <f>IF(ISNUMBER(Daten_EV1[[#This Row],[ZH]]),Daten_EV1[[#This Row],[ZH]]/_xlfn.XLOOKUP(Basisjahr,Daten_EV1[Jahr],Daten_EV1[ZH])-1,#N/A)</f>
        <v>#N/A</v>
      </c>
      <c r="G50" s="74"/>
      <c r="H50" s="76" t="e">
        <f>IF(ISNUMBER(Daten_EV1[[#This Row],[CH]]),Daten_EV1[[#This Row],[CH]]/_xlfn.XLOOKUP(Basisjahr,Daten_EV1[Jahr],Daten_EV1[CH])-1,#N/A)</f>
        <v>#N/A</v>
      </c>
      <c r="I50" s="74"/>
      <c r="J50" s="76" t="e">
        <f>IF(ISNUMBER(Daten_EV1[[#This Row],[BS]]),Daten_EV1[[#This Row],[BS]]/_xlfn.XLOOKUP(Basisjahr,Daten_EV1[Jahr],Daten_EV1[BS])-1,#N/A)</f>
        <v>#N/A</v>
      </c>
      <c r="K50" s="68"/>
      <c r="L50" s="67"/>
      <c r="M50" s="64"/>
      <c r="N50" s="62"/>
      <c r="O50" s="62"/>
      <c r="P50" s="62"/>
    </row>
    <row r="51" spans="1:16" ht="16.350000000000001" customHeight="1">
      <c r="A51" s="95">
        <v>2034</v>
      </c>
      <c r="B51" s="65" t="s">
        <v>164</v>
      </c>
      <c r="C51" s="124" t="s">
        <v>164</v>
      </c>
      <c r="D51" s="66" t="e">
        <v>#N/A</v>
      </c>
      <c r="E51" s="74"/>
      <c r="F51" s="76" t="e">
        <f>IF(ISNUMBER(Daten_EV1[[#This Row],[ZH]]),Daten_EV1[[#This Row],[ZH]]/_xlfn.XLOOKUP(Basisjahr,Daten_EV1[Jahr],Daten_EV1[ZH])-1,#N/A)</f>
        <v>#N/A</v>
      </c>
      <c r="G51" s="74"/>
      <c r="H51" s="76" t="e">
        <f>IF(ISNUMBER(Daten_EV1[[#This Row],[CH]]),Daten_EV1[[#This Row],[CH]]/_xlfn.XLOOKUP(Basisjahr,Daten_EV1[Jahr],Daten_EV1[CH])-1,#N/A)</f>
        <v>#N/A</v>
      </c>
      <c r="I51" s="74"/>
      <c r="J51" s="76" t="e">
        <f>IF(ISNUMBER(Daten_EV1[[#This Row],[BS]]),Daten_EV1[[#This Row],[BS]]/_xlfn.XLOOKUP(Basisjahr,Daten_EV1[Jahr],Daten_EV1[BS])-1,#N/A)</f>
        <v>#N/A</v>
      </c>
      <c r="K51" s="68"/>
      <c r="L51" s="67"/>
      <c r="M51" s="64"/>
      <c r="N51" s="62"/>
      <c r="O51" s="62"/>
      <c r="P51" s="62"/>
    </row>
    <row r="52" spans="1:16" ht="16.350000000000001" customHeight="1">
      <c r="A52" s="95">
        <v>2035</v>
      </c>
      <c r="B52" s="65" t="s">
        <v>164</v>
      </c>
      <c r="C52" s="124" t="s">
        <v>164</v>
      </c>
      <c r="D52" s="66" t="e">
        <v>#N/A</v>
      </c>
      <c r="E52" s="74"/>
      <c r="F52" s="76" t="e">
        <f>IF(ISNUMBER(Daten_EV1[[#This Row],[ZH]]),Daten_EV1[[#This Row],[ZH]]/_xlfn.XLOOKUP(Basisjahr,Daten_EV1[Jahr],Daten_EV1[ZH])-1,#N/A)</f>
        <v>#N/A</v>
      </c>
      <c r="G52" s="74"/>
      <c r="H52" s="76" t="e">
        <f>IF(ISNUMBER(Daten_EV1[[#This Row],[CH]]),Daten_EV1[[#This Row],[CH]]/_xlfn.XLOOKUP(Basisjahr,Daten_EV1[Jahr],Daten_EV1[CH])-1,#N/A)</f>
        <v>#N/A</v>
      </c>
      <c r="I52" s="74"/>
      <c r="J52" s="76" t="e">
        <f>IF(ISNUMBER(Daten_EV1[[#This Row],[BS]]),Daten_EV1[[#This Row],[BS]]/_xlfn.XLOOKUP(Basisjahr,Daten_EV1[Jahr],Daten_EV1[BS])-1,#N/A)</f>
        <v>#N/A</v>
      </c>
      <c r="K52" s="68"/>
      <c r="L52" s="67"/>
      <c r="M52" s="64"/>
      <c r="N52" s="62"/>
      <c r="O52" s="62"/>
      <c r="P52" s="62"/>
    </row>
    <row r="53" spans="1:16" ht="16.350000000000001" customHeight="1">
      <c r="A53" s="95">
        <v>2036</v>
      </c>
      <c r="B53" s="65" t="s">
        <v>164</v>
      </c>
      <c r="C53" s="124" t="s">
        <v>164</v>
      </c>
      <c r="D53" s="66" t="e">
        <v>#N/A</v>
      </c>
      <c r="E53" s="74"/>
      <c r="F53" s="76" t="e">
        <f>IF(ISNUMBER(Daten_EV1[[#This Row],[ZH]]),Daten_EV1[[#This Row],[ZH]]/_xlfn.XLOOKUP(Basisjahr,Daten_EV1[Jahr],Daten_EV1[ZH])-1,#N/A)</f>
        <v>#N/A</v>
      </c>
      <c r="G53" s="74"/>
      <c r="H53" s="76" t="e">
        <f>IF(ISNUMBER(Daten_EV1[[#This Row],[CH]]),Daten_EV1[[#This Row],[CH]]/_xlfn.XLOOKUP(Basisjahr,Daten_EV1[Jahr],Daten_EV1[CH])-1,#N/A)</f>
        <v>#N/A</v>
      </c>
      <c r="I53" s="74"/>
      <c r="J53" s="76" t="e">
        <f>IF(ISNUMBER(Daten_EV1[[#This Row],[BS]]),Daten_EV1[[#This Row],[BS]]/_xlfn.XLOOKUP(Basisjahr,Daten_EV1[Jahr],Daten_EV1[BS])-1,#N/A)</f>
        <v>#N/A</v>
      </c>
      <c r="K53" s="68"/>
      <c r="L53" s="67"/>
      <c r="M53" s="64"/>
      <c r="N53" s="62"/>
      <c r="O53" s="62"/>
      <c r="P53" s="62"/>
    </row>
    <row r="54" spans="1:16" ht="16.350000000000001" customHeight="1">
      <c r="A54" s="95">
        <v>2037</v>
      </c>
      <c r="B54" s="65" t="s">
        <v>164</v>
      </c>
      <c r="C54" s="124" t="s">
        <v>164</v>
      </c>
      <c r="D54" s="66" t="e">
        <v>#N/A</v>
      </c>
      <c r="E54" s="74"/>
      <c r="F54" s="76" t="e">
        <f>IF(ISNUMBER(Daten_EV1[[#This Row],[ZH]]),Daten_EV1[[#This Row],[ZH]]/_xlfn.XLOOKUP(Basisjahr,Daten_EV1[Jahr],Daten_EV1[ZH])-1,#N/A)</f>
        <v>#N/A</v>
      </c>
      <c r="G54" s="74"/>
      <c r="H54" s="76" t="e">
        <f>IF(ISNUMBER(Daten_EV1[[#This Row],[CH]]),Daten_EV1[[#This Row],[CH]]/_xlfn.XLOOKUP(Basisjahr,Daten_EV1[Jahr],Daten_EV1[CH])-1,#N/A)</f>
        <v>#N/A</v>
      </c>
      <c r="I54" s="74"/>
      <c r="J54" s="76" t="e">
        <f>IF(ISNUMBER(Daten_EV1[[#This Row],[BS]]),Daten_EV1[[#This Row],[BS]]/_xlfn.XLOOKUP(Basisjahr,Daten_EV1[Jahr],Daten_EV1[BS])-1,#N/A)</f>
        <v>#N/A</v>
      </c>
      <c r="K54" s="68"/>
      <c r="L54" s="67"/>
      <c r="M54" s="64"/>
      <c r="N54" s="62"/>
      <c r="O54" s="62"/>
      <c r="P54" s="62"/>
    </row>
    <row r="55" spans="1:16" ht="16.350000000000001" customHeight="1">
      <c r="A55" s="95">
        <v>2038</v>
      </c>
      <c r="B55" s="65" t="s">
        <v>164</v>
      </c>
      <c r="C55" s="124" t="s">
        <v>164</v>
      </c>
      <c r="D55" s="66" t="e">
        <v>#N/A</v>
      </c>
      <c r="E55" s="74"/>
      <c r="F55" s="76" t="e">
        <f>IF(ISNUMBER(Daten_EV1[[#This Row],[ZH]]),Daten_EV1[[#This Row],[ZH]]/_xlfn.XLOOKUP(Basisjahr,Daten_EV1[Jahr],Daten_EV1[ZH])-1,#N/A)</f>
        <v>#N/A</v>
      </c>
      <c r="G55" s="74"/>
      <c r="H55" s="76" t="e">
        <f>IF(ISNUMBER(Daten_EV1[[#This Row],[CH]]),Daten_EV1[[#This Row],[CH]]/_xlfn.XLOOKUP(Basisjahr,Daten_EV1[Jahr],Daten_EV1[CH])-1,#N/A)</f>
        <v>#N/A</v>
      </c>
      <c r="I55" s="74"/>
      <c r="J55" s="76" t="e">
        <f>IF(ISNUMBER(Daten_EV1[[#This Row],[BS]]),Daten_EV1[[#This Row],[BS]]/_xlfn.XLOOKUP(Basisjahr,Daten_EV1[Jahr],Daten_EV1[BS])-1,#N/A)</f>
        <v>#N/A</v>
      </c>
      <c r="K55" s="68"/>
      <c r="L55" s="67"/>
      <c r="M55" s="64"/>
      <c r="N55" s="62"/>
      <c r="O55" s="62"/>
      <c r="P55" s="62"/>
    </row>
    <row r="56" spans="1:16" ht="16.350000000000001" customHeight="1">
      <c r="A56" s="95">
        <v>2039</v>
      </c>
      <c r="B56" s="65" t="s">
        <v>164</v>
      </c>
      <c r="C56" s="124" t="s">
        <v>164</v>
      </c>
      <c r="D56" s="66" t="e">
        <v>#N/A</v>
      </c>
      <c r="E56" s="74"/>
      <c r="F56" s="76" t="e">
        <f>IF(ISNUMBER(Daten_EV1[[#This Row],[ZH]]),Daten_EV1[[#This Row],[ZH]]/_xlfn.XLOOKUP(Basisjahr,Daten_EV1[Jahr],Daten_EV1[ZH])-1,#N/A)</f>
        <v>#N/A</v>
      </c>
      <c r="G56" s="74"/>
      <c r="H56" s="76" t="e">
        <f>IF(ISNUMBER(Daten_EV1[[#This Row],[CH]]),Daten_EV1[[#This Row],[CH]]/_xlfn.XLOOKUP(Basisjahr,Daten_EV1[Jahr],Daten_EV1[CH])-1,#N/A)</f>
        <v>#N/A</v>
      </c>
      <c r="I56" s="74"/>
      <c r="J56" s="76" t="e">
        <f>IF(ISNUMBER(Daten_EV1[[#This Row],[BS]]),Daten_EV1[[#This Row],[BS]]/_xlfn.XLOOKUP(Basisjahr,Daten_EV1[Jahr],Daten_EV1[BS])-1,#N/A)</f>
        <v>#N/A</v>
      </c>
      <c r="K56" s="68"/>
      <c r="L56" s="67"/>
      <c r="M56" s="64"/>
      <c r="N56" s="62"/>
      <c r="O56" s="62"/>
      <c r="P56" s="62"/>
    </row>
    <row r="57" spans="1:16" ht="16.350000000000001" customHeight="1">
      <c r="A57" s="95">
        <v>2040</v>
      </c>
      <c r="B57" s="65" t="s">
        <v>164</v>
      </c>
      <c r="C57" s="124" t="s">
        <v>164</v>
      </c>
      <c r="D57" s="66" t="e">
        <v>#N/A</v>
      </c>
      <c r="E57" s="74"/>
      <c r="F57" s="76" t="e">
        <f>IF(ISNUMBER(Daten_EV1[[#This Row],[ZH]]),Daten_EV1[[#This Row],[ZH]]/_xlfn.XLOOKUP(Basisjahr,Daten_EV1[Jahr],Daten_EV1[ZH])-1,#N/A)</f>
        <v>#N/A</v>
      </c>
      <c r="G57" s="74"/>
      <c r="H57" s="76" t="e">
        <f>IF(ISNUMBER(Daten_EV1[[#This Row],[CH]]),Daten_EV1[[#This Row],[CH]]/_xlfn.XLOOKUP(Basisjahr,Daten_EV1[Jahr],Daten_EV1[CH])-1,#N/A)</f>
        <v>#N/A</v>
      </c>
      <c r="I57" s="74"/>
      <c r="J57" s="76" t="e">
        <f>IF(ISNUMBER(Daten_EV1[[#This Row],[BS]]),Daten_EV1[[#This Row],[BS]]/_xlfn.XLOOKUP(Basisjahr,Daten_EV1[Jahr],Daten_EV1[BS])-1,#N/A)</f>
        <v>#N/A</v>
      </c>
      <c r="K57" s="68"/>
      <c r="L57" s="67"/>
      <c r="M57" s="64"/>
      <c r="N57" s="62"/>
      <c r="O57" s="62"/>
      <c r="P57" s="62"/>
    </row>
    <row r="58" spans="1:16" ht="16.350000000000001" customHeight="1">
      <c r="A58" s="95">
        <v>2041</v>
      </c>
      <c r="B58" s="65" t="s">
        <v>164</v>
      </c>
      <c r="C58" s="124" t="s">
        <v>164</v>
      </c>
      <c r="D58" s="66" t="e">
        <v>#N/A</v>
      </c>
      <c r="E58" s="74"/>
      <c r="F58" s="76" t="e">
        <f>IF(ISNUMBER(Daten_EV1[[#This Row],[ZH]]),Daten_EV1[[#This Row],[ZH]]/_xlfn.XLOOKUP(Basisjahr,Daten_EV1[Jahr],Daten_EV1[ZH])-1,#N/A)</f>
        <v>#N/A</v>
      </c>
      <c r="G58" s="74"/>
      <c r="H58" s="76" t="e">
        <f>IF(ISNUMBER(Daten_EV1[[#This Row],[CH]]),Daten_EV1[[#This Row],[CH]]/_xlfn.XLOOKUP(Basisjahr,Daten_EV1[Jahr],Daten_EV1[CH])-1,#N/A)</f>
        <v>#N/A</v>
      </c>
      <c r="I58" s="74"/>
      <c r="J58" s="76" t="e">
        <f>IF(ISNUMBER(Daten_EV1[[#This Row],[BS]]),Daten_EV1[[#This Row],[BS]]/_xlfn.XLOOKUP(Basisjahr,Daten_EV1[Jahr],Daten_EV1[BS])-1,#N/A)</f>
        <v>#N/A</v>
      </c>
      <c r="K58" s="68"/>
      <c r="L58" s="67"/>
      <c r="M58" s="64"/>
      <c r="N58" s="62"/>
      <c r="O58" s="62"/>
      <c r="P58" s="62"/>
    </row>
    <row r="59" spans="1:16" ht="16.350000000000001" customHeight="1">
      <c r="A59" s="95">
        <v>2042</v>
      </c>
      <c r="B59" s="65" t="s">
        <v>164</v>
      </c>
      <c r="C59" s="124" t="s">
        <v>164</v>
      </c>
      <c r="D59" s="66" t="e">
        <v>#N/A</v>
      </c>
      <c r="E59" s="74"/>
      <c r="F59" s="76" t="e">
        <f>IF(ISNUMBER(Daten_EV1[[#This Row],[ZH]]),Daten_EV1[[#This Row],[ZH]]/_xlfn.XLOOKUP(Basisjahr,Daten_EV1[Jahr],Daten_EV1[ZH])-1,#N/A)</f>
        <v>#N/A</v>
      </c>
      <c r="G59" s="74"/>
      <c r="H59" s="76" t="e">
        <f>IF(ISNUMBER(Daten_EV1[[#This Row],[CH]]),Daten_EV1[[#This Row],[CH]]/_xlfn.XLOOKUP(Basisjahr,Daten_EV1[Jahr],Daten_EV1[CH])-1,#N/A)</f>
        <v>#N/A</v>
      </c>
      <c r="I59" s="74"/>
      <c r="J59" s="76" t="e">
        <f>IF(ISNUMBER(Daten_EV1[[#This Row],[BS]]),Daten_EV1[[#This Row],[BS]]/_xlfn.XLOOKUP(Basisjahr,Daten_EV1[Jahr],Daten_EV1[BS])-1,#N/A)</f>
        <v>#N/A</v>
      </c>
      <c r="K59" s="68"/>
      <c r="L59" s="67"/>
      <c r="M59" s="64"/>
      <c r="N59" s="62"/>
      <c r="O59" s="62"/>
      <c r="P59" s="62"/>
    </row>
    <row r="60" spans="1:16" ht="16.350000000000001" customHeight="1">
      <c r="A60" s="95">
        <v>2043</v>
      </c>
      <c r="B60" s="65" t="s">
        <v>164</v>
      </c>
      <c r="C60" s="124" t="s">
        <v>164</v>
      </c>
      <c r="D60" s="66" t="e">
        <v>#N/A</v>
      </c>
      <c r="E60" s="74"/>
      <c r="F60" s="76" t="e">
        <f>IF(ISNUMBER(Daten_EV1[[#This Row],[ZH]]),Daten_EV1[[#This Row],[ZH]]/_xlfn.XLOOKUP(Basisjahr,Daten_EV1[Jahr],Daten_EV1[ZH])-1,#N/A)</f>
        <v>#N/A</v>
      </c>
      <c r="G60" s="74"/>
      <c r="H60" s="76" t="e">
        <f>IF(ISNUMBER(Daten_EV1[[#This Row],[CH]]),Daten_EV1[[#This Row],[CH]]/_xlfn.XLOOKUP(Basisjahr,Daten_EV1[Jahr],Daten_EV1[CH])-1,#N/A)</f>
        <v>#N/A</v>
      </c>
      <c r="I60" s="74"/>
      <c r="J60" s="76" t="e">
        <f>IF(ISNUMBER(Daten_EV1[[#This Row],[BS]]),Daten_EV1[[#This Row],[BS]]/_xlfn.XLOOKUP(Basisjahr,Daten_EV1[Jahr],Daten_EV1[BS])-1,#N/A)</f>
        <v>#N/A</v>
      </c>
      <c r="K60" s="68"/>
      <c r="L60" s="67"/>
      <c r="M60" s="64"/>
      <c r="N60" s="62"/>
      <c r="O60" s="62"/>
      <c r="P60" s="62"/>
    </row>
    <row r="61" spans="1:16" ht="16.350000000000001" customHeight="1">
      <c r="A61" s="95">
        <v>2044</v>
      </c>
      <c r="B61" s="65" t="s">
        <v>164</v>
      </c>
      <c r="C61" s="124" t="s">
        <v>164</v>
      </c>
      <c r="D61" s="66" t="e">
        <v>#N/A</v>
      </c>
      <c r="E61" s="74"/>
      <c r="F61" s="76" t="e">
        <f>IF(ISNUMBER(Daten_EV1[[#This Row],[ZH]]),Daten_EV1[[#This Row],[ZH]]/_xlfn.XLOOKUP(Basisjahr,Daten_EV1[Jahr],Daten_EV1[ZH])-1,#N/A)</f>
        <v>#N/A</v>
      </c>
      <c r="G61" s="74"/>
      <c r="H61" s="76" t="e">
        <f>IF(ISNUMBER(Daten_EV1[[#This Row],[CH]]),Daten_EV1[[#This Row],[CH]]/_xlfn.XLOOKUP(Basisjahr,Daten_EV1[Jahr],Daten_EV1[CH])-1,#N/A)</f>
        <v>#N/A</v>
      </c>
      <c r="I61" s="74"/>
      <c r="J61" s="76" t="e">
        <f>IF(ISNUMBER(Daten_EV1[[#This Row],[BS]]),Daten_EV1[[#This Row],[BS]]/_xlfn.XLOOKUP(Basisjahr,Daten_EV1[Jahr],Daten_EV1[BS])-1,#N/A)</f>
        <v>#N/A</v>
      </c>
      <c r="K61" s="68"/>
      <c r="L61" s="67"/>
      <c r="M61" s="64"/>
      <c r="N61" s="62"/>
      <c r="O61" s="62"/>
      <c r="P61" s="62"/>
    </row>
    <row r="62" spans="1:16" ht="16.350000000000001" customHeight="1">
      <c r="A62" s="95">
        <v>2045</v>
      </c>
      <c r="B62" s="65" t="s">
        <v>164</v>
      </c>
      <c r="C62" s="124" t="s">
        <v>164</v>
      </c>
      <c r="D62" s="66" t="e">
        <v>#N/A</v>
      </c>
      <c r="E62" s="74"/>
      <c r="F62" s="76" t="e">
        <f>IF(ISNUMBER(Daten_EV1[[#This Row],[ZH]]),Daten_EV1[[#This Row],[ZH]]/_xlfn.XLOOKUP(Basisjahr,Daten_EV1[Jahr],Daten_EV1[ZH])-1,#N/A)</f>
        <v>#N/A</v>
      </c>
      <c r="G62" s="74"/>
      <c r="H62" s="76" t="e">
        <f>IF(ISNUMBER(Daten_EV1[[#This Row],[CH]]),Daten_EV1[[#This Row],[CH]]/_xlfn.XLOOKUP(Basisjahr,Daten_EV1[Jahr],Daten_EV1[CH])-1,#N/A)</f>
        <v>#N/A</v>
      </c>
      <c r="I62" s="74"/>
      <c r="J62" s="76" t="e">
        <f>IF(ISNUMBER(Daten_EV1[[#This Row],[BS]]),Daten_EV1[[#This Row],[BS]]/_xlfn.XLOOKUP(Basisjahr,Daten_EV1[Jahr],Daten_EV1[BS])-1,#N/A)</f>
        <v>#N/A</v>
      </c>
      <c r="K62" s="68"/>
      <c r="L62" s="67"/>
      <c r="M62" s="64"/>
      <c r="N62" s="62"/>
      <c r="O62" s="62"/>
      <c r="P62" s="62"/>
    </row>
    <row r="63" spans="1:16" ht="16.350000000000001" customHeight="1">
      <c r="A63" s="95">
        <v>2046</v>
      </c>
      <c r="B63" s="65" t="s">
        <v>164</v>
      </c>
      <c r="C63" s="124" t="s">
        <v>164</v>
      </c>
      <c r="D63" s="66" t="e">
        <v>#N/A</v>
      </c>
      <c r="E63" s="74"/>
      <c r="F63" s="76" t="e">
        <f>IF(ISNUMBER(Daten_EV1[[#This Row],[ZH]]),Daten_EV1[[#This Row],[ZH]]/_xlfn.XLOOKUP(Basisjahr,Daten_EV1[Jahr],Daten_EV1[ZH])-1,#N/A)</f>
        <v>#N/A</v>
      </c>
      <c r="G63" s="74"/>
      <c r="H63" s="76" t="e">
        <f>IF(ISNUMBER(Daten_EV1[[#This Row],[CH]]),Daten_EV1[[#This Row],[CH]]/_xlfn.XLOOKUP(Basisjahr,Daten_EV1[Jahr],Daten_EV1[CH])-1,#N/A)</f>
        <v>#N/A</v>
      </c>
      <c r="I63" s="74"/>
      <c r="J63" s="76" t="e">
        <f>IF(ISNUMBER(Daten_EV1[[#This Row],[BS]]),Daten_EV1[[#This Row],[BS]]/_xlfn.XLOOKUP(Basisjahr,Daten_EV1[Jahr],Daten_EV1[BS])-1,#N/A)</f>
        <v>#N/A</v>
      </c>
      <c r="K63" s="68"/>
      <c r="L63" s="67"/>
      <c r="M63" s="64"/>
      <c r="N63" s="62"/>
      <c r="O63" s="62"/>
      <c r="P63" s="62"/>
    </row>
    <row r="64" spans="1:16" ht="16.350000000000001" customHeight="1">
      <c r="A64" s="95">
        <v>2047</v>
      </c>
      <c r="B64" s="65" t="s">
        <v>164</v>
      </c>
      <c r="C64" s="124" t="s">
        <v>164</v>
      </c>
      <c r="D64" s="66" t="e">
        <v>#N/A</v>
      </c>
      <c r="E64" s="74"/>
      <c r="F64" s="76" t="e">
        <f>IF(ISNUMBER(Daten_EV1[[#This Row],[ZH]]),Daten_EV1[[#This Row],[ZH]]/_xlfn.XLOOKUP(Basisjahr,Daten_EV1[Jahr],Daten_EV1[ZH])-1,#N/A)</f>
        <v>#N/A</v>
      </c>
      <c r="G64" s="74"/>
      <c r="H64" s="76" t="e">
        <f>IF(ISNUMBER(Daten_EV1[[#This Row],[CH]]),Daten_EV1[[#This Row],[CH]]/_xlfn.XLOOKUP(Basisjahr,Daten_EV1[Jahr],Daten_EV1[CH])-1,#N/A)</f>
        <v>#N/A</v>
      </c>
      <c r="I64" s="74"/>
      <c r="J64" s="76" t="e">
        <f>IF(ISNUMBER(Daten_EV1[[#This Row],[BS]]),Daten_EV1[[#This Row],[BS]]/_xlfn.XLOOKUP(Basisjahr,Daten_EV1[Jahr],Daten_EV1[BS])-1,#N/A)</f>
        <v>#N/A</v>
      </c>
      <c r="K64" s="68"/>
      <c r="L64" s="67"/>
      <c r="M64" s="64"/>
      <c r="N64" s="62"/>
      <c r="O64" s="62"/>
      <c r="P64" s="62"/>
    </row>
    <row r="65" spans="1:16" ht="16.350000000000001" customHeight="1">
      <c r="A65" s="95">
        <v>2048</v>
      </c>
      <c r="B65" s="65" t="s">
        <v>164</v>
      </c>
      <c r="C65" s="124" t="s">
        <v>164</v>
      </c>
      <c r="D65" s="66" t="e">
        <v>#N/A</v>
      </c>
      <c r="E65" s="74"/>
      <c r="F65" s="76" t="e">
        <f>IF(ISNUMBER(Daten_EV1[[#This Row],[ZH]]),Daten_EV1[[#This Row],[ZH]]/_xlfn.XLOOKUP(Basisjahr,Daten_EV1[Jahr],Daten_EV1[ZH])-1,#N/A)</f>
        <v>#N/A</v>
      </c>
      <c r="G65" s="74"/>
      <c r="H65" s="76" t="e">
        <f>IF(ISNUMBER(Daten_EV1[[#This Row],[CH]]),Daten_EV1[[#This Row],[CH]]/_xlfn.XLOOKUP(Basisjahr,Daten_EV1[Jahr],Daten_EV1[CH])-1,#N/A)</f>
        <v>#N/A</v>
      </c>
      <c r="I65" s="74"/>
      <c r="J65" s="76" t="e">
        <f>IF(ISNUMBER(Daten_EV1[[#This Row],[BS]]),Daten_EV1[[#This Row],[BS]]/_xlfn.XLOOKUP(Basisjahr,Daten_EV1[Jahr],Daten_EV1[BS])-1,#N/A)</f>
        <v>#N/A</v>
      </c>
      <c r="K65" s="68"/>
      <c r="L65" s="67"/>
      <c r="M65" s="64"/>
      <c r="N65" s="62"/>
      <c r="O65" s="62"/>
      <c r="P65" s="62"/>
    </row>
    <row r="66" spans="1:16" ht="16.350000000000001" customHeight="1">
      <c r="A66" s="95">
        <v>2049</v>
      </c>
      <c r="B66" s="65" t="s">
        <v>164</v>
      </c>
      <c r="C66" s="124" t="s">
        <v>164</v>
      </c>
      <c r="D66" s="66" t="e">
        <v>#N/A</v>
      </c>
      <c r="E66" s="74"/>
      <c r="F66" s="76" t="e">
        <f>IF(ISNUMBER(Daten_EV1[[#This Row],[ZH]]),Daten_EV1[[#This Row],[ZH]]/_xlfn.XLOOKUP(Basisjahr,Daten_EV1[Jahr],Daten_EV1[ZH])-1,#N/A)</f>
        <v>#N/A</v>
      </c>
      <c r="G66" s="74"/>
      <c r="H66" s="76" t="e">
        <f>IF(ISNUMBER(Daten_EV1[[#This Row],[CH]]),Daten_EV1[[#This Row],[CH]]/_xlfn.XLOOKUP(Basisjahr,Daten_EV1[Jahr],Daten_EV1[CH])-1,#N/A)</f>
        <v>#N/A</v>
      </c>
      <c r="I66" s="74"/>
      <c r="J66" s="76" t="e">
        <f>IF(ISNUMBER(Daten_EV1[[#This Row],[BS]]),Daten_EV1[[#This Row],[BS]]/_xlfn.XLOOKUP(Basisjahr,Daten_EV1[Jahr],Daten_EV1[BS])-1,#N/A)</f>
        <v>#N/A</v>
      </c>
      <c r="K66" s="68"/>
      <c r="L66" s="67"/>
      <c r="M66" s="64"/>
      <c r="N66" s="62"/>
      <c r="O66" s="62"/>
      <c r="P66" s="62"/>
    </row>
    <row r="67" spans="1:16" ht="15" customHeight="1">
      <c r="A67" s="95">
        <v>2050</v>
      </c>
      <c r="B67" s="95" t="s">
        <v>164</v>
      </c>
      <c r="C67" s="124" t="s">
        <v>164</v>
      </c>
      <c r="D67" t="e">
        <v>#N/A</v>
      </c>
      <c r="E67"/>
      <c r="F67" t="e">
        <f>IF(ISNUMBER(Daten_EV1[[#This Row],[ZH]]),Daten_EV1[[#This Row],[ZH]]/_xlfn.XLOOKUP(Basisjahr,Daten_EV1[Jahr],Daten_EV1[ZH])-1,#N/A)</f>
        <v>#N/A</v>
      </c>
      <c r="G67"/>
      <c r="H67" t="e">
        <f>IF(ISNUMBER(Daten_EV1[[#This Row],[CH]]),Daten_EV1[[#This Row],[CH]]/_xlfn.XLOOKUP(Basisjahr,Daten_EV1[Jahr],Daten_EV1[CH])-1,#N/A)</f>
        <v>#N/A</v>
      </c>
      <c r="I67"/>
      <c r="J67" t="e">
        <f>IF(ISNUMBER(Daten_EV1[[#This Row],[BS]]),Daten_EV1[[#This Row],[BS]]/_xlfn.XLOOKUP(Basisjahr,Daten_EV1[Jahr],Daten_EV1[BS])-1,#N/A)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L14 A15:L20 A21:B22 E21:G22 J21:L22 A23:L25 A26:J27 N28:O29 A28:L30 A31:M67 A68:L72 A73:J74 A75:L104">
    <cfRule type="containsErrors" dxfId="447" priority="4">
      <formula>ISERROR(A2)</formula>
    </cfRule>
  </conditionalFormatting>
  <conditionalFormatting sqref="A1:Z13 A14:B14 E14:Z14 A15:Z20 A21:B22 E21:G22 J21:Z22 A23:Z25 A26:J27 N26:Z27 A28:Z30 A31:AA67 A68:Z72 A73:J74 N73:Z74 A75:Z1048576">
    <cfRule type="cellIs" dxfId="444" priority="1" operator="equal">
      <formula>0</formula>
    </cfRule>
  </conditionalFormatting>
  <dataValidations count="1">
    <dataValidation operator="lessThan" allowBlank="1" showInputMessage="1" showErrorMessage="1" sqref="B8:D10 G8:I9" xr:uid="{F49DB46C-AF47-42C6-9720-63F42EF44EC3}"/>
  </dataValidations>
  <hyperlinks>
    <hyperlink ref="F1" location="Übersicht!A1" display="⬅️ Zurück zur Übersicht" xr:uid="{6F77B4C7-2B43-48FD-99BD-C19CCD999800}"/>
    <hyperlink ref="G12" r:id="rId1" xr:uid="{7F486988-B80E-4562-B487-6C39194A9E81}"/>
    <hyperlink ref="B12" r:id="rId2" location="/datasets/1681@awel-kanton-zuerich" xr:uid="{55CD23A1-ABCA-4B2D-BB85-B5F978B3C0C0}"/>
    <hyperlink ref="D19" r:id="rId3" location="/datasets/1661@awel-kanton-zuerich/distributions/3118" display="https://www.web.statistik.zh.ch/ogd/datenkatalog/app/#/datasets/1661@awel-kanton-zuerich/distributions/3118" xr:uid="{8396F5E8-C556-4480-92C2-E1444CD4D122}"/>
  </hyperlinks>
  <pageMargins left="0.25" right="0.25" top="0.75" bottom="0.75" header="0.3" footer="0.3"/>
  <pageSetup paperSize="9" scale="83" orientation="portrait" r:id="rId4"/>
  <headerFooter>
    <oddHeader>&amp;L&amp;"Arial Nova,Standard"Energiestadt Opfikon</oddHeader>
  </headerFooter>
  <ignoredErrors>
    <ignoredError sqref="G32:G38" calculatedColumn="1"/>
  </ignoredErrors>
  <drawing r:id="rId5"/>
  <tableParts count="1">
    <tablePart r:id="rId6"/>
  </tableParts>
  <extLst>
    <ext xmlns:x14="http://schemas.microsoft.com/office/spreadsheetml/2009/9/main" uri="{78C0D931-6437-407d-A8EE-F0AAD7539E65}">
      <x14:conditionalFormattings>
        <x14:conditionalFormatting xmlns:xm="http://schemas.microsoft.com/office/excel/2006/main">
          <x14:cfRule type="expression" priority="2" id="{93E0F694-A524-465B-BED5-B550E503236E}">
            <xm:f>$A32=Übersicht!$H$1</xm:f>
            <x14:dxf>
              <fill>
                <patternFill>
                  <bgColor theme="3" tint="0.79998168889431442"/>
                </patternFill>
              </fill>
            </x14:dxf>
          </x14:cfRule>
          <x14:cfRule type="expression" priority="3" id="{37C33ED2-DC01-4628-B7D1-39D670254331}">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C9F1883-50BA-4FD9-B940-0FF8AEF23762}">
          <x14:formula1>
            <xm:f>Definitionen!$A$2:$A$6</xm:f>
          </x14:formula1>
          <xm:sqref>B7 D7</xm:sqref>
        </x14:dataValidation>
        <x14:dataValidation type="list" allowBlank="1" showInputMessage="1" showErrorMessage="1" xr:uid="{65C50880-3398-4240-AE56-3940D5074D2B}">
          <x14:formula1>
            <xm:f>Definitionen!$I$2:$I$7</xm:f>
          </x14:formula1>
          <xm:sqref>G24:I24</xm:sqref>
        </x14:dataValidation>
        <x14:dataValidation type="list" operator="lessThan" allowBlank="1" showInputMessage="1" showErrorMessage="1" xr:uid="{D2335AFD-D0E3-42F5-977C-F71469DC90B4}">
          <x14:formula1>
            <xm:f>Definitionen!$E$2:$E$11</xm:f>
          </x14:formula1>
          <xm:sqref>B5</xm:sqref>
        </x14:dataValidation>
        <x14:dataValidation type="list" allowBlank="1" showInputMessage="1" showErrorMessage="1" xr:uid="{584DB7E3-2C6F-468C-88F9-10D5DD0020A8}">
          <x14:formula1>
            <xm:f>Definitionen!I2:I15</xm:f>
          </x14:formula1>
          <xm:sqref>B24:D24</xm:sqref>
        </x14:dataValidation>
      </x14:dataValidations>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ACB5CC-D85B-49A7-9ED3-D4FE429762F7}">
  <sheetPr codeName="Tabelle33">
    <tabColor theme="8"/>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443</v>
      </c>
      <c r="B1" s="192"/>
      <c r="C1" s="192"/>
      <c r="D1" s="192"/>
      <c r="E1" s="93" t="e">
        <f>Basisjahr&amp;"-"&amp;Betrachtungsjahr&amp;": "&amp;ROUND(_xlfn.XLOOKUP(Betrachtungsjahr,Daten_EV2[Jahr],Daten_EV2[Veränderung ZH])*100,1)&amp;" %"</f>
        <v>#N/A</v>
      </c>
      <c r="F1" s="193" t="s">
        <v>122</v>
      </c>
      <c r="G1" s="193"/>
      <c r="H1" s="193"/>
      <c r="J1" s="94" t="str">
        <f>Basisjahr&amp;"-"&amp;Betrachtungsjahr&amp;": "&amp;ROUND(_xlfn.XLOOKUP(Betrachtungsjahr,Daten_EV2[Jahr],Daten_EV2[Veränderung CH])*100,1)&amp;" %"</f>
        <v>2015-2021: 76.2 %</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2010</v>
      </c>
      <c r="E4" s="19"/>
      <c r="F4" s="89"/>
      <c r="G4" s="89"/>
      <c r="H4" s="90" t="str">
        <f t="shared" ref="H4:H6" si="0">C4</f>
        <v>Verfügbar ab</v>
      </c>
      <c r="I4" s="92"/>
    </row>
    <row r="5" spans="1:17" s="56" customFormat="1" ht="18" customHeight="1" thickTop="1" thickBot="1">
      <c r="A5" s="79" t="s">
        <v>59</v>
      </c>
      <c r="B5" s="80" t="s">
        <v>166</v>
      </c>
      <c r="C5" s="79" t="s">
        <v>127</v>
      </c>
      <c r="D5" s="82" t="s">
        <v>420</v>
      </c>
      <c r="E5" s="19"/>
      <c r="F5" s="90" t="str">
        <f>A5</f>
        <v>Zuständig</v>
      </c>
      <c r="G5" s="91"/>
      <c r="H5" s="90" t="str">
        <f t="shared" si="0"/>
        <v>Kontaktperson</v>
      </c>
      <c r="I5" s="100"/>
      <c r="L5" s="56">
        <v>1830</v>
      </c>
    </row>
    <row r="6" spans="1:17" s="56" customFormat="1" ht="18" customHeight="1" thickTop="1" thickBot="1">
      <c r="A6" s="79" t="s">
        <v>58</v>
      </c>
      <c r="B6" s="80" t="s">
        <v>421</v>
      </c>
      <c r="C6" s="79" t="s">
        <v>128</v>
      </c>
      <c r="D6" s="151" t="s">
        <v>184</v>
      </c>
      <c r="E6" s="19"/>
      <c r="F6" s="90" t="str">
        <f t="shared" ref="F6:F9" si="1">A6</f>
        <v>Einheit</v>
      </c>
      <c r="G6" s="91"/>
      <c r="H6" s="90" t="str">
        <f t="shared" si="0"/>
        <v xml:space="preserve">Berechnung </v>
      </c>
      <c r="I6" s="91"/>
    </row>
    <row r="7" spans="1:17" s="56" customFormat="1" ht="18" customHeight="1" thickTop="1" thickBot="1">
      <c r="A7" s="79" t="s">
        <v>129</v>
      </c>
      <c r="B7" s="80" t="s">
        <v>168</v>
      </c>
      <c r="C7" s="79" t="s">
        <v>130</v>
      </c>
      <c r="D7" s="80" t="s">
        <v>184</v>
      </c>
      <c r="E7" s="19"/>
      <c r="F7" s="119"/>
      <c r="G7" s="120"/>
      <c r="H7" s="119"/>
      <c r="I7" s="120"/>
    </row>
    <row r="8" spans="1:17" s="56" customFormat="1" ht="56.85" customHeight="1" thickTop="1" thickBot="1">
      <c r="A8" s="79" t="s">
        <v>131</v>
      </c>
      <c r="B8" s="194" t="s">
        <v>444</v>
      </c>
      <c r="C8" s="194"/>
      <c r="D8" s="194"/>
      <c r="E8" s="19"/>
      <c r="F8" s="90" t="str">
        <f t="shared" si="1"/>
        <v>Kurzbeschreibung</v>
      </c>
      <c r="G8" s="238"/>
      <c r="H8" s="238"/>
      <c r="I8" s="238"/>
      <c r="Q8" s="58">
        <f>E38/E32-1</f>
        <v>-1</v>
      </c>
    </row>
    <row r="9" spans="1:17" s="59" customFormat="1" ht="72" customHeight="1" thickTop="1" thickBot="1">
      <c r="A9" s="79" t="s">
        <v>132</v>
      </c>
      <c r="B9" s="194" t="s">
        <v>445</v>
      </c>
      <c r="C9" s="194"/>
      <c r="D9" s="194"/>
      <c r="E9" s="19"/>
      <c r="F9" s="90" t="str">
        <f t="shared" si="1"/>
        <v>Aussagekraft/Relevanz</v>
      </c>
      <c r="G9" s="238" t="s">
        <v>446</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6" t="s">
        <v>425</v>
      </c>
      <c r="C11" s="196"/>
      <c r="D11" s="196"/>
      <c r="E11" s="19"/>
      <c r="F11" s="90" t="str">
        <f t="shared" ref="F11:H17" si="2">A11</f>
        <v>Datenquelle</v>
      </c>
      <c r="G11" s="238"/>
      <c r="H11" s="238"/>
      <c r="I11" s="238"/>
    </row>
    <row r="12" spans="1:17" s="56" customFormat="1" ht="42" customHeight="1" thickTop="1" thickBot="1">
      <c r="A12" s="79" t="s">
        <v>134</v>
      </c>
      <c r="B12" s="196" t="s">
        <v>427</v>
      </c>
      <c r="C12" s="196"/>
      <c r="D12" s="196"/>
      <c r="E12" s="19"/>
      <c r="F12" s="90" t="str">
        <f t="shared" si="2"/>
        <v>Internetadresse</v>
      </c>
      <c r="G12" s="238"/>
      <c r="H12" s="238"/>
      <c r="I12" s="238"/>
    </row>
    <row r="13" spans="1:17" s="56" customFormat="1" ht="42" customHeight="1" thickTop="1" thickBot="1">
      <c r="A13" s="79" t="s">
        <v>127</v>
      </c>
      <c r="B13" s="196" t="s">
        <v>429</v>
      </c>
      <c r="C13" s="196"/>
      <c r="D13" s="196"/>
      <c r="E13" s="19"/>
      <c r="F13" s="90" t="str">
        <f t="shared" si="2"/>
        <v>Kontaktperson</v>
      </c>
      <c r="G13" s="238"/>
      <c r="H13" s="238"/>
      <c r="I13" s="238"/>
    </row>
    <row r="14" spans="1:17" s="56" customFormat="1" ht="13.35" thickTop="1" thickBot="1">
      <c r="A14" s="79" t="s">
        <v>135</v>
      </c>
      <c r="B14" s="203" t="s">
        <v>430</v>
      </c>
      <c r="C14" s="204"/>
      <c r="D14" s="205"/>
      <c r="E14" s="19"/>
      <c r="F14" s="90" t="str">
        <f>A14</f>
        <v>Nr. der Statisitik</v>
      </c>
      <c r="G14" s="239"/>
      <c r="H14" s="240"/>
      <c r="I14" s="241"/>
    </row>
    <row r="15" spans="1:17" s="56" customFormat="1" ht="18.600000000000001" customHeight="1" thickTop="1" thickBot="1">
      <c r="A15" s="79" t="s">
        <v>136</v>
      </c>
      <c r="B15" s="105" t="s">
        <v>319</v>
      </c>
      <c r="C15" s="79" t="s">
        <v>137</v>
      </c>
      <c r="D15" s="106" t="s">
        <v>242</v>
      </c>
      <c r="E15" s="19"/>
      <c r="F15" s="90" t="str">
        <f t="shared" si="2"/>
        <v>Lizenz</v>
      </c>
      <c r="G15" s="107"/>
      <c r="H15" s="90" t="str">
        <f t="shared" si="2"/>
        <v>Dateiformat</v>
      </c>
      <c r="I15" s="107"/>
    </row>
    <row r="16" spans="1:17" s="59" customFormat="1" ht="18.600000000000001" customHeight="1" thickTop="1" thickBot="1">
      <c r="A16" s="79" t="s">
        <v>138</v>
      </c>
      <c r="B16" s="80" t="s">
        <v>175</v>
      </c>
      <c r="C16" s="79" t="s">
        <v>139</v>
      </c>
      <c r="D16" s="84" t="s">
        <v>432</v>
      </c>
      <c r="E16" s="19"/>
      <c r="F16" s="90" t="str">
        <f t="shared" si="2"/>
        <v>Erhebungsintervall</v>
      </c>
      <c r="G16" s="91"/>
      <c r="H16" s="90" t="str">
        <f t="shared" si="2"/>
        <v>Aktualisierung jeweils</v>
      </c>
      <c r="I16" s="91"/>
    </row>
    <row r="17" spans="1:17" s="59" customFormat="1" ht="18.600000000000001" customHeight="1" thickTop="1" thickBot="1">
      <c r="A17" s="79" t="s">
        <v>140</v>
      </c>
      <c r="B17" s="194" t="s">
        <v>164</v>
      </c>
      <c r="C17" s="194"/>
      <c r="D17" s="194"/>
      <c r="E17" s="19"/>
      <c r="F17" s="90" t="str">
        <f t="shared" si="2"/>
        <v>Einschränkungen</v>
      </c>
      <c r="G17" s="238"/>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0" t="s">
        <v>164</v>
      </c>
      <c r="E19" s="19"/>
      <c r="F19" s="90" t="str">
        <f t="shared" ref="F19:F20" si="3">A19</f>
        <v>Hilfsgrösse 1</v>
      </c>
      <c r="G19" s="91"/>
      <c r="H19" s="90" t="str">
        <f t="shared" ref="H19:H20" si="4">C19</f>
        <v>Datenquelle 1</v>
      </c>
      <c r="I19" s="91"/>
    </row>
    <row r="20" spans="1:17" s="59" customFormat="1" ht="18" customHeight="1" thickTop="1" thickBot="1">
      <c r="A20" s="79" t="s">
        <v>143</v>
      </c>
      <c r="B20" s="85" t="s">
        <v>164</v>
      </c>
      <c r="C20" s="79" t="s">
        <v>144</v>
      </c>
      <c r="D20" s="80" t="s">
        <v>164</v>
      </c>
      <c r="E20" s="19"/>
      <c r="F20" s="90" t="str">
        <f t="shared" si="3"/>
        <v>Hilfsgrösse 2</v>
      </c>
      <c r="G20" s="91"/>
      <c r="H20" s="90" t="str">
        <f t="shared" si="4"/>
        <v>Datenquelle 2</v>
      </c>
      <c r="I20" s="91"/>
    </row>
    <row r="21" spans="1:17" s="59" customFormat="1" ht="43.35" customHeight="1" thickTop="1" thickBot="1">
      <c r="A21" s="79" t="s">
        <v>145</v>
      </c>
      <c r="B21" s="197" t="s">
        <v>447</v>
      </c>
      <c r="C21" s="198"/>
      <c r="D21" s="199"/>
      <c r="E21" s="19"/>
      <c r="F21" s="90" t="str">
        <f>A21</f>
        <v>Hinweise zu Datenauswahl und -aufbereitung</v>
      </c>
      <c r="G21" s="200"/>
      <c r="H21" s="201"/>
      <c r="I21" s="202"/>
    </row>
    <row r="22" spans="1:17" s="59" customFormat="1" ht="36.6" customHeight="1" thickTop="1" thickBot="1">
      <c r="A22" s="79" t="s">
        <v>146</v>
      </c>
      <c r="B22" s="197" t="s">
        <v>448</v>
      </c>
      <c r="C22" s="198"/>
      <c r="D22" s="199"/>
      <c r="E22" s="19"/>
      <c r="F22" s="90" t="str">
        <f>A22</f>
        <v>Berechnung Indikator</v>
      </c>
      <c r="G22" s="200"/>
      <c r="H22" s="201"/>
      <c r="I22" s="202"/>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4" t="s">
        <v>223</v>
      </c>
      <c r="C24" s="194"/>
      <c r="D24" s="194"/>
      <c r="E24" s="19"/>
      <c r="F24" s="89"/>
      <c r="G24" s="195"/>
      <c r="H24" s="195"/>
      <c r="I24" s="195"/>
    </row>
    <row r="25" spans="1:17" s="59" customFormat="1" ht="42.6" customHeight="1" thickTop="1" thickBot="1">
      <c r="A25" s="79" t="s">
        <v>148</v>
      </c>
      <c r="B25" s="194" t="s">
        <v>438</v>
      </c>
      <c r="C25" s="194"/>
      <c r="D25" s="194"/>
      <c r="E25" s="19"/>
      <c r="F25" s="90" t="str">
        <f t="shared" ref="F25:F27" si="5">A25</f>
        <v>Datenqualität</v>
      </c>
      <c r="G25" s="238"/>
      <c r="H25" s="238"/>
      <c r="I25" s="238"/>
    </row>
    <row r="26" spans="1:17" s="59" customFormat="1" ht="33" customHeight="1" thickTop="1" thickBot="1">
      <c r="A26" s="79" t="s">
        <v>149</v>
      </c>
      <c r="B26" s="207" t="s">
        <v>439</v>
      </c>
      <c r="C26" s="207"/>
      <c r="D26" s="207"/>
      <c r="E26" s="19"/>
      <c r="F26" s="90" t="str">
        <f t="shared" si="5"/>
        <v>Plausiblisierung / Verifizierung</v>
      </c>
      <c r="G26" s="238"/>
      <c r="H26" s="238"/>
      <c r="I26" s="238"/>
    </row>
    <row r="27" spans="1:17" s="59" customFormat="1" ht="37.35" customHeight="1" thickTop="1" thickBot="1">
      <c r="A27" s="79" t="s">
        <v>150</v>
      </c>
      <c r="B27" s="194" t="s">
        <v>449</v>
      </c>
      <c r="C27" s="194"/>
      <c r="D27" s="194"/>
      <c r="E27" s="19"/>
      <c r="F27" s="90" t="str">
        <f t="shared" si="5"/>
        <v>Bemerkungen</v>
      </c>
      <c r="G27" s="238"/>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Produktion von Strom aus erneuerbaren Energieträgern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v>1270800</v>
      </c>
      <c r="F32" s="75">
        <f>IF(ISNUMBER(Daten_EV2[[#This Row],[ZH]]),Daten_EV2[[#This Row],[ZH]]/_xlfn.XLOOKUP(Basisjahr,Daten_EV2[Jahr],Daten_EV2[ZH])-1,#N/A)</f>
        <v>0</v>
      </c>
      <c r="G32" s="121">
        <v>2830100</v>
      </c>
      <c r="H32" s="75">
        <f>IF(ISNUMBER(Daten_EV2[[#This Row],[CH]]),Daten_EV2[[#This Row],[CH]]/_xlfn.XLOOKUP(Basisjahr,Daten_EV2[Jahr],Daten_EV2[CH])-1,#N/A)</f>
        <v>0</v>
      </c>
      <c r="I32" s="121"/>
      <c r="J32" s="75" t="e">
        <f>IF(ISNUMBER(Daten_EV2[[#This Row],[BS]]),Daten_EV2[[#This Row],[BS]]/_xlfn.XLOOKUP(Basisjahr,Daten_EV2[Jahr],Daten_EV2[BS])-1,#N/A)</f>
        <v>#N/A</v>
      </c>
      <c r="K32" s="63"/>
      <c r="L32" s="67"/>
      <c r="M32" s="64"/>
      <c r="N32" s="64"/>
      <c r="O32" s="64"/>
      <c r="P32" s="64"/>
    </row>
    <row r="33" spans="1:16" ht="16.350000000000001" customHeight="1">
      <c r="A33" s="95">
        <v>2016</v>
      </c>
      <c r="B33" s="65" t="s">
        <v>164</v>
      </c>
      <c r="C33" s="124" t="s">
        <v>164</v>
      </c>
      <c r="D33" s="66" t="e">
        <v>#N/A</v>
      </c>
      <c r="E33" s="73">
        <v>1314300</v>
      </c>
      <c r="F33" s="75">
        <f>IF(ISNUMBER(Daten_EV2[[#This Row],[ZH]]),Daten_EV2[[#This Row],[ZH]]/_xlfn.XLOOKUP(Basisjahr,Daten_EV2[Jahr],Daten_EV2[ZH])-1,#N/A)</f>
        <v>3.42304060434373E-2</v>
      </c>
      <c r="G33" s="73">
        <v>3167600</v>
      </c>
      <c r="H33" s="75">
        <f>IF(ISNUMBER(Daten_EV2[[#This Row],[CH]]),Daten_EV2[[#This Row],[CH]]/_xlfn.XLOOKUP(Basisjahr,Daten_EV2[Jahr],Daten_EV2[CH])-1,#N/A)</f>
        <v>0.11925373661708072</v>
      </c>
      <c r="I33" s="73"/>
      <c r="J33" s="75" t="e">
        <f>IF(ISNUMBER(Daten_EV2[[#This Row],[BS]]),Daten_EV2[[#This Row],[BS]]/_xlfn.XLOOKUP(Basisjahr,Daten_EV2[Jahr],Daten_EV2[BS])-1,#N/A)</f>
        <v>#N/A</v>
      </c>
      <c r="K33" s="63"/>
      <c r="L33" s="67"/>
      <c r="M33" s="64"/>
      <c r="N33" s="62"/>
      <c r="O33" s="62"/>
      <c r="P33" s="62"/>
    </row>
    <row r="34" spans="1:16" ht="16.350000000000001" customHeight="1">
      <c r="A34" s="95">
        <v>2017</v>
      </c>
      <c r="B34" s="65" t="s">
        <v>164</v>
      </c>
      <c r="C34" s="124" t="s">
        <v>164</v>
      </c>
      <c r="D34" s="66" t="e">
        <v>#N/A</v>
      </c>
      <c r="E34" s="73">
        <v>1377300</v>
      </c>
      <c r="F34" s="75">
        <f>IF(ISNUMBER(Daten_EV2[[#This Row],[ZH]]),Daten_EV2[[#This Row],[ZH]]/_xlfn.XLOOKUP(Basisjahr,Daten_EV2[Jahr],Daten_EV2[ZH])-1,#N/A)</f>
        <v>8.3805476864966977E-2</v>
      </c>
      <c r="G34" s="73">
        <v>3653500</v>
      </c>
      <c r="H34" s="75">
        <f>IF(ISNUMBER(Daten_EV2[[#This Row],[CH]]),Daten_EV2[[#This Row],[CH]]/_xlfn.XLOOKUP(Basisjahr,Daten_EV2[Jahr],Daten_EV2[CH])-1,#N/A)</f>
        <v>0.29094378290519773</v>
      </c>
      <c r="I34" s="73"/>
      <c r="J34" s="75" t="e">
        <f>IF(ISNUMBER(Daten_EV2[[#This Row],[BS]]),Daten_EV2[[#This Row],[BS]]/_xlfn.XLOOKUP(Basisjahr,Daten_EV2[Jahr],Daten_EV2[BS])-1,#N/A)</f>
        <v>#N/A</v>
      </c>
      <c r="K34" s="63"/>
      <c r="L34" s="67"/>
      <c r="M34" s="64"/>
      <c r="N34" s="62"/>
      <c r="O34" s="62"/>
      <c r="P34" s="62"/>
    </row>
    <row r="35" spans="1:16" ht="16.350000000000001" customHeight="1">
      <c r="A35" s="95">
        <v>2018</v>
      </c>
      <c r="B35" s="65" t="s">
        <v>164</v>
      </c>
      <c r="C35" s="124" t="s">
        <v>164</v>
      </c>
      <c r="D35" s="66" t="e">
        <v>#N/A</v>
      </c>
      <c r="E35" s="73">
        <v>1391300</v>
      </c>
      <c r="F35" s="75">
        <f>IF(ISNUMBER(Daten_EV2[[#This Row],[ZH]]),Daten_EV2[[#This Row],[ZH]]/_xlfn.XLOOKUP(Basisjahr,Daten_EV2[Jahr],Daten_EV2[ZH])-1,#N/A)</f>
        <v>9.4822159269751349E-2</v>
      </c>
      <c r="G35" s="73">
        <v>3877800</v>
      </c>
      <c r="H35" s="75">
        <f>IF(ISNUMBER(Daten_EV2[[#This Row],[CH]]),Daten_EV2[[#This Row],[CH]]/_xlfn.XLOOKUP(Basisjahr,Daten_EV2[Jahr],Daten_EV2[CH])-1,#N/A)</f>
        <v>0.37019893289989758</v>
      </c>
      <c r="I35" s="73"/>
      <c r="J35" s="75" t="e">
        <f>IF(ISNUMBER(Daten_EV2[[#This Row],[BS]]),Daten_EV2[[#This Row],[BS]]/_xlfn.XLOOKUP(Basisjahr,Daten_EV2[Jahr],Daten_EV2[BS])-1,#N/A)</f>
        <v>#N/A</v>
      </c>
      <c r="K35" s="63"/>
      <c r="L35" s="67"/>
      <c r="M35" s="64"/>
      <c r="N35" s="62"/>
      <c r="O35" s="62"/>
      <c r="P35" s="62"/>
    </row>
    <row r="36" spans="1:16" ht="16.350000000000001" customHeight="1">
      <c r="A36" s="95">
        <v>2019</v>
      </c>
      <c r="B36" s="65" t="s">
        <v>164</v>
      </c>
      <c r="C36" s="124" t="s">
        <v>164</v>
      </c>
      <c r="D36" s="66" t="e">
        <v>#N/A</v>
      </c>
      <c r="E36" s="73">
        <v>1438300</v>
      </c>
      <c r="F36" s="75">
        <f>IF(ISNUMBER(Daten_EV2[[#This Row],[ZH]]),Daten_EV2[[#This Row],[ZH]]/_xlfn.XLOOKUP(Basisjahr,Daten_EV2[Jahr],Daten_EV2[ZH])-1,#N/A)</f>
        <v>0.13180673591438463</v>
      </c>
      <c r="G36" s="73">
        <v>4186100</v>
      </c>
      <c r="H36" s="75">
        <f>IF(ISNUMBER(Daten_EV2[[#This Row],[CH]]),Daten_EV2[[#This Row],[CH]]/_xlfn.XLOOKUP(Basisjahr,Daten_EV2[Jahr],Daten_EV2[CH])-1,#N/A)</f>
        <v>0.47913501289707083</v>
      </c>
      <c r="I36" s="73"/>
      <c r="J36" s="75" t="e">
        <f>IF(ISNUMBER(Daten_EV2[[#This Row],[BS]]),Daten_EV2[[#This Row],[BS]]/_xlfn.XLOOKUP(Basisjahr,Daten_EV2[Jahr],Daten_EV2[BS])-1,#N/A)</f>
        <v>#N/A</v>
      </c>
      <c r="K36" s="63"/>
      <c r="L36" s="67"/>
      <c r="M36" s="64"/>
      <c r="N36" s="62"/>
      <c r="O36" s="62"/>
      <c r="P36" s="62"/>
    </row>
    <row r="37" spans="1:16" ht="16.350000000000001" customHeight="1">
      <c r="A37" s="95">
        <v>2020</v>
      </c>
      <c r="B37" s="65" t="s">
        <v>164</v>
      </c>
      <c r="C37" s="124" t="s">
        <v>164</v>
      </c>
      <c r="D37" s="66" t="e">
        <v>#N/A</v>
      </c>
      <c r="E37" s="73">
        <v>1442000</v>
      </c>
      <c r="F37" s="75">
        <f>IF(ISNUMBER(Daten_EV2[[#This Row],[ZH]]),Daten_EV2[[#This Row],[ZH]]/_xlfn.XLOOKUP(Basisjahr,Daten_EV2[Jahr],Daten_EV2[ZH])-1,#N/A)</f>
        <v>0.13471828769279193</v>
      </c>
      <c r="G37" s="73">
        <v>4711500</v>
      </c>
      <c r="H37" s="75">
        <f>IF(ISNUMBER(Daten_EV2[[#This Row],[CH]]),Daten_EV2[[#This Row],[CH]]/_xlfn.XLOOKUP(Basisjahr,Daten_EV2[Jahr],Daten_EV2[CH])-1,#N/A)</f>
        <v>0.66478216317444616</v>
      </c>
      <c r="I37" s="73"/>
      <c r="J37" s="75" t="e">
        <f>IF(ISNUMBER(Daten_EV2[[#This Row],[BS]]),Daten_EV2[[#This Row],[BS]]/_xlfn.XLOOKUP(Basisjahr,Daten_EV2[Jahr],Daten_EV2[BS])-1,#N/A)</f>
        <v>#N/A</v>
      </c>
      <c r="K37" s="63"/>
      <c r="L37" s="67"/>
      <c r="M37" s="64"/>
      <c r="N37" s="62"/>
      <c r="O37" s="62"/>
      <c r="P37" s="62"/>
    </row>
    <row r="38" spans="1:16" ht="16.350000000000001" customHeight="1">
      <c r="A38" s="95">
        <v>2021</v>
      </c>
      <c r="B38" s="65" t="s">
        <v>164</v>
      </c>
      <c r="C38" s="124" t="s">
        <v>164</v>
      </c>
      <c r="D38" s="66" t="e">
        <v>#N/A</v>
      </c>
      <c r="E38" s="73"/>
      <c r="F38" s="75" t="e">
        <f>IF(ISNUMBER(Daten_EV2[[#This Row],[ZH]]),Daten_EV2[[#This Row],[ZH]]/_xlfn.XLOOKUP(Basisjahr,Daten_EV2[Jahr],Daten_EV2[ZH])-1,#N/A)</f>
        <v>#N/A</v>
      </c>
      <c r="G38" s="73">
        <f>4988000</f>
        <v>4988000</v>
      </c>
      <c r="H38" s="75">
        <f>IF(ISNUMBER(Daten_EV2[[#This Row],[CH]]),Daten_EV2[[#This Row],[CH]]/_xlfn.XLOOKUP(Basisjahr,Daten_EV2[Jahr],Daten_EV2[CH])-1,#N/A)</f>
        <v>0.76248189109925435</v>
      </c>
      <c r="I38" s="73"/>
      <c r="J38" s="75" t="e">
        <f>IF(ISNUMBER(Daten_EV2[[#This Row],[BS]]),Daten_EV2[[#This Row],[BS]]/_xlfn.XLOOKUP(Basisjahr,Daten_EV2[Jahr],Daten_EV2[BS])-1,#N/A)</f>
        <v>#N/A</v>
      </c>
      <c r="K38" s="63"/>
      <c r="L38" s="67"/>
      <c r="M38" s="64"/>
      <c r="N38" s="62"/>
      <c r="O38" s="62"/>
      <c r="P38" s="62"/>
    </row>
    <row r="39" spans="1:16" ht="16.350000000000001" customHeight="1">
      <c r="A39" s="95">
        <v>2022</v>
      </c>
      <c r="B39" s="65" t="s">
        <v>164</v>
      </c>
      <c r="C39" s="124" t="s">
        <v>164</v>
      </c>
      <c r="D39" s="66" t="e">
        <v>#N/A</v>
      </c>
      <c r="E39" s="73"/>
      <c r="F39" s="75" t="e">
        <f>IF(ISNUMBER(Daten_EV2[[#This Row],[ZH]]),Daten_EV2[[#This Row],[ZH]]/_xlfn.XLOOKUP(Basisjahr,Daten_EV2[Jahr],Daten_EV2[ZH])-1,#N/A)</f>
        <v>#N/A</v>
      </c>
      <c r="G39" s="73"/>
      <c r="H39" s="75" t="e">
        <f>IF(ISNUMBER(Daten_EV2[[#This Row],[CH]]),Daten_EV2[[#This Row],[CH]]/_xlfn.XLOOKUP(Basisjahr,Daten_EV2[Jahr],Daten_EV2[CH])-1,#N/A)</f>
        <v>#N/A</v>
      </c>
      <c r="I39" s="73"/>
      <c r="J39" s="75" t="e">
        <f>IF(ISNUMBER(Daten_EV2[[#This Row],[BS]]),Daten_EV2[[#This Row],[BS]]/_xlfn.XLOOKUP(Basisjahr,Daten_EV2[Jahr],Daten_EV2[BS])-1,#N/A)</f>
        <v>#N/A</v>
      </c>
      <c r="K39" s="68"/>
      <c r="L39" s="67"/>
      <c r="M39" s="64"/>
      <c r="N39" s="62"/>
      <c r="O39" s="62"/>
      <c r="P39" s="62"/>
    </row>
    <row r="40" spans="1:16" ht="16.350000000000001" customHeight="1">
      <c r="A40" s="95">
        <v>2023</v>
      </c>
      <c r="B40" s="65" t="s">
        <v>164</v>
      </c>
      <c r="C40" s="124" t="s">
        <v>164</v>
      </c>
      <c r="D40" s="66" t="e">
        <v>#N/A</v>
      </c>
      <c r="E40" s="74"/>
      <c r="F40" s="76" t="e">
        <f>IF(ISNUMBER(Daten_EV2[[#This Row],[ZH]]),Daten_EV2[[#This Row],[ZH]]/_xlfn.XLOOKUP(Basisjahr,Daten_EV2[Jahr],Daten_EV2[ZH])-1,#N/A)</f>
        <v>#N/A</v>
      </c>
      <c r="G40" s="74"/>
      <c r="H40" s="76" t="e">
        <f>IF(ISNUMBER(Daten_EV2[[#This Row],[CH]]),Daten_EV2[[#This Row],[CH]]/_xlfn.XLOOKUP(Basisjahr,Daten_EV2[Jahr],Daten_EV2[CH])-1,#N/A)</f>
        <v>#N/A</v>
      </c>
      <c r="I40" s="74"/>
      <c r="J40" s="76" t="e">
        <f>IF(ISNUMBER(Daten_EV2[[#This Row],[BS]]),Daten_EV2[[#This Row],[BS]]/_xlfn.XLOOKUP(Basisjahr,Daten_EV2[Jahr],Daten_EV2[BS])-1,#N/A)</f>
        <v>#N/A</v>
      </c>
      <c r="K40" s="68"/>
      <c r="L40" s="67"/>
      <c r="M40" s="64"/>
      <c r="N40" s="62"/>
      <c r="O40" s="62"/>
      <c r="P40" s="62"/>
    </row>
    <row r="41" spans="1:16" ht="16.350000000000001" customHeight="1">
      <c r="A41" s="95">
        <v>2024</v>
      </c>
      <c r="B41" s="65" t="s">
        <v>164</v>
      </c>
      <c r="C41" s="124" t="s">
        <v>164</v>
      </c>
      <c r="D41" s="66" t="e">
        <v>#N/A</v>
      </c>
      <c r="E41" s="74"/>
      <c r="F41" s="76" t="e">
        <f>IF(ISNUMBER(Daten_EV2[[#This Row],[ZH]]),Daten_EV2[[#This Row],[ZH]]/_xlfn.XLOOKUP(Basisjahr,Daten_EV2[Jahr],Daten_EV2[ZH])-1,#N/A)</f>
        <v>#N/A</v>
      </c>
      <c r="G41" s="74"/>
      <c r="H41" s="76" t="e">
        <f>IF(ISNUMBER(Daten_EV2[[#This Row],[CH]]),Daten_EV2[[#This Row],[CH]]/_xlfn.XLOOKUP(Basisjahr,Daten_EV2[Jahr],Daten_EV2[CH])-1,#N/A)</f>
        <v>#N/A</v>
      </c>
      <c r="I41" s="74"/>
      <c r="J41" s="76" t="e">
        <f>IF(ISNUMBER(Daten_EV2[[#This Row],[BS]]),Daten_EV2[[#This Row],[BS]]/_xlfn.XLOOKUP(Basisjahr,Daten_EV2[Jahr],Daten_EV2[BS])-1,#N/A)</f>
        <v>#N/A</v>
      </c>
      <c r="K41" s="68"/>
      <c r="L41" s="67"/>
      <c r="M41" s="64"/>
      <c r="N41" s="62"/>
      <c r="O41" s="62"/>
      <c r="P41" s="62"/>
    </row>
    <row r="42" spans="1:16" ht="16.350000000000001" customHeight="1">
      <c r="A42" s="95">
        <v>2025</v>
      </c>
      <c r="B42" s="65" t="s">
        <v>164</v>
      </c>
      <c r="C42" s="124" t="s">
        <v>164</v>
      </c>
      <c r="D42" s="66" t="e">
        <v>#N/A</v>
      </c>
      <c r="E42" s="74"/>
      <c r="F42" s="76" t="e">
        <f>IF(ISNUMBER(Daten_EV2[[#This Row],[ZH]]),Daten_EV2[[#This Row],[ZH]]/_xlfn.XLOOKUP(Basisjahr,Daten_EV2[Jahr],Daten_EV2[ZH])-1,#N/A)</f>
        <v>#N/A</v>
      </c>
      <c r="G42" s="74"/>
      <c r="H42" s="76" t="e">
        <f>IF(ISNUMBER(Daten_EV2[[#This Row],[CH]]),Daten_EV2[[#This Row],[CH]]/_xlfn.XLOOKUP(Basisjahr,Daten_EV2[Jahr],Daten_EV2[CH])-1,#N/A)</f>
        <v>#N/A</v>
      </c>
      <c r="I42" s="74"/>
      <c r="J42" s="76" t="e">
        <f>IF(ISNUMBER(Daten_EV2[[#This Row],[BS]]),Daten_EV2[[#This Row],[BS]]/_xlfn.XLOOKUP(Basisjahr,Daten_EV2[Jahr],Daten_EV2[BS])-1,#N/A)</f>
        <v>#N/A</v>
      </c>
      <c r="K42" s="68"/>
      <c r="L42" s="67"/>
      <c r="M42" s="64"/>
      <c r="N42" s="62"/>
      <c r="O42" s="62"/>
      <c r="P42" s="62"/>
    </row>
    <row r="43" spans="1:16" ht="16.350000000000001" customHeight="1">
      <c r="A43" s="95">
        <v>2026</v>
      </c>
      <c r="B43" s="65" t="s">
        <v>164</v>
      </c>
      <c r="C43" s="124" t="s">
        <v>164</v>
      </c>
      <c r="D43" s="66" t="e">
        <v>#N/A</v>
      </c>
      <c r="E43" s="74"/>
      <c r="F43" s="76" t="e">
        <f>IF(ISNUMBER(Daten_EV2[[#This Row],[ZH]]),Daten_EV2[[#This Row],[ZH]]/_xlfn.XLOOKUP(Basisjahr,Daten_EV2[Jahr],Daten_EV2[ZH])-1,#N/A)</f>
        <v>#N/A</v>
      </c>
      <c r="G43" s="74"/>
      <c r="H43" s="76" t="e">
        <f>IF(ISNUMBER(Daten_EV2[[#This Row],[CH]]),Daten_EV2[[#This Row],[CH]]/_xlfn.XLOOKUP(Basisjahr,Daten_EV2[Jahr],Daten_EV2[CH])-1,#N/A)</f>
        <v>#N/A</v>
      </c>
      <c r="I43" s="74"/>
      <c r="J43" s="76" t="e">
        <f>IF(ISNUMBER(Daten_EV2[[#This Row],[BS]]),Daten_EV2[[#This Row],[BS]]/_xlfn.XLOOKUP(Basisjahr,Daten_EV2[Jahr],Daten_EV2[BS])-1,#N/A)</f>
        <v>#N/A</v>
      </c>
      <c r="K43" s="68"/>
      <c r="L43" s="67"/>
      <c r="M43" s="64"/>
      <c r="N43" s="62"/>
      <c r="O43" s="62"/>
      <c r="P43" s="62"/>
    </row>
    <row r="44" spans="1:16" ht="16.350000000000001" customHeight="1">
      <c r="A44" s="95">
        <v>2027</v>
      </c>
      <c r="B44" s="65" t="s">
        <v>164</v>
      </c>
      <c r="C44" s="124" t="s">
        <v>164</v>
      </c>
      <c r="D44" s="66" t="e">
        <v>#N/A</v>
      </c>
      <c r="E44" s="74"/>
      <c r="F44" s="76" t="e">
        <f>IF(ISNUMBER(Daten_EV2[[#This Row],[ZH]]),Daten_EV2[[#This Row],[ZH]]/_xlfn.XLOOKUP(Basisjahr,Daten_EV2[Jahr],Daten_EV2[ZH])-1,#N/A)</f>
        <v>#N/A</v>
      </c>
      <c r="G44" s="74"/>
      <c r="H44" s="76" t="e">
        <f>IF(ISNUMBER(Daten_EV2[[#This Row],[CH]]),Daten_EV2[[#This Row],[CH]]/_xlfn.XLOOKUP(Basisjahr,Daten_EV2[Jahr],Daten_EV2[CH])-1,#N/A)</f>
        <v>#N/A</v>
      </c>
      <c r="I44" s="74"/>
      <c r="J44" s="76" t="e">
        <f>IF(ISNUMBER(Daten_EV2[[#This Row],[BS]]),Daten_EV2[[#This Row],[BS]]/_xlfn.XLOOKUP(Basisjahr,Daten_EV2[Jahr],Daten_EV2[BS])-1,#N/A)</f>
        <v>#N/A</v>
      </c>
      <c r="K44" s="68"/>
      <c r="L44" s="67"/>
      <c r="M44" s="64"/>
      <c r="N44" s="62"/>
      <c r="O44" s="62"/>
      <c r="P44" s="62"/>
    </row>
    <row r="45" spans="1:16" ht="16.350000000000001" customHeight="1">
      <c r="A45" s="95">
        <v>2028</v>
      </c>
      <c r="B45" s="65" t="s">
        <v>164</v>
      </c>
      <c r="C45" s="124" t="s">
        <v>164</v>
      </c>
      <c r="D45" s="66" t="e">
        <v>#N/A</v>
      </c>
      <c r="E45" s="74"/>
      <c r="F45" s="76" t="e">
        <f>IF(ISNUMBER(Daten_EV2[[#This Row],[ZH]]),Daten_EV2[[#This Row],[ZH]]/_xlfn.XLOOKUP(Basisjahr,Daten_EV2[Jahr],Daten_EV2[ZH])-1,#N/A)</f>
        <v>#N/A</v>
      </c>
      <c r="G45" s="74"/>
      <c r="H45" s="76" t="e">
        <f>IF(ISNUMBER(Daten_EV2[[#This Row],[CH]]),Daten_EV2[[#This Row],[CH]]/_xlfn.XLOOKUP(Basisjahr,Daten_EV2[Jahr],Daten_EV2[CH])-1,#N/A)</f>
        <v>#N/A</v>
      </c>
      <c r="I45" s="74"/>
      <c r="J45" s="76" t="e">
        <f>IF(ISNUMBER(Daten_EV2[[#This Row],[BS]]),Daten_EV2[[#This Row],[BS]]/_xlfn.XLOOKUP(Basisjahr,Daten_EV2[Jahr],Daten_EV2[BS])-1,#N/A)</f>
        <v>#N/A</v>
      </c>
      <c r="K45" s="68"/>
      <c r="L45" s="67"/>
      <c r="M45" s="64"/>
      <c r="N45" s="62"/>
      <c r="O45" s="62"/>
      <c r="P45" s="62"/>
    </row>
    <row r="46" spans="1:16" ht="16.350000000000001" customHeight="1">
      <c r="A46" s="95">
        <v>2029</v>
      </c>
      <c r="B46" s="65" t="s">
        <v>164</v>
      </c>
      <c r="C46" s="124" t="s">
        <v>164</v>
      </c>
      <c r="D46" s="66" t="e">
        <v>#N/A</v>
      </c>
      <c r="E46" s="74"/>
      <c r="F46" s="76" t="e">
        <f>IF(ISNUMBER(Daten_EV2[[#This Row],[ZH]]),Daten_EV2[[#This Row],[ZH]]/_xlfn.XLOOKUP(Basisjahr,Daten_EV2[Jahr],Daten_EV2[ZH])-1,#N/A)</f>
        <v>#N/A</v>
      </c>
      <c r="G46" s="74"/>
      <c r="H46" s="76" t="e">
        <f>IF(ISNUMBER(Daten_EV2[[#This Row],[CH]]),Daten_EV2[[#This Row],[CH]]/_xlfn.XLOOKUP(Basisjahr,Daten_EV2[Jahr],Daten_EV2[CH])-1,#N/A)</f>
        <v>#N/A</v>
      </c>
      <c r="I46" s="74"/>
      <c r="J46" s="76" t="e">
        <f>IF(ISNUMBER(Daten_EV2[[#This Row],[BS]]),Daten_EV2[[#This Row],[BS]]/_xlfn.XLOOKUP(Basisjahr,Daten_EV2[Jahr],Daten_EV2[BS])-1,#N/A)</f>
        <v>#N/A</v>
      </c>
      <c r="K46" s="68"/>
      <c r="L46" s="67"/>
      <c r="M46" s="64"/>
      <c r="N46" s="62"/>
      <c r="O46" s="62"/>
      <c r="P46" s="62"/>
    </row>
    <row r="47" spans="1:16" ht="16.350000000000001" customHeight="1">
      <c r="A47" s="95">
        <v>2030</v>
      </c>
      <c r="B47" s="65" t="s">
        <v>164</v>
      </c>
      <c r="C47" s="124" t="s">
        <v>164</v>
      </c>
      <c r="D47" s="66" t="e">
        <v>#N/A</v>
      </c>
      <c r="E47" s="74"/>
      <c r="F47" s="76" t="e">
        <f>IF(ISNUMBER(Daten_EV2[[#This Row],[ZH]]),Daten_EV2[[#This Row],[ZH]]/_xlfn.XLOOKUP(Basisjahr,Daten_EV2[Jahr],Daten_EV2[ZH])-1,#N/A)</f>
        <v>#N/A</v>
      </c>
      <c r="G47" s="74"/>
      <c r="H47" s="76" t="e">
        <f>IF(ISNUMBER(Daten_EV2[[#This Row],[CH]]),Daten_EV2[[#This Row],[CH]]/_xlfn.XLOOKUP(Basisjahr,Daten_EV2[Jahr],Daten_EV2[CH])-1,#N/A)</f>
        <v>#N/A</v>
      </c>
      <c r="I47" s="74"/>
      <c r="J47" s="76" t="e">
        <f>IF(ISNUMBER(Daten_EV2[[#This Row],[BS]]),Daten_EV2[[#This Row],[BS]]/_xlfn.XLOOKUP(Basisjahr,Daten_EV2[Jahr],Daten_EV2[BS])-1,#N/A)</f>
        <v>#N/A</v>
      </c>
      <c r="K47" s="68"/>
      <c r="L47" s="67"/>
      <c r="M47" s="64"/>
      <c r="N47" s="62"/>
      <c r="O47" s="62"/>
      <c r="P47" s="62"/>
    </row>
    <row r="48" spans="1:16" ht="16.350000000000001" customHeight="1">
      <c r="A48" s="95">
        <v>2031</v>
      </c>
      <c r="B48" s="65" t="s">
        <v>164</v>
      </c>
      <c r="C48" s="124" t="s">
        <v>164</v>
      </c>
      <c r="D48" s="66" t="e">
        <v>#N/A</v>
      </c>
      <c r="E48" s="74"/>
      <c r="F48" s="76" t="e">
        <f>IF(ISNUMBER(Daten_EV2[[#This Row],[ZH]]),Daten_EV2[[#This Row],[ZH]]/_xlfn.XLOOKUP(Basisjahr,Daten_EV2[Jahr],Daten_EV2[ZH])-1,#N/A)</f>
        <v>#N/A</v>
      </c>
      <c r="G48" s="74"/>
      <c r="H48" s="76" t="e">
        <f>IF(ISNUMBER(Daten_EV2[[#This Row],[CH]]),Daten_EV2[[#This Row],[CH]]/_xlfn.XLOOKUP(Basisjahr,Daten_EV2[Jahr],Daten_EV2[CH])-1,#N/A)</f>
        <v>#N/A</v>
      </c>
      <c r="I48" s="74"/>
      <c r="J48" s="76" t="e">
        <f>IF(ISNUMBER(Daten_EV2[[#This Row],[BS]]),Daten_EV2[[#This Row],[BS]]/_xlfn.XLOOKUP(Basisjahr,Daten_EV2[Jahr],Daten_EV2[BS])-1,#N/A)</f>
        <v>#N/A</v>
      </c>
      <c r="K48" s="68"/>
      <c r="L48" s="67"/>
      <c r="M48" s="64"/>
      <c r="N48" s="62"/>
      <c r="O48" s="62"/>
      <c r="P48" s="62"/>
    </row>
    <row r="49" spans="1:16" ht="16.350000000000001" customHeight="1">
      <c r="A49" s="95">
        <v>2032</v>
      </c>
      <c r="B49" s="65" t="s">
        <v>164</v>
      </c>
      <c r="C49" s="124" t="s">
        <v>164</v>
      </c>
      <c r="D49" s="66" t="e">
        <v>#N/A</v>
      </c>
      <c r="E49" s="74"/>
      <c r="F49" s="76" t="e">
        <f>IF(ISNUMBER(Daten_EV2[[#This Row],[ZH]]),Daten_EV2[[#This Row],[ZH]]/_xlfn.XLOOKUP(Basisjahr,Daten_EV2[Jahr],Daten_EV2[ZH])-1,#N/A)</f>
        <v>#N/A</v>
      </c>
      <c r="G49" s="74"/>
      <c r="H49" s="76" t="e">
        <f>IF(ISNUMBER(Daten_EV2[[#This Row],[CH]]),Daten_EV2[[#This Row],[CH]]/_xlfn.XLOOKUP(Basisjahr,Daten_EV2[Jahr],Daten_EV2[CH])-1,#N/A)</f>
        <v>#N/A</v>
      </c>
      <c r="I49" s="74"/>
      <c r="J49" s="76" t="e">
        <f>IF(ISNUMBER(Daten_EV2[[#This Row],[BS]]),Daten_EV2[[#This Row],[BS]]/_xlfn.XLOOKUP(Basisjahr,Daten_EV2[Jahr],Daten_EV2[BS])-1,#N/A)</f>
        <v>#N/A</v>
      </c>
      <c r="K49" s="68"/>
      <c r="L49" s="67"/>
      <c r="M49" s="64"/>
      <c r="N49" s="62"/>
      <c r="O49" s="62"/>
      <c r="P49" s="62"/>
    </row>
    <row r="50" spans="1:16" ht="16.350000000000001" customHeight="1">
      <c r="A50" s="95">
        <v>2033</v>
      </c>
      <c r="B50" s="65" t="s">
        <v>164</v>
      </c>
      <c r="C50" s="124" t="s">
        <v>164</v>
      </c>
      <c r="D50" s="66" t="e">
        <v>#N/A</v>
      </c>
      <c r="E50" s="74"/>
      <c r="F50" s="76" t="e">
        <f>IF(ISNUMBER(Daten_EV2[[#This Row],[ZH]]),Daten_EV2[[#This Row],[ZH]]/_xlfn.XLOOKUP(Basisjahr,Daten_EV2[Jahr],Daten_EV2[ZH])-1,#N/A)</f>
        <v>#N/A</v>
      </c>
      <c r="G50" s="74"/>
      <c r="H50" s="76" t="e">
        <f>IF(ISNUMBER(Daten_EV2[[#This Row],[CH]]),Daten_EV2[[#This Row],[CH]]/_xlfn.XLOOKUP(Basisjahr,Daten_EV2[Jahr],Daten_EV2[CH])-1,#N/A)</f>
        <v>#N/A</v>
      </c>
      <c r="I50" s="74"/>
      <c r="J50" s="76" t="e">
        <f>IF(ISNUMBER(Daten_EV2[[#This Row],[BS]]),Daten_EV2[[#This Row],[BS]]/_xlfn.XLOOKUP(Basisjahr,Daten_EV2[Jahr],Daten_EV2[BS])-1,#N/A)</f>
        <v>#N/A</v>
      </c>
      <c r="K50" s="68"/>
      <c r="L50" s="67"/>
      <c r="M50" s="64"/>
      <c r="N50" s="62"/>
      <c r="O50" s="62"/>
      <c r="P50" s="62"/>
    </row>
    <row r="51" spans="1:16" ht="16.350000000000001" customHeight="1">
      <c r="A51" s="95">
        <v>2034</v>
      </c>
      <c r="B51" s="65" t="s">
        <v>164</v>
      </c>
      <c r="C51" s="124" t="s">
        <v>164</v>
      </c>
      <c r="D51" s="66" t="e">
        <v>#N/A</v>
      </c>
      <c r="E51" s="74"/>
      <c r="F51" s="76" t="e">
        <f>IF(ISNUMBER(Daten_EV2[[#This Row],[ZH]]),Daten_EV2[[#This Row],[ZH]]/_xlfn.XLOOKUP(Basisjahr,Daten_EV2[Jahr],Daten_EV2[ZH])-1,#N/A)</f>
        <v>#N/A</v>
      </c>
      <c r="G51" s="74"/>
      <c r="H51" s="76" t="e">
        <f>IF(ISNUMBER(Daten_EV2[[#This Row],[CH]]),Daten_EV2[[#This Row],[CH]]/_xlfn.XLOOKUP(Basisjahr,Daten_EV2[Jahr],Daten_EV2[CH])-1,#N/A)</f>
        <v>#N/A</v>
      </c>
      <c r="I51" s="74"/>
      <c r="J51" s="76" t="e">
        <f>IF(ISNUMBER(Daten_EV2[[#This Row],[BS]]),Daten_EV2[[#This Row],[BS]]/_xlfn.XLOOKUP(Basisjahr,Daten_EV2[Jahr],Daten_EV2[BS])-1,#N/A)</f>
        <v>#N/A</v>
      </c>
      <c r="K51" s="68"/>
      <c r="L51" s="67"/>
      <c r="M51" s="64"/>
      <c r="N51" s="62"/>
      <c r="O51" s="62"/>
      <c r="P51" s="62"/>
    </row>
    <row r="52" spans="1:16" ht="16.350000000000001" customHeight="1">
      <c r="A52" s="95">
        <v>2035</v>
      </c>
      <c r="B52" s="65" t="s">
        <v>164</v>
      </c>
      <c r="C52" s="124" t="s">
        <v>164</v>
      </c>
      <c r="D52" s="66" t="e">
        <v>#N/A</v>
      </c>
      <c r="E52" s="74"/>
      <c r="F52" s="76" t="e">
        <f>IF(ISNUMBER(Daten_EV2[[#This Row],[ZH]]),Daten_EV2[[#This Row],[ZH]]/_xlfn.XLOOKUP(Basisjahr,Daten_EV2[Jahr],Daten_EV2[ZH])-1,#N/A)</f>
        <v>#N/A</v>
      </c>
      <c r="G52" s="74"/>
      <c r="H52" s="76" t="e">
        <f>IF(ISNUMBER(Daten_EV2[[#This Row],[CH]]),Daten_EV2[[#This Row],[CH]]/_xlfn.XLOOKUP(Basisjahr,Daten_EV2[Jahr],Daten_EV2[CH])-1,#N/A)</f>
        <v>#N/A</v>
      </c>
      <c r="I52" s="74"/>
      <c r="J52" s="76" t="e">
        <f>IF(ISNUMBER(Daten_EV2[[#This Row],[BS]]),Daten_EV2[[#This Row],[BS]]/_xlfn.XLOOKUP(Basisjahr,Daten_EV2[Jahr],Daten_EV2[BS])-1,#N/A)</f>
        <v>#N/A</v>
      </c>
      <c r="K52" s="68"/>
      <c r="L52" s="67"/>
      <c r="M52" s="64"/>
      <c r="N52" s="62"/>
      <c r="O52" s="62"/>
      <c r="P52" s="62"/>
    </row>
    <row r="53" spans="1:16" ht="16.350000000000001" customHeight="1">
      <c r="A53" s="95">
        <v>2036</v>
      </c>
      <c r="B53" s="65" t="s">
        <v>164</v>
      </c>
      <c r="C53" s="124" t="s">
        <v>164</v>
      </c>
      <c r="D53" s="66" t="e">
        <v>#N/A</v>
      </c>
      <c r="E53" s="74"/>
      <c r="F53" s="76" t="e">
        <f>IF(ISNUMBER(Daten_EV2[[#This Row],[ZH]]),Daten_EV2[[#This Row],[ZH]]/_xlfn.XLOOKUP(Basisjahr,Daten_EV2[Jahr],Daten_EV2[ZH])-1,#N/A)</f>
        <v>#N/A</v>
      </c>
      <c r="G53" s="74"/>
      <c r="H53" s="76" t="e">
        <f>IF(ISNUMBER(Daten_EV2[[#This Row],[CH]]),Daten_EV2[[#This Row],[CH]]/_xlfn.XLOOKUP(Basisjahr,Daten_EV2[Jahr],Daten_EV2[CH])-1,#N/A)</f>
        <v>#N/A</v>
      </c>
      <c r="I53" s="74"/>
      <c r="J53" s="76" t="e">
        <f>IF(ISNUMBER(Daten_EV2[[#This Row],[BS]]),Daten_EV2[[#This Row],[BS]]/_xlfn.XLOOKUP(Basisjahr,Daten_EV2[Jahr],Daten_EV2[BS])-1,#N/A)</f>
        <v>#N/A</v>
      </c>
      <c r="K53" s="68"/>
      <c r="L53" s="67"/>
      <c r="M53" s="64"/>
      <c r="N53" s="62"/>
      <c r="O53" s="62"/>
      <c r="P53" s="62"/>
    </row>
    <row r="54" spans="1:16" ht="16.350000000000001" customHeight="1">
      <c r="A54" s="95">
        <v>2037</v>
      </c>
      <c r="B54" s="65" t="s">
        <v>164</v>
      </c>
      <c r="C54" s="124" t="s">
        <v>164</v>
      </c>
      <c r="D54" s="66" t="e">
        <v>#N/A</v>
      </c>
      <c r="E54" s="74"/>
      <c r="F54" s="76" t="e">
        <f>IF(ISNUMBER(Daten_EV2[[#This Row],[ZH]]),Daten_EV2[[#This Row],[ZH]]/_xlfn.XLOOKUP(Basisjahr,Daten_EV2[Jahr],Daten_EV2[ZH])-1,#N/A)</f>
        <v>#N/A</v>
      </c>
      <c r="G54" s="74"/>
      <c r="H54" s="76" t="e">
        <f>IF(ISNUMBER(Daten_EV2[[#This Row],[CH]]),Daten_EV2[[#This Row],[CH]]/_xlfn.XLOOKUP(Basisjahr,Daten_EV2[Jahr],Daten_EV2[CH])-1,#N/A)</f>
        <v>#N/A</v>
      </c>
      <c r="I54" s="74"/>
      <c r="J54" s="76" t="e">
        <f>IF(ISNUMBER(Daten_EV2[[#This Row],[BS]]),Daten_EV2[[#This Row],[BS]]/_xlfn.XLOOKUP(Basisjahr,Daten_EV2[Jahr],Daten_EV2[BS])-1,#N/A)</f>
        <v>#N/A</v>
      </c>
      <c r="K54" s="68"/>
      <c r="L54" s="67"/>
      <c r="M54" s="64"/>
      <c r="N54" s="62"/>
      <c r="O54" s="62"/>
      <c r="P54" s="62"/>
    </row>
    <row r="55" spans="1:16" ht="16.350000000000001" customHeight="1">
      <c r="A55" s="95">
        <v>2038</v>
      </c>
      <c r="B55" s="65" t="s">
        <v>164</v>
      </c>
      <c r="C55" s="124" t="s">
        <v>164</v>
      </c>
      <c r="D55" s="66" t="e">
        <v>#N/A</v>
      </c>
      <c r="E55" s="74"/>
      <c r="F55" s="76" t="e">
        <f>IF(ISNUMBER(Daten_EV2[[#This Row],[ZH]]),Daten_EV2[[#This Row],[ZH]]/_xlfn.XLOOKUP(Basisjahr,Daten_EV2[Jahr],Daten_EV2[ZH])-1,#N/A)</f>
        <v>#N/A</v>
      </c>
      <c r="G55" s="74"/>
      <c r="H55" s="76" t="e">
        <f>IF(ISNUMBER(Daten_EV2[[#This Row],[CH]]),Daten_EV2[[#This Row],[CH]]/_xlfn.XLOOKUP(Basisjahr,Daten_EV2[Jahr],Daten_EV2[CH])-1,#N/A)</f>
        <v>#N/A</v>
      </c>
      <c r="I55" s="74"/>
      <c r="J55" s="76" t="e">
        <f>IF(ISNUMBER(Daten_EV2[[#This Row],[BS]]),Daten_EV2[[#This Row],[BS]]/_xlfn.XLOOKUP(Basisjahr,Daten_EV2[Jahr],Daten_EV2[BS])-1,#N/A)</f>
        <v>#N/A</v>
      </c>
      <c r="K55" s="68"/>
      <c r="L55" s="67"/>
      <c r="M55" s="64"/>
      <c r="N55" s="62"/>
      <c r="O55" s="62"/>
      <c r="P55" s="62"/>
    </row>
    <row r="56" spans="1:16" ht="16.350000000000001" customHeight="1">
      <c r="A56" s="95">
        <v>2039</v>
      </c>
      <c r="B56" s="65" t="s">
        <v>164</v>
      </c>
      <c r="C56" s="124" t="s">
        <v>164</v>
      </c>
      <c r="D56" s="66" t="e">
        <v>#N/A</v>
      </c>
      <c r="E56" s="74"/>
      <c r="F56" s="76" t="e">
        <f>IF(ISNUMBER(Daten_EV2[[#This Row],[ZH]]),Daten_EV2[[#This Row],[ZH]]/_xlfn.XLOOKUP(Basisjahr,Daten_EV2[Jahr],Daten_EV2[ZH])-1,#N/A)</f>
        <v>#N/A</v>
      </c>
      <c r="G56" s="74"/>
      <c r="H56" s="76" t="e">
        <f>IF(ISNUMBER(Daten_EV2[[#This Row],[CH]]),Daten_EV2[[#This Row],[CH]]/_xlfn.XLOOKUP(Basisjahr,Daten_EV2[Jahr],Daten_EV2[CH])-1,#N/A)</f>
        <v>#N/A</v>
      </c>
      <c r="I56" s="74"/>
      <c r="J56" s="76" t="e">
        <f>IF(ISNUMBER(Daten_EV2[[#This Row],[BS]]),Daten_EV2[[#This Row],[BS]]/_xlfn.XLOOKUP(Basisjahr,Daten_EV2[Jahr],Daten_EV2[BS])-1,#N/A)</f>
        <v>#N/A</v>
      </c>
      <c r="K56" s="68"/>
      <c r="L56" s="67"/>
      <c r="M56" s="64"/>
      <c r="N56" s="62"/>
      <c r="O56" s="62"/>
      <c r="P56" s="62"/>
    </row>
    <row r="57" spans="1:16" ht="16.350000000000001" customHeight="1">
      <c r="A57" s="95">
        <v>2040</v>
      </c>
      <c r="B57" s="65" t="s">
        <v>164</v>
      </c>
      <c r="C57" s="124" t="s">
        <v>164</v>
      </c>
      <c r="D57" s="66" t="e">
        <v>#N/A</v>
      </c>
      <c r="E57" s="74"/>
      <c r="F57" s="76" t="e">
        <f>IF(ISNUMBER(Daten_EV2[[#This Row],[ZH]]),Daten_EV2[[#This Row],[ZH]]/_xlfn.XLOOKUP(Basisjahr,Daten_EV2[Jahr],Daten_EV2[ZH])-1,#N/A)</f>
        <v>#N/A</v>
      </c>
      <c r="G57" s="74"/>
      <c r="H57" s="76" t="e">
        <f>IF(ISNUMBER(Daten_EV2[[#This Row],[CH]]),Daten_EV2[[#This Row],[CH]]/_xlfn.XLOOKUP(Basisjahr,Daten_EV2[Jahr],Daten_EV2[CH])-1,#N/A)</f>
        <v>#N/A</v>
      </c>
      <c r="I57" s="74"/>
      <c r="J57" s="76" t="e">
        <f>IF(ISNUMBER(Daten_EV2[[#This Row],[BS]]),Daten_EV2[[#This Row],[BS]]/_xlfn.XLOOKUP(Basisjahr,Daten_EV2[Jahr],Daten_EV2[BS])-1,#N/A)</f>
        <v>#N/A</v>
      </c>
      <c r="K57" s="68"/>
      <c r="L57" s="67"/>
      <c r="M57" s="64"/>
      <c r="N57" s="62"/>
      <c r="O57" s="62"/>
      <c r="P57" s="62"/>
    </row>
    <row r="58" spans="1:16" ht="16.350000000000001" customHeight="1">
      <c r="A58" s="95">
        <v>2041</v>
      </c>
      <c r="B58" s="65" t="s">
        <v>164</v>
      </c>
      <c r="C58" s="124" t="s">
        <v>164</v>
      </c>
      <c r="D58" s="66" t="e">
        <v>#N/A</v>
      </c>
      <c r="E58" s="74"/>
      <c r="F58" s="76" t="e">
        <f>IF(ISNUMBER(Daten_EV2[[#This Row],[ZH]]),Daten_EV2[[#This Row],[ZH]]/_xlfn.XLOOKUP(Basisjahr,Daten_EV2[Jahr],Daten_EV2[ZH])-1,#N/A)</f>
        <v>#N/A</v>
      </c>
      <c r="G58" s="74"/>
      <c r="H58" s="76" t="e">
        <f>IF(ISNUMBER(Daten_EV2[[#This Row],[CH]]),Daten_EV2[[#This Row],[CH]]/_xlfn.XLOOKUP(Basisjahr,Daten_EV2[Jahr],Daten_EV2[CH])-1,#N/A)</f>
        <v>#N/A</v>
      </c>
      <c r="I58" s="74"/>
      <c r="J58" s="76" t="e">
        <f>IF(ISNUMBER(Daten_EV2[[#This Row],[BS]]),Daten_EV2[[#This Row],[BS]]/_xlfn.XLOOKUP(Basisjahr,Daten_EV2[Jahr],Daten_EV2[BS])-1,#N/A)</f>
        <v>#N/A</v>
      </c>
      <c r="K58" s="68"/>
      <c r="L58" s="67"/>
      <c r="M58" s="64"/>
      <c r="N58" s="62"/>
      <c r="O58" s="62"/>
      <c r="P58" s="62"/>
    </row>
    <row r="59" spans="1:16" ht="16.350000000000001" customHeight="1">
      <c r="A59" s="95">
        <v>2042</v>
      </c>
      <c r="B59" s="65" t="s">
        <v>164</v>
      </c>
      <c r="C59" s="124" t="s">
        <v>164</v>
      </c>
      <c r="D59" s="66" t="e">
        <v>#N/A</v>
      </c>
      <c r="E59" s="74"/>
      <c r="F59" s="76" t="e">
        <f>IF(ISNUMBER(Daten_EV2[[#This Row],[ZH]]),Daten_EV2[[#This Row],[ZH]]/_xlfn.XLOOKUP(Basisjahr,Daten_EV2[Jahr],Daten_EV2[ZH])-1,#N/A)</f>
        <v>#N/A</v>
      </c>
      <c r="G59" s="74"/>
      <c r="H59" s="76" t="e">
        <f>IF(ISNUMBER(Daten_EV2[[#This Row],[CH]]),Daten_EV2[[#This Row],[CH]]/_xlfn.XLOOKUP(Basisjahr,Daten_EV2[Jahr],Daten_EV2[CH])-1,#N/A)</f>
        <v>#N/A</v>
      </c>
      <c r="I59" s="74"/>
      <c r="J59" s="76" t="e">
        <f>IF(ISNUMBER(Daten_EV2[[#This Row],[BS]]),Daten_EV2[[#This Row],[BS]]/_xlfn.XLOOKUP(Basisjahr,Daten_EV2[Jahr],Daten_EV2[BS])-1,#N/A)</f>
        <v>#N/A</v>
      </c>
      <c r="K59" s="68"/>
      <c r="L59" s="67"/>
      <c r="M59" s="64"/>
      <c r="N59" s="62"/>
      <c r="O59" s="62"/>
      <c r="P59" s="62"/>
    </row>
    <row r="60" spans="1:16" ht="16.350000000000001" customHeight="1">
      <c r="A60" s="95">
        <v>2043</v>
      </c>
      <c r="B60" s="65" t="s">
        <v>164</v>
      </c>
      <c r="C60" s="124" t="s">
        <v>164</v>
      </c>
      <c r="D60" s="66" t="e">
        <v>#N/A</v>
      </c>
      <c r="E60" s="74"/>
      <c r="F60" s="76" t="e">
        <f>IF(ISNUMBER(Daten_EV2[[#This Row],[ZH]]),Daten_EV2[[#This Row],[ZH]]/_xlfn.XLOOKUP(Basisjahr,Daten_EV2[Jahr],Daten_EV2[ZH])-1,#N/A)</f>
        <v>#N/A</v>
      </c>
      <c r="G60" s="74"/>
      <c r="H60" s="76" t="e">
        <f>IF(ISNUMBER(Daten_EV2[[#This Row],[CH]]),Daten_EV2[[#This Row],[CH]]/_xlfn.XLOOKUP(Basisjahr,Daten_EV2[Jahr],Daten_EV2[CH])-1,#N/A)</f>
        <v>#N/A</v>
      </c>
      <c r="I60" s="74"/>
      <c r="J60" s="76" t="e">
        <f>IF(ISNUMBER(Daten_EV2[[#This Row],[BS]]),Daten_EV2[[#This Row],[BS]]/_xlfn.XLOOKUP(Basisjahr,Daten_EV2[Jahr],Daten_EV2[BS])-1,#N/A)</f>
        <v>#N/A</v>
      </c>
      <c r="K60" s="68"/>
      <c r="L60" s="67"/>
      <c r="M60" s="64"/>
      <c r="N60" s="62"/>
      <c r="O60" s="62"/>
      <c r="P60" s="62"/>
    </row>
    <row r="61" spans="1:16" ht="16.350000000000001" customHeight="1">
      <c r="A61" s="95">
        <v>2044</v>
      </c>
      <c r="B61" s="65" t="s">
        <v>164</v>
      </c>
      <c r="C61" s="124" t="s">
        <v>164</v>
      </c>
      <c r="D61" s="66" t="e">
        <v>#N/A</v>
      </c>
      <c r="E61" s="74"/>
      <c r="F61" s="76" t="e">
        <f>IF(ISNUMBER(Daten_EV2[[#This Row],[ZH]]),Daten_EV2[[#This Row],[ZH]]/_xlfn.XLOOKUP(Basisjahr,Daten_EV2[Jahr],Daten_EV2[ZH])-1,#N/A)</f>
        <v>#N/A</v>
      </c>
      <c r="G61" s="74"/>
      <c r="H61" s="76" t="e">
        <f>IF(ISNUMBER(Daten_EV2[[#This Row],[CH]]),Daten_EV2[[#This Row],[CH]]/_xlfn.XLOOKUP(Basisjahr,Daten_EV2[Jahr],Daten_EV2[CH])-1,#N/A)</f>
        <v>#N/A</v>
      </c>
      <c r="I61" s="74"/>
      <c r="J61" s="76" t="e">
        <f>IF(ISNUMBER(Daten_EV2[[#This Row],[BS]]),Daten_EV2[[#This Row],[BS]]/_xlfn.XLOOKUP(Basisjahr,Daten_EV2[Jahr],Daten_EV2[BS])-1,#N/A)</f>
        <v>#N/A</v>
      </c>
      <c r="K61" s="68"/>
      <c r="L61" s="67"/>
      <c r="M61" s="64"/>
      <c r="N61" s="62"/>
      <c r="O61" s="62"/>
      <c r="P61" s="62"/>
    </row>
    <row r="62" spans="1:16" ht="16.350000000000001" customHeight="1">
      <c r="A62" s="95">
        <v>2045</v>
      </c>
      <c r="B62" s="65" t="s">
        <v>164</v>
      </c>
      <c r="C62" s="124" t="s">
        <v>164</v>
      </c>
      <c r="D62" s="66" t="e">
        <v>#N/A</v>
      </c>
      <c r="E62" s="74"/>
      <c r="F62" s="76" t="e">
        <f>IF(ISNUMBER(Daten_EV2[[#This Row],[ZH]]),Daten_EV2[[#This Row],[ZH]]/_xlfn.XLOOKUP(Basisjahr,Daten_EV2[Jahr],Daten_EV2[ZH])-1,#N/A)</f>
        <v>#N/A</v>
      </c>
      <c r="G62" s="74"/>
      <c r="H62" s="76" t="e">
        <f>IF(ISNUMBER(Daten_EV2[[#This Row],[CH]]),Daten_EV2[[#This Row],[CH]]/_xlfn.XLOOKUP(Basisjahr,Daten_EV2[Jahr],Daten_EV2[CH])-1,#N/A)</f>
        <v>#N/A</v>
      </c>
      <c r="I62" s="74"/>
      <c r="J62" s="76" t="e">
        <f>IF(ISNUMBER(Daten_EV2[[#This Row],[BS]]),Daten_EV2[[#This Row],[BS]]/_xlfn.XLOOKUP(Basisjahr,Daten_EV2[Jahr],Daten_EV2[BS])-1,#N/A)</f>
        <v>#N/A</v>
      </c>
      <c r="K62" s="68"/>
      <c r="L62" s="67"/>
      <c r="M62" s="64"/>
      <c r="N62" s="62"/>
      <c r="O62" s="62"/>
      <c r="P62" s="62"/>
    </row>
    <row r="63" spans="1:16" ht="16.350000000000001" customHeight="1">
      <c r="A63" s="95">
        <v>2046</v>
      </c>
      <c r="B63" s="65" t="s">
        <v>164</v>
      </c>
      <c r="C63" s="124" t="s">
        <v>164</v>
      </c>
      <c r="D63" s="66" t="e">
        <v>#N/A</v>
      </c>
      <c r="E63" s="74"/>
      <c r="F63" s="76" t="e">
        <f>IF(ISNUMBER(Daten_EV2[[#This Row],[ZH]]),Daten_EV2[[#This Row],[ZH]]/_xlfn.XLOOKUP(Basisjahr,Daten_EV2[Jahr],Daten_EV2[ZH])-1,#N/A)</f>
        <v>#N/A</v>
      </c>
      <c r="G63" s="74"/>
      <c r="H63" s="76" t="e">
        <f>IF(ISNUMBER(Daten_EV2[[#This Row],[CH]]),Daten_EV2[[#This Row],[CH]]/_xlfn.XLOOKUP(Basisjahr,Daten_EV2[Jahr],Daten_EV2[CH])-1,#N/A)</f>
        <v>#N/A</v>
      </c>
      <c r="I63" s="74"/>
      <c r="J63" s="76" t="e">
        <f>IF(ISNUMBER(Daten_EV2[[#This Row],[BS]]),Daten_EV2[[#This Row],[BS]]/_xlfn.XLOOKUP(Basisjahr,Daten_EV2[Jahr],Daten_EV2[BS])-1,#N/A)</f>
        <v>#N/A</v>
      </c>
      <c r="K63" s="68"/>
      <c r="L63" s="67"/>
      <c r="M63" s="64"/>
      <c r="N63" s="62"/>
      <c r="O63" s="62"/>
      <c r="P63" s="62"/>
    </row>
    <row r="64" spans="1:16" ht="16.350000000000001" customHeight="1">
      <c r="A64" s="95">
        <v>2047</v>
      </c>
      <c r="B64" s="65" t="s">
        <v>164</v>
      </c>
      <c r="C64" s="124" t="s">
        <v>164</v>
      </c>
      <c r="D64" s="66" t="e">
        <v>#N/A</v>
      </c>
      <c r="E64" s="74"/>
      <c r="F64" s="76" t="e">
        <f>IF(ISNUMBER(Daten_EV2[[#This Row],[ZH]]),Daten_EV2[[#This Row],[ZH]]/_xlfn.XLOOKUP(Basisjahr,Daten_EV2[Jahr],Daten_EV2[ZH])-1,#N/A)</f>
        <v>#N/A</v>
      </c>
      <c r="G64" s="74"/>
      <c r="H64" s="76" t="e">
        <f>IF(ISNUMBER(Daten_EV2[[#This Row],[CH]]),Daten_EV2[[#This Row],[CH]]/_xlfn.XLOOKUP(Basisjahr,Daten_EV2[Jahr],Daten_EV2[CH])-1,#N/A)</f>
        <v>#N/A</v>
      </c>
      <c r="I64" s="74"/>
      <c r="J64" s="76" t="e">
        <f>IF(ISNUMBER(Daten_EV2[[#This Row],[BS]]),Daten_EV2[[#This Row],[BS]]/_xlfn.XLOOKUP(Basisjahr,Daten_EV2[Jahr],Daten_EV2[BS])-1,#N/A)</f>
        <v>#N/A</v>
      </c>
      <c r="K64" s="68"/>
      <c r="L64" s="67"/>
      <c r="M64" s="64"/>
      <c r="N64" s="62"/>
      <c r="O64" s="62"/>
      <c r="P64" s="62"/>
    </row>
    <row r="65" spans="1:16" ht="16.350000000000001" customHeight="1">
      <c r="A65" s="95">
        <v>2048</v>
      </c>
      <c r="B65" s="65" t="s">
        <v>164</v>
      </c>
      <c r="C65" s="124" t="s">
        <v>164</v>
      </c>
      <c r="D65" s="66" t="e">
        <v>#N/A</v>
      </c>
      <c r="E65" s="74"/>
      <c r="F65" s="76" t="e">
        <f>IF(ISNUMBER(Daten_EV2[[#This Row],[ZH]]),Daten_EV2[[#This Row],[ZH]]/_xlfn.XLOOKUP(Basisjahr,Daten_EV2[Jahr],Daten_EV2[ZH])-1,#N/A)</f>
        <v>#N/A</v>
      </c>
      <c r="G65" s="74"/>
      <c r="H65" s="76" t="e">
        <f>IF(ISNUMBER(Daten_EV2[[#This Row],[CH]]),Daten_EV2[[#This Row],[CH]]/_xlfn.XLOOKUP(Basisjahr,Daten_EV2[Jahr],Daten_EV2[CH])-1,#N/A)</f>
        <v>#N/A</v>
      </c>
      <c r="I65" s="74"/>
      <c r="J65" s="76" t="e">
        <f>IF(ISNUMBER(Daten_EV2[[#This Row],[BS]]),Daten_EV2[[#This Row],[BS]]/_xlfn.XLOOKUP(Basisjahr,Daten_EV2[Jahr],Daten_EV2[BS])-1,#N/A)</f>
        <v>#N/A</v>
      </c>
      <c r="K65" s="68"/>
      <c r="L65" s="67"/>
      <c r="M65" s="64"/>
      <c r="N65" s="62"/>
      <c r="O65" s="62"/>
      <c r="P65" s="62"/>
    </row>
    <row r="66" spans="1:16" ht="16.350000000000001" customHeight="1">
      <c r="A66" s="95">
        <v>2049</v>
      </c>
      <c r="B66" s="65" t="s">
        <v>164</v>
      </c>
      <c r="C66" s="124" t="s">
        <v>164</v>
      </c>
      <c r="D66" s="66" t="e">
        <v>#N/A</v>
      </c>
      <c r="E66" s="74"/>
      <c r="F66" s="76" t="e">
        <f>IF(ISNUMBER(Daten_EV2[[#This Row],[ZH]]),Daten_EV2[[#This Row],[ZH]]/_xlfn.XLOOKUP(Basisjahr,Daten_EV2[Jahr],Daten_EV2[ZH])-1,#N/A)</f>
        <v>#N/A</v>
      </c>
      <c r="G66" s="74"/>
      <c r="H66" s="76" t="e">
        <f>IF(ISNUMBER(Daten_EV2[[#This Row],[CH]]),Daten_EV2[[#This Row],[CH]]/_xlfn.XLOOKUP(Basisjahr,Daten_EV2[Jahr],Daten_EV2[CH])-1,#N/A)</f>
        <v>#N/A</v>
      </c>
      <c r="I66" s="74"/>
      <c r="J66" s="76" t="e">
        <f>IF(ISNUMBER(Daten_EV2[[#This Row],[BS]]),Daten_EV2[[#This Row],[BS]]/_xlfn.XLOOKUP(Basisjahr,Daten_EV2[Jahr],Daten_EV2[BS])-1,#N/A)</f>
        <v>#N/A</v>
      </c>
      <c r="K66" s="68"/>
      <c r="L66" s="67"/>
      <c r="M66" s="64"/>
      <c r="N66" s="62"/>
      <c r="O66" s="62"/>
      <c r="P66" s="62"/>
    </row>
    <row r="67" spans="1:16" ht="15" customHeight="1">
      <c r="A67" s="95">
        <v>2050</v>
      </c>
      <c r="B67" s="95" t="s">
        <v>164</v>
      </c>
      <c r="C67" s="124" t="s">
        <v>164</v>
      </c>
      <c r="D67" t="e">
        <v>#N/A</v>
      </c>
      <c r="E67"/>
      <c r="F67" t="e">
        <f>IF(ISNUMBER(Daten_EV2[[#This Row],[ZH]]),Daten_EV2[[#This Row],[ZH]]/_xlfn.XLOOKUP(Basisjahr,Daten_EV2[Jahr],Daten_EV2[ZH])-1,#N/A)</f>
        <v>#N/A</v>
      </c>
      <c r="G67"/>
      <c r="H67" t="e">
        <f>IF(ISNUMBER(Daten_EV2[[#This Row],[CH]]),Daten_EV2[[#This Row],[CH]]/_xlfn.XLOOKUP(Basisjahr,Daten_EV2[Jahr],Daten_EV2[CH])-1,#N/A)</f>
        <v>#N/A</v>
      </c>
      <c r="I67"/>
      <c r="J67" t="e">
        <f>IF(ISNUMBER(Daten_EV2[[#This Row],[BS]]),Daten_EV2[[#This Row],[BS]]/_xlfn.XLOOKUP(Basisjahr,Daten_EV2[Jahr],Daten_EV2[BS])-1,#N/A)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1:B22">
    <cfRule type="containsErrors" dxfId="428" priority="2">
      <formula>ISERROR(A21)</formula>
    </cfRule>
  </conditionalFormatting>
  <conditionalFormatting sqref="A2:L12 A13:A14 E14:G14 J14:L14 A26:J27 N28:O29 A28:L30 A31:M67 A68:L72 A73:J74 A75:L104 E21:G22 J21:L22 A23:L25">
    <cfRule type="containsErrors" dxfId="427" priority="16">
      <formula>ISERROR(A2)</formula>
    </cfRule>
  </conditionalFormatting>
  <conditionalFormatting sqref="A15:L20">
    <cfRule type="containsErrors" dxfId="426" priority="4">
      <formula>ISERROR(A15)</formula>
    </cfRule>
  </conditionalFormatting>
  <conditionalFormatting sqref="A1:Z12 A13:A14 E14:G14 J14:Z14 A26:J27 N26:Z27 A28:Z30 A31:AA67 A68:Z72 A73:J74 N73:Z74 A75:Z1048576">
    <cfRule type="cellIs" dxfId="423" priority="13" operator="equal">
      <formula>0</formula>
    </cfRule>
  </conditionalFormatting>
  <conditionalFormatting sqref="A15:Z25">
    <cfRule type="cellIs" dxfId="422" priority="1" operator="equal">
      <formula>0</formula>
    </cfRule>
  </conditionalFormatting>
  <conditionalFormatting sqref="B14">
    <cfRule type="cellIs" dxfId="421" priority="9" operator="equal">
      <formula>0</formula>
    </cfRule>
    <cfRule type="containsErrors" dxfId="420" priority="10">
      <formula>ISERROR(B14)</formula>
    </cfRule>
  </conditionalFormatting>
  <conditionalFormatting sqref="B13:L13">
    <cfRule type="containsErrors" dxfId="419" priority="12">
      <formula>ISERROR(B13)</formula>
    </cfRule>
  </conditionalFormatting>
  <conditionalFormatting sqref="B13:Z13">
    <cfRule type="cellIs" dxfId="418" priority="11" operator="equal">
      <formula>0</formula>
    </cfRule>
  </conditionalFormatting>
  <dataValidations count="1">
    <dataValidation operator="lessThan" allowBlank="1" showInputMessage="1" showErrorMessage="1" sqref="B8:D10 G8:I9" xr:uid="{2D44F60B-1421-43D9-AE4D-1F334B7D9103}"/>
  </dataValidations>
  <hyperlinks>
    <hyperlink ref="F1" location="Übersicht!A1" display="⬅️ Zurück zur Übersicht" xr:uid="{B6FFA42E-48E8-40C6-BFDE-24BA7A414E0E}"/>
    <hyperlink ref="B12" r:id="rId1" location="/datasets/1681@awel-kanton-zuerich" xr:uid="{DFD3F0D2-3E6A-4C8B-8618-56DF45E3F93B}"/>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4" id="{772B8354-5717-4664-BC17-B60B2159B201}">
            <xm:f>$A32=Übersicht!$H$1</xm:f>
            <x14:dxf>
              <fill>
                <patternFill>
                  <bgColor theme="3" tint="0.79998168889431442"/>
                </patternFill>
              </fill>
            </x14:dxf>
          </x14:cfRule>
          <x14:cfRule type="expression" priority="15" id="{9521E264-CC2F-4369-8BE7-E826D138FEC6}">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A9B4F044-612F-4D9F-9CDF-E7DF395ED7AD}">
          <x14:formula1>
            <xm:f>Definitionen!$E$2:$E$11</xm:f>
          </x14:formula1>
          <xm:sqref>B5</xm:sqref>
        </x14:dataValidation>
        <x14:dataValidation type="list" allowBlank="1" showInputMessage="1" showErrorMessage="1" xr:uid="{7FA72C05-1B62-45EA-BDB4-E7992E4C68A2}">
          <x14:formula1>
            <xm:f>Definitionen!$I$2:$I$7</xm:f>
          </x14:formula1>
          <xm:sqref>G24:I24</xm:sqref>
        </x14:dataValidation>
        <x14:dataValidation type="list" allowBlank="1" showInputMessage="1" showErrorMessage="1" xr:uid="{1363BBDA-F8D0-4120-A6BE-9C02C8AABE2F}">
          <x14:formula1>
            <xm:f>Definitionen!$A$2:$A$6</xm:f>
          </x14:formula1>
          <xm:sqref>B7 D7</xm:sqref>
        </x14:dataValidation>
        <x14:dataValidation type="list" allowBlank="1" showInputMessage="1" showErrorMessage="1" xr:uid="{1C87EBDF-2C7D-41C9-96EA-85FC41B62F94}">
          <x14:formula1>
            <xm:f>Definitionen!I2:I15</xm:f>
          </x14:formula1>
          <xm:sqref>B24:D24</xm:sqref>
        </x14:dataValidation>
      </x14:dataValidations>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FF6A9A-46A7-45C2-9BF4-7A6EBD1D8B59}">
  <sheetPr>
    <tabColor rgb="FFEF796A"/>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15" t="s">
        <v>450</v>
      </c>
      <c r="B1" s="216"/>
      <c r="C1" s="216"/>
      <c r="D1" s="216"/>
      <c r="E1" s="93" t="e">
        <f>Basisjahr&amp;"-"&amp;Betrachtungsjahr&amp;": "&amp;ROUND(_xlfn.XLOOKUP(Betrachtungsjahr,Daten_G262[Jahr],Daten_G262[Veränderung ZH])*100,1)&amp;" %"</f>
        <v>#N/A</v>
      </c>
      <c r="F1" s="193" t="s">
        <v>122</v>
      </c>
      <c r="G1" s="193"/>
      <c r="H1" s="193"/>
      <c r="J1" s="94" t="e">
        <f>Basisjahr&amp;"-"&amp;Betrachtungsjahr&amp;": "&amp;ROUND(_xlfn.XLOOKUP(Betrachtungsjahr,Daten_G262[Jahr],Daten_G262[Veränderung CH])*100,1)&amp;" %"</f>
        <v>#N/A</v>
      </c>
    </row>
    <row r="2" spans="1:17" s="56" customFormat="1" ht="9" customHeight="1">
      <c r="E2" s="19"/>
    </row>
    <row r="3" spans="1:17" s="56" customFormat="1" ht="15" customHeigh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2010</v>
      </c>
      <c r="E4" s="19"/>
      <c r="F4" s="89"/>
      <c r="G4" s="89"/>
      <c r="H4" s="90" t="str">
        <f t="shared" ref="H4:H6" si="0">C4</f>
        <v>Verfügbar ab</v>
      </c>
      <c r="I4" s="92"/>
    </row>
    <row r="5" spans="1:17" s="56" customFormat="1" ht="18" customHeight="1">
      <c r="A5" s="79" t="s">
        <v>59</v>
      </c>
      <c r="B5" s="80" t="s">
        <v>166</v>
      </c>
      <c r="C5" s="79" t="s">
        <v>127</v>
      </c>
      <c r="D5" s="82" t="s">
        <v>167</v>
      </c>
      <c r="E5" s="19"/>
      <c r="F5" s="90" t="str">
        <f>A5</f>
        <v>Zuständig</v>
      </c>
      <c r="G5" s="91"/>
      <c r="H5" s="90" t="str">
        <f t="shared" si="0"/>
        <v>Kontaktperson</v>
      </c>
      <c r="I5" s="100"/>
    </row>
    <row r="6" spans="1:17" s="56" customFormat="1" ht="18" customHeight="1">
      <c r="A6" s="79" t="s">
        <v>58</v>
      </c>
      <c r="B6" s="80" t="s">
        <v>200</v>
      </c>
      <c r="C6" s="79" t="s">
        <v>128</v>
      </c>
      <c r="D6" s="83" t="s">
        <v>184</v>
      </c>
      <c r="E6" s="19"/>
      <c r="F6" s="90" t="str">
        <f t="shared" ref="F6:F9" si="1">A6</f>
        <v>Einheit</v>
      </c>
      <c r="G6" s="91"/>
      <c r="H6" s="90" t="str">
        <f t="shared" si="0"/>
        <v xml:space="preserve">Berechnung </v>
      </c>
      <c r="I6" s="91"/>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208" t="s">
        <v>451</v>
      </c>
      <c r="C8" s="194"/>
      <c r="D8" s="194"/>
      <c r="E8" s="19"/>
      <c r="F8" s="90" t="str">
        <f t="shared" si="1"/>
        <v>Kurzbeschreibung</v>
      </c>
      <c r="G8" s="238"/>
      <c r="H8" s="238"/>
      <c r="I8" s="238"/>
      <c r="Q8" s="58" t="e">
        <f>E38/E32-1</f>
        <v>#DIV/0!</v>
      </c>
    </row>
    <row r="9" spans="1:17" s="59" customFormat="1" ht="72" customHeight="1">
      <c r="A9" s="79" t="s">
        <v>132</v>
      </c>
      <c r="B9" s="194" t="s">
        <v>445</v>
      </c>
      <c r="C9" s="194"/>
      <c r="D9" s="194"/>
      <c r="E9" s="19"/>
      <c r="F9" s="90" t="str">
        <f t="shared" si="1"/>
        <v>Aussagekraft/Relevanz</v>
      </c>
      <c r="G9" s="238"/>
      <c r="H9" s="238"/>
      <c r="I9" s="238"/>
    </row>
    <row r="10" spans="1:17" s="78" customFormat="1" ht="11.85" customHeight="1">
      <c r="A10" s="86"/>
      <c r="B10" s="87"/>
      <c r="C10" s="87"/>
      <c r="D10" s="87"/>
      <c r="E10" s="77"/>
      <c r="F10" s="89"/>
      <c r="G10" s="89"/>
      <c r="H10" s="89"/>
      <c r="I10" s="89"/>
    </row>
    <row r="11" spans="1:17" s="56" customFormat="1" ht="64.349999999999994" customHeight="1">
      <c r="A11" s="79" t="s">
        <v>133</v>
      </c>
      <c r="B11" s="196" t="s">
        <v>452</v>
      </c>
      <c r="C11" s="196"/>
      <c r="D11" s="196"/>
      <c r="E11" s="19"/>
      <c r="F11" s="90" t="str">
        <f t="shared" ref="F11:H17" si="2">A11</f>
        <v>Datenquelle</v>
      </c>
      <c r="G11" s="238"/>
      <c r="H11" s="238"/>
      <c r="I11" s="238"/>
    </row>
    <row r="12" spans="1:17" s="56" customFormat="1" ht="42" customHeight="1">
      <c r="A12" s="79" t="s">
        <v>134</v>
      </c>
      <c r="B12" s="217" t="s">
        <v>453</v>
      </c>
      <c r="C12" s="217"/>
      <c r="D12" s="217"/>
      <c r="E12" s="19"/>
      <c r="F12" s="90" t="str">
        <f t="shared" si="2"/>
        <v>Internetadresse</v>
      </c>
      <c r="G12" s="238" t="str">
        <f t="shared" si="2"/>
        <v>https://www.web.statistik.zh.ch/ogd/datenkatalog/app/#/datasets/1661@awel-kanton-zuerich
https://www.web.statistik.zh.ch/ogd/datenkatalog/app/#/datasets/1681@awel-kanton-zuerich</v>
      </c>
      <c r="H12" s="238"/>
      <c r="I12" s="238"/>
    </row>
    <row r="13" spans="1:17" s="56" customFormat="1" ht="42" customHeight="1">
      <c r="A13" s="79" t="s">
        <v>127</v>
      </c>
      <c r="B13" s="196" t="s">
        <v>232</v>
      </c>
      <c r="C13" s="196"/>
      <c r="D13" s="196"/>
      <c r="E13" s="19"/>
      <c r="F13" s="90" t="str">
        <f t="shared" si="2"/>
        <v>Kontaktperson</v>
      </c>
      <c r="G13" s="238"/>
      <c r="H13" s="238"/>
      <c r="I13" s="238"/>
    </row>
    <row r="14" spans="1:17" s="56" customFormat="1">
      <c r="A14" s="79" t="s">
        <v>135</v>
      </c>
      <c r="B14" s="203"/>
      <c r="C14" s="204"/>
      <c r="D14" s="205"/>
      <c r="E14" s="19"/>
      <c r="F14" s="90" t="str">
        <f>A14</f>
        <v>Nr. der Statisitik</v>
      </c>
      <c r="G14" s="239">
        <f>B14</f>
        <v>0</v>
      </c>
      <c r="H14" s="240"/>
      <c r="I14" s="241"/>
    </row>
    <row r="15" spans="1:17" s="56" customFormat="1" ht="18.600000000000001" customHeight="1">
      <c r="A15" s="79" t="s">
        <v>136</v>
      </c>
      <c r="B15" s="105"/>
      <c r="C15" s="79" t="s">
        <v>137</v>
      </c>
      <c r="D15" s="106" t="s">
        <v>217</v>
      </c>
      <c r="E15" s="19"/>
      <c r="F15" s="90" t="str">
        <f t="shared" si="2"/>
        <v>Lizenz</v>
      </c>
      <c r="G15" s="107">
        <f t="shared" si="2"/>
        <v>0</v>
      </c>
      <c r="H15" s="90" t="str">
        <f t="shared" si="2"/>
        <v>Dateiformat</v>
      </c>
      <c r="I15" s="107"/>
    </row>
    <row r="16" spans="1:17" s="59" customFormat="1" ht="18.600000000000001" customHeight="1">
      <c r="A16" s="79" t="s">
        <v>138</v>
      </c>
      <c r="B16" s="102" t="s">
        <v>218</v>
      </c>
      <c r="C16" s="79" t="s">
        <v>139</v>
      </c>
      <c r="D16" s="84" t="s">
        <v>233</v>
      </c>
      <c r="E16" s="19"/>
      <c r="F16" s="90" t="str">
        <f t="shared" si="2"/>
        <v>Erhebungsintervall</v>
      </c>
      <c r="G16" s="91" t="str">
        <f t="shared" si="2"/>
        <v>Jährlich</v>
      </c>
      <c r="H16" s="90" t="str">
        <f t="shared" si="2"/>
        <v>Aktualisierung jeweils</v>
      </c>
      <c r="I16" s="91" t="str">
        <f>D16</f>
        <v>Ende Q1</v>
      </c>
    </row>
    <row r="17" spans="1:17" s="59" customFormat="1" ht="18.600000000000001" customHeight="1">
      <c r="A17" s="79" t="s">
        <v>140</v>
      </c>
      <c r="B17" s="194"/>
      <c r="C17" s="194"/>
      <c r="D17" s="194"/>
      <c r="E17" s="19"/>
      <c r="F17" s="90" t="str">
        <f t="shared" si="2"/>
        <v>Einschränkungen</v>
      </c>
      <c r="G17" s="238">
        <f t="shared" si="2"/>
        <v>0</v>
      </c>
      <c r="H17" s="238"/>
      <c r="I17" s="238"/>
    </row>
    <row r="18" spans="1:17" ht="12" customHeight="1">
      <c r="A18" s="88"/>
      <c r="B18" s="89"/>
      <c r="C18" s="89"/>
      <c r="D18" s="89"/>
      <c r="F18" s="89"/>
      <c r="G18" s="88"/>
      <c r="H18" s="89"/>
      <c r="I18" s="89"/>
    </row>
    <row r="19" spans="1:17" s="59" customFormat="1" ht="18" customHeight="1">
      <c r="A19" s="79" t="s">
        <v>141</v>
      </c>
      <c r="B19" s="137" t="s">
        <v>234</v>
      </c>
      <c r="C19" s="79" t="s">
        <v>142</v>
      </c>
      <c r="D19" s="80"/>
      <c r="E19" s="19"/>
      <c r="F19" s="90" t="str">
        <f t="shared" ref="F19:F20" si="3">A19</f>
        <v>Hilfsgrösse 1</v>
      </c>
      <c r="G19" s="91"/>
      <c r="H19" s="90" t="str">
        <f t="shared" ref="H19:H20" si="4">C19</f>
        <v>Datenquelle 1</v>
      </c>
      <c r="I19" s="91">
        <f>D19</f>
        <v>0</v>
      </c>
    </row>
    <row r="20" spans="1:17" s="59" customFormat="1" ht="18" customHeigh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197"/>
      <c r="C21" s="198"/>
      <c r="D21" s="199"/>
      <c r="E21" s="19"/>
      <c r="F21" s="90" t="str">
        <f>A21</f>
        <v>Hinweise zu Datenauswahl und -aufbereitung</v>
      </c>
      <c r="G21" s="200">
        <f>B21</f>
        <v>0</v>
      </c>
      <c r="H21" s="201"/>
      <c r="I21" s="202"/>
    </row>
    <row r="22" spans="1:17" s="59" customFormat="1" ht="36.6" customHeight="1">
      <c r="A22" s="79" t="s">
        <v>146</v>
      </c>
      <c r="B22" s="212" t="s">
        <v>222</v>
      </c>
      <c r="C22" s="213"/>
      <c r="D22" s="214"/>
      <c r="E22" s="19"/>
      <c r="F22" s="90" t="str">
        <f>A22</f>
        <v>Berechnung Indikator</v>
      </c>
      <c r="G22" s="200" t="str">
        <f>B22</f>
        <v>Summe der Spalten "Energiequellen für Wärmepumpen", "Holz", "Elektrizität", "Solarthermie" und Fernwärme"</v>
      </c>
      <c r="H22" s="201"/>
      <c r="I22" s="202"/>
    </row>
    <row r="23" spans="1:17" s="56" customFormat="1" ht="12.6" customHeight="1">
      <c r="A23" s="88"/>
      <c r="B23" s="88"/>
      <c r="C23" s="88"/>
      <c r="D23" s="88"/>
      <c r="E23" s="19"/>
      <c r="F23" s="88"/>
      <c r="G23" s="88"/>
      <c r="H23" s="88"/>
      <c r="I23" s="88"/>
    </row>
    <row r="24" spans="1:17" s="59" customFormat="1" ht="18" customHeight="1">
      <c r="A24" s="79" t="s">
        <v>147</v>
      </c>
      <c r="B24" s="194" t="s">
        <v>223</v>
      </c>
      <c r="C24" s="194"/>
      <c r="D24" s="194"/>
      <c r="E24" s="19"/>
      <c r="F24" s="89"/>
      <c r="G24" s="195"/>
      <c r="H24" s="195"/>
      <c r="I24" s="195"/>
    </row>
    <row r="25" spans="1:17" s="59" customFormat="1" ht="42.6" customHeight="1">
      <c r="A25" s="79" t="s">
        <v>148</v>
      </c>
      <c r="B25" s="194" t="s">
        <v>224</v>
      </c>
      <c r="C25" s="194"/>
      <c r="D25" s="194"/>
      <c r="E25" s="19"/>
      <c r="F25" s="90" t="str">
        <f t="shared" ref="F25:F27" si="5">A25</f>
        <v>Datenqualität</v>
      </c>
      <c r="G25" s="238" t="str">
        <f>B25</f>
        <v>Vermutlich fehlerbehaftet</v>
      </c>
      <c r="H25" s="238"/>
      <c r="I25" s="238"/>
    </row>
    <row r="26" spans="1:17" s="59" customFormat="1" ht="33" customHeight="1">
      <c r="A26" s="79" t="s">
        <v>149</v>
      </c>
      <c r="B26" s="207"/>
      <c r="C26" s="207"/>
      <c r="D26" s="207"/>
      <c r="E26" s="19"/>
      <c r="F26" s="90" t="str">
        <f t="shared" si="5"/>
        <v>Plausiblisierung / Verifizierung</v>
      </c>
      <c r="G26" s="238">
        <f>B26</f>
        <v>0</v>
      </c>
      <c r="H26" s="238"/>
      <c r="I26" s="238"/>
    </row>
    <row r="27" spans="1:17" s="59" customFormat="1" ht="37.35" customHeight="1">
      <c r="A27" s="79" t="s">
        <v>150</v>
      </c>
      <c r="B27" s="194"/>
      <c r="C27" s="194"/>
      <c r="D27" s="194"/>
      <c r="E27" s="19"/>
      <c r="F27" s="90" t="str">
        <f t="shared" si="5"/>
        <v>Bemerkungen</v>
      </c>
      <c r="G27" s="238">
        <f>B27</f>
        <v>0</v>
      </c>
      <c r="H27" s="238"/>
      <c r="I27" s="238"/>
    </row>
    <row r="28" spans="1:17" s="59" customFormat="1" ht="27.6" customHeight="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Anteil erneuerbar erzeugter Strom an Gesamtverbrauch Strom gegenüber Basisjahr 2015</v>
      </c>
    </row>
    <row r="30" spans="1:17" s="56" customFormat="1" ht="5.0999999999999996" customHeight="1">
      <c r="E30" s="19"/>
    </row>
    <row r="31" spans="1:17" s="56" customFormat="1" ht="30" customHeigh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IF(ISNUMBER(Daten_G262[[#This Row],[ZH]]),Daten_G262[[#This Row],[ZH]]/_xlfn.XLOOKUP(Basisjahr,Daten_G262[Jahr],Daten_G262[ZH])-1,#N/A)</f>
        <v>#N/A</v>
      </c>
      <c r="G32" s="121"/>
      <c r="H32" s="75" t="e">
        <f>IF(ISNUMBER(Daten_G262[[#This Row],[CH]]),Daten_G262[[#This Row],[CH]]/_xlfn.XLOOKUP(Basisjahr,Daten_G262[Jahr],Daten_G262[CH])-1,#N/A)</f>
        <v>#N/A</v>
      </c>
      <c r="I32" s="121"/>
      <c r="J32" s="75" t="e">
        <f>IF(ISNUMBER(Daten_G262[[#This Row],[BS]]),Daten_G262[[#This Row],[BS]]/_xlfn.XLOOKUP(Basisjahr,Daten_G262[Jahr],Daten_G262[BS])-1,#N/A)</f>
        <v>#N/A</v>
      </c>
      <c r="K32" s="63"/>
      <c r="L32" s="67"/>
      <c r="M32" s="64"/>
      <c r="N32" s="64"/>
      <c r="O32" s="64"/>
      <c r="P32" s="64"/>
    </row>
    <row r="33" spans="1:16" ht="16.350000000000001" customHeight="1">
      <c r="A33" s="95">
        <v>2016</v>
      </c>
      <c r="B33" s="65" t="s">
        <v>164</v>
      </c>
      <c r="C33" s="124" t="s">
        <v>164</v>
      </c>
      <c r="D33" s="66" t="e">
        <v>#N/A</v>
      </c>
      <c r="E33" s="73"/>
      <c r="F33" s="75" t="e">
        <f>IF(ISNUMBER(Daten_G262[[#This Row],[ZH]]),Daten_G262[[#This Row],[ZH]]/_xlfn.XLOOKUP(Basisjahr,Daten_G262[Jahr],Daten_G262[ZH])-1,#N/A)</f>
        <v>#N/A</v>
      </c>
      <c r="G33" s="73"/>
      <c r="H33" s="75" t="e">
        <f>IF(ISNUMBER(Daten_G262[[#This Row],[CH]]),Daten_G262[[#This Row],[CH]]/_xlfn.XLOOKUP(Basisjahr,Daten_G262[Jahr],Daten_G262[CH])-1,#N/A)</f>
        <v>#N/A</v>
      </c>
      <c r="I33" s="73"/>
      <c r="J33" s="75" t="e">
        <f>IF(ISNUMBER(Daten_G262[[#This Row],[BS]]),Daten_G262[[#This Row],[BS]]/_xlfn.XLOOKUP(Basisjahr,Daten_G262[Jahr],Daten_G262[BS])-1,#N/A)</f>
        <v>#N/A</v>
      </c>
      <c r="K33" s="63"/>
      <c r="L33" s="67"/>
      <c r="M33" s="64"/>
      <c r="N33" s="62"/>
      <c r="O33" s="62"/>
      <c r="P33" s="62"/>
    </row>
    <row r="34" spans="1:16" ht="16.350000000000001" customHeight="1">
      <c r="A34" s="95">
        <v>2017</v>
      </c>
      <c r="B34" s="65" t="s">
        <v>164</v>
      </c>
      <c r="C34" s="124" t="s">
        <v>164</v>
      </c>
      <c r="D34" s="66" t="e">
        <v>#N/A</v>
      </c>
      <c r="E34" s="73"/>
      <c r="F34" s="75" t="e">
        <f>IF(ISNUMBER(Daten_G262[[#This Row],[ZH]]),Daten_G262[[#This Row],[ZH]]/_xlfn.XLOOKUP(Basisjahr,Daten_G262[Jahr],Daten_G262[ZH])-1,#N/A)</f>
        <v>#N/A</v>
      </c>
      <c r="G34" s="73"/>
      <c r="H34" s="75" t="e">
        <f>IF(ISNUMBER(Daten_G262[[#This Row],[CH]]),Daten_G262[[#This Row],[CH]]/_xlfn.XLOOKUP(Basisjahr,Daten_G262[Jahr],Daten_G262[CH])-1,#N/A)</f>
        <v>#N/A</v>
      </c>
      <c r="I34" s="73"/>
      <c r="J34" s="75" t="e">
        <f>IF(ISNUMBER(Daten_G262[[#This Row],[BS]]),Daten_G262[[#This Row],[BS]]/_xlfn.XLOOKUP(Basisjahr,Daten_G262[Jahr],Daten_G262[BS])-1,#N/A)</f>
        <v>#N/A</v>
      </c>
      <c r="K34" s="63"/>
      <c r="L34" s="67"/>
      <c r="M34" s="64"/>
      <c r="N34" s="62"/>
      <c r="O34" s="62"/>
      <c r="P34" s="62"/>
    </row>
    <row r="35" spans="1:16" ht="16.350000000000001" customHeight="1">
      <c r="A35" s="95">
        <v>2018</v>
      </c>
      <c r="B35" s="65" t="s">
        <v>164</v>
      </c>
      <c r="C35" s="124" t="s">
        <v>164</v>
      </c>
      <c r="D35" s="66" t="e">
        <v>#N/A</v>
      </c>
      <c r="E35" s="73"/>
      <c r="F35" s="75" t="e">
        <f>IF(ISNUMBER(Daten_G262[[#This Row],[ZH]]),Daten_G262[[#This Row],[ZH]]/_xlfn.XLOOKUP(Basisjahr,Daten_G262[Jahr],Daten_G262[ZH])-1,#N/A)</f>
        <v>#N/A</v>
      </c>
      <c r="G35" s="73"/>
      <c r="H35" s="75" t="e">
        <f>IF(ISNUMBER(Daten_G262[[#This Row],[CH]]),Daten_G262[[#This Row],[CH]]/_xlfn.XLOOKUP(Basisjahr,Daten_G262[Jahr],Daten_G262[CH])-1,#N/A)</f>
        <v>#N/A</v>
      </c>
      <c r="I35" s="73"/>
      <c r="J35" s="75" t="e">
        <f>IF(ISNUMBER(Daten_G262[[#This Row],[BS]]),Daten_G262[[#This Row],[BS]]/_xlfn.XLOOKUP(Basisjahr,Daten_G262[Jahr],Daten_G262[BS])-1,#N/A)</f>
        <v>#N/A</v>
      </c>
      <c r="K35" s="63"/>
      <c r="L35" s="67"/>
      <c r="M35" s="64"/>
      <c r="N35" s="62"/>
      <c r="O35" s="62"/>
      <c r="P35" s="62"/>
    </row>
    <row r="36" spans="1:16" ht="16.350000000000001" customHeight="1">
      <c r="A36" s="95">
        <v>2019</v>
      </c>
      <c r="B36" s="65" t="s">
        <v>164</v>
      </c>
      <c r="C36" s="124" t="s">
        <v>164</v>
      </c>
      <c r="D36" s="66" t="e">
        <v>#N/A</v>
      </c>
      <c r="E36" s="73"/>
      <c r="F36" s="75" t="e">
        <f>IF(ISNUMBER(Daten_G262[[#This Row],[ZH]]),Daten_G262[[#This Row],[ZH]]/_xlfn.XLOOKUP(Basisjahr,Daten_G262[Jahr],Daten_G262[ZH])-1,#N/A)</f>
        <v>#N/A</v>
      </c>
      <c r="G36" s="73"/>
      <c r="H36" s="75" t="e">
        <f>IF(ISNUMBER(Daten_G262[[#This Row],[CH]]),Daten_G262[[#This Row],[CH]]/_xlfn.XLOOKUP(Basisjahr,Daten_G262[Jahr],Daten_G262[CH])-1,#N/A)</f>
        <v>#N/A</v>
      </c>
      <c r="I36" s="73"/>
      <c r="J36" s="75" t="e">
        <f>IF(ISNUMBER(Daten_G262[[#This Row],[BS]]),Daten_G262[[#This Row],[BS]]/_xlfn.XLOOKUP(Basisjahr,Daten_G262[Jahr],Daten_G262[BS])-1,#N/A)</f>
        <v>#N/A</v>
      </c>
      <c r="K36" s="63"/>
      <c r="L36" s="67"/>
      <c r="M36" s="64"/>
      <c r="N36" s="62"/>
      <c r="O36" s="62"/>
      <c r="P36" s="62"/>
    </row>
    <row r="37" spans="1:16" ht="16.350000000000001" customHeight="1">
      <c r="A37" s="95">
        <v>2020</v>
      </c>
      <c r="B37" s="65" t="s">
        <v>164</v>
      </c>
      <c r="C37" s="124" t="s">
        <v>164</v>
      </c>
      <c r="D37" s="66" t="e">
        <v>#N/A</v>
      </c>
      <c r="E37" s="73"/>
      <c r="F37" s="75" t="e">
        <f>IF(ISNUMBER(Daten_G262[[#This Row],[ZH]]),Daten_G262[[#This Row],[ZH]]/_xlfn.XLOOKUP(Basisjahr,Daten_G262[Jahr],Daten_G262[ZH])-1,#N/A)</f>
        <v>#N/A</v>
      </c>
      <c r="G37" s="73"/>
      <c r="H37" s="75" t="e">
        <f>IF(ISNUMBER(Daten_G262[[#This Row],[CH]]),Daten_G262[[#This Row],[CH]]/_xlfn.XLOOKUP(Basisjahr,Daten_G262[Jahr],Daten_G262[CH])-1,#N/A)</f>
        <v>#N/A</v>
      </c>
      <c r="I37" s="73"/>
      <c r="J37" s="75" t="e">
        <f>IF(ISNUMBER(Daten_G262[[#This Row],[BS]]),Daten_G262[[#This Row],[BS]]/_xlfn.XLOOKUP(Basisjahr,Daten_G262[Jahr],Daten_G262[BS])-1,#N/A)</f>
        <v>#N/A</v>
      </c>
      <c r="K37" s="63"/>
      <c r="L37" s="67"/>
      <c r="M37" s="64"/>
      <c r="N37" s="62"/>
      <c r="O37" s="62"/>
      <c r="P37" s="62"/>
    </row>
    <row r="38" spans="1:16" ht="16.350000000000001" customHeight="1">
      <c r="A38" s="95">
        <v>2021</v>
      </c>
      <c r="B38" s="65" t="s">
        <v>164</v>
      </c>
      <c r="C38" s="124" t="s">
        <v>164</v>
      </c>
      <c r="D38" s="66" t="e">
        <v>#N/A</v>
      </c>
      <c r="E38" s="73"/>
      <c r="F38" s="75" t="e">
        <f>IF(ISNUMBER(Daten_G262[[#This Row],[ZH]]),Daten_G262[[#This Row],[ZH]]/_xlfn.XLOOKUP(Basisjahr,Daten_G262[Jahr],Daten_G262[ZH])-1,#N/A)</f>
        <v>#N/A</v>
      </c>
      <c r="G38" s="73"/>
      <c r="H38" s="75" t="e">
        <f>IF(ISNUMBER(Daten_G262[[#This Row],[CH]]),Daten_G262[[#This Row],[CH]]/_xlfn.XLOOKUP(Basisjahr,Daten_G262[Jahr],Daten_G262[CH])-1,#N/A)</f>
        <v>#N/A</v>
      </c>
      <c r="I38" s="73"/>
      <c r="J38" s="75" t="e">
        <f>IF(ISNUMBER(Daten_G262[[#This Row],[BS]]),Daten_G262[[#This Row],[BS]]/_xlfn.XLOOKUP(Basisjahr,Daten_G262[Jahr],Daten_G262[BS])-1,#N/A)</f>
        <v>#N/A</v>
      </c>
      <c r="K38" s="63"/>
      <c r="L38" s="67"/>
      <c r="M38" s="64"/>
      <c r="N38" s="62"/>
      <c r="O38" s="62"/>
      <c r="P38" s="62"/>
    </row>
    <row r="39" spans="1:16" ht="16.350000000000001" customHeight="1">
      <c r="A39" s="95">
        <v>2022</v>
      </c>
      <c r="B39" s="65" t="s">
        <v>164</v>
      </c>
      <c r="C39" s="124" t="s">
        <v>164</v>
      </c>
      <c r="D39" s="66" t="e">
        <v>#N/A</v>
      </c>
      <c r="E39" s="73"/>
      <c r="F39" s="75" t="e">
        <f>IF(ISNUMBER(Daten_G262[[#This Row],[ZH]]),Daten_G262[[#This Row],[ZH]]/_xlfn.XLOOKUP(Basisjahr,Daten_G262[Jahr],Daten_G262[ZH])-1,#N/A)</f>
        <v>#N/A</v>
      </c>
      <c r="G39" s="73"/>
      <c r="H39" s="75" t="e">
        <f>IF(ISNUMBER(Daten_G262[[#This Row],[CH]]),Daten_G262[[#This Row],[CH]]/_xlfn.XLOOKUP(Basisjahr,Daten_G262[Jahr],Daten_G262[CH])-1,#N/A)</f>
        <v>#N/A</v>
      </c>
      <c r="I39" s="73"/>
      <c r="J39" s="75" t="e">
        <f>IF(ISNUMBER(Daten_G262[[#This Row],[BS]]),Daten_G262[[#This Row],[BS]]/_xlfn.XLOOKUP(Basisjahr,Daten_G262[Jahr],Daten_G262[BS])-1,#N/A)</f>
        <v>#N/A</v>
      </c>
      <c r="K39" s="68"/>
      <c r="L39" s="67"/>
      <c r="M39" s="64"/>
      <c r="N39" s="62"/>
      <c r="O39" s="62"/>
      <c r="P39" s="62"/>
    </row>
    <row r="40" spans="1:16" ht="16.350000000000001" customHeight="1">
      <c r="A40" s="95">
        <v>2023</v>
      </c>
      <c r="B40" s="65" t="s">
        <v>164</v>
      </c>
      <c r="C40" s="124" t="s">
        <v>164</v>
      </c>
      <c r="D40" s="66" t="e">
        <v>#N/A</v>
      </c>
      <c r="E40" s="74"/>
      <c r="F40" s="76" t="e">
        <f>IF(ISNUMBER(Daten_G262[[#This Row],[ZH]]),Daten_G262[[#This Row],[ZH]]/_xlfn.XLOOKUP(Basisjahr,Daten_G262[Jahr],Daten_G262[ZH])-1,#N/A)</f>
        <v>#N/A</v>
      </c>
      <c r="G40" s="74"/>
      <c r="H40" s="76" t="e">
        <f>IF(ISNUMBER(Daten_G262[[#This Row],[CH]]),Daten_G262[[#This Row],[CH]]/_xlfn.XLOOKUP(Basisjahr,Daten_G262[Jahr],Daten_G262[CH])-1,#N/A)</f>
        <v>#N/A</v>
      </c>
      <c r="I40" s="74"/>
      <c r="J40" s="76" t="e">
        <f>IF(ISNUMBER(Daten_G262[[#This Row],[BS]]),Daten_G262[[#This Row],[BS]]/_xlfn.XLOOKUP(Basisjahr,Daten_G262[Jahr],Daten_G262[BS])-1,#N/A)</f>
        <v>#N/A</v>
      </c>
      <c r="K40" s="68"/>
      <c r="L40" s="67"/>
      <c r="M40" s="64"/>
      <c r="N40" s="62"/>
      <c r="O40" s="62"/>
      <c r="P40" s="62"/>
    </row>
    <row r="41" spans="1:16" ht="16.350000000000001" customHeight="1">
      <c r="A41" s="95">
        <v>2024</v>
      </c>
      <c r="B41" s="65" t="s">
        <v>164</v>
      </c>
      <c r="C41" s="124" t="s">
        <v>164</v>
      </c>
      <c r="D41" s="66" t="e">
        <v>#N/A</v>
      </c>
      <c r="E41" s="74"/>
      <c r="F41" s="76" t="e">
        <f>IF(ISNUMBER(Daten_G262[[#This Row],[ZH]]),Daten_G262[[#This Row],[ZH]]/_xlfn.XLOOKUP(Basisjahr,Daten_G262[Jahr],Daten_G262[ZH])-1,#N/A)</f>
        <v>#N/A</v>
      </c>
      <c r="G41" s="74"/>
      <c r="H41" s="76" t="e">
        <f>IF(ISNUMBER(Daten_G262[[#This Row],[CH]]),Daten_G262[[#This Row],[CH]]/_xlfn.XLOOKUP(Basisjahr,Daten_G262[Jahr],Daten_G262[CH])-1,#N/A)</f>
        <v>#N/A</v>
      </c>
      <c r="I41" s="74"/>
      <c r="J41" s="76" t="e">
        <f>IF(ISNUMBER(Daten_G262[[#This Row],[BS]]),Daten_G262[[#This Row],[BS]]/_xlfn.XLOOKUP(Basisjahr,Daten_G262[Jahr],Daten_G262[BS])-1,#N/A)</f>
        <v>#N/A</v>
      </c>
      <c r="K41" s="68"/>
      <c r="L41" s="67"/>
      <c r="M41" s="64"/>
      <c r="N41" s="62"/>
      <c r="O41" s="62"/>
      <c r="P41" s="62"/>
    </row>
    <row r="42" spans="1:16" ht="16.350000000000001" customHeight="1">
      <c r="A42" s="95">
        <v>2025</v>
      </c>
      <c r="B42" s="65" t="s">
        <v>164</v>
      </c>
      <c r="C42" s="124" t="s">
        <v>164</v>
      </c>
      <c r="D42" s="66" t="e">
        <v>#N/A</v>
      </c>
      <c r="E42" s="74"/>
      <c r="F42" s="76" t="e">
        <f>IF(ISNUMBER(Daten_G262[[#This Row],[ZH]]),Daten_G262[[#This Row],[ZH]]/_xlfn.XLOOKUP(Basisjahr,Daten_G262[Jahr],Daten_G262[ZH])-1,#N/A)</f>
        <v>#N/A</v>
      </c>
      <c r="G42" s="74"/>
      <c r="H42" s="76" t="e">
        <f>IF(ISNUMBER(Daten_G262[[#This Row],[CH]]),Daten_G262[[#This Row],[CH]]/_xlfn.XLOOKUP(Basisjahr,Daten_G262[Jahr],Daten_G262[CH])-1,#N/A)</f>
        <v>#N/A</v>
      </c>
      <c r="I42" s="74"/>
      <c r="J42" s="76" t="e">
        <f>IF(ISNUMBER(Daten_G262[[#This Row],[BS]]),Daten_G262[[#This Row],[BS]]/_xlfn.XLOOKUP(Basisjahr,Daten_G262[Jahr],Daten_G262[BS])-1,#N/A)</f>
        <v>#N/A</v>
      </c>
      <c r="K42" s="68"/>
      <c r="L42" s="67"/>
      <c r="M42" s="64"/>
      <c r="N42" s="62"/>
      <c r="O42" s="62"/>
      <c r="P42" s="62"/>
    </row>
    <row r="43" spans="1:16" ht="16.350000000000001" customHeight="1">
      <c r="A43" s="95">
        <v>2026</v>
      </c>
      <c r="B43" s="65" t="s">
        <v>164</v>
      </c>
      <c r="C43" s="124" t="s">
        <v>164</v>
      </c>
      <c r="D43" s="66" t="e">
        <v>#N/A</v>
      </c>
      <c r="E43" s="74"/>
      <c r="F43" s="76" t="e">
        <f>IF(ISNUMBER(Daten_G262[[#This Row],[ZH]]),Daten_G262[[#This Row],[ZH]]/_xlfn.XLOOKUP(Basisjahr,Daten_G262[Jahr],Daten_G262[ZH])-1,#N/A)</f>
        <v>#N/A</v>
      </c>
      <c r="G43" s="74"/>
      <c r="H43" s="76" t="e">
        <f>IF(ISNUMBER(Daten_G262[[#This Row],[CH]]),Daten_G262[[#This Row],[CH]]/_xlfn.XLOOKUP(Basisjahr,Daten_G262[Jahr],Daten_G262[CH])-1,#N/A)</f>
        <v>#N/A</v>
      </c>
      <c r="I43" s="74"/>
      <c r="J43" s="76" t="e">
        <f>IF(ISNUMBER(Daten_G262[[#This Row],[BS]]),Daten_G262[[#This Row],[BS]]/_xlfn.XLOOKUP(Basisjahr,Daten_G262[Jahr],Daten_G262[BS])-1,#N/A)</f>
        <v>#N/A</v>
      </c>
      <c r="K43" s="68"/>
      <c r="L43" s="67"/>
      <c r="M43" s="64"/>
      <c r="N43" s="62"/>
      <c r="O43" s="62"/>
      <c r="P43" s="62"/>
    </row>
    <row r="44" spans="1:16" ht="16.350000000000001" customHeight="1">
      <c r="A44" s="95">
        <v>2027</v>
      </c>
      <c r="B44" s="65" t="s">
        <v>164</v>
      </c>
      <c r="C44" s="124" t="s">
        <v>164</v>
      </c>
      <c r="D44" s="66" t="e">
        <v>#N/A</v>
      </c>
      <c r="E44" s="74"/>
      <c r="F44" s="76" t="e">
        <f>IF(ISNUMBER(Daten_G262[[#This Row],[ZH]]),Daten_G262[[#This Row],[ZH]]/_xlfn.XLOOKUP(Basisjahr,Daten_G262[Jahr],Daten_G262[ZH])-1,#N/A)</f>
        <v>#N/A</v>
      </c>
      <c r="G44" s="74"/>
      <c r="H44" s="76" t="e">
        <f>IF(ISNUMBER(Daten_G262[[#This Row],[CH]]),Daten_G262[[#This Row],[CH]]/_xlfn.XLOOKUP(Basisjahr,Daten_G262[Jahr],Daten_G262[CH])-1,#N/A)</f>
        <v>#N/A</v>
      </c>
      <c r="I44" s="74"/>
      <c r="J44" s="76" t="e">
        <f>IF(ISNUMBER(Daten_G262[[#This Row],[BS]]),Daten_G262[[#This Row],[BS]]/_xlfn.XLOOKUP(Basisjahr,Daten_G262[Jahr],Daten_G262[BS])-1,#N/A)</f>
        <v>#N/A</v>
      </c>
      <c r="K44" s="68"/>
      <c r="L44" s="67"/>
      <c r="M44" s="64"/>
      <c r="N44" s="62"/>
      <c r="O44" s="62"/>
      <c r="P44" s="62"/>
    </row>
    <row r="45" spans="1:16" ht="16.350000000000001" customHeight="1">
      <c r="A45" s="95">
        <v>2028</v>
      </c>
      <c r="B45" s="65" t="s">
        <v>164</v>
      </c>
      <c r="C45" s="124" t="s">
        <v>164</v>
      </c>
      <c r="D45" s="66" t="e">
        <v>#N/A</v>
      </c>
      <c r="E45" s="74"/>
      <c r="F45" s="76" t="e">
        <f>IF(ISNUMBER(Daten_G262[[#This Row],[ZH]]),Daten_G262[[#This Row],[ZH]]/_xlfn.XLOOKUP(Basisjahr,Daten_G262[Jahr],Daten_G262[ZH])-1,#N/A)</f>
        <v>#N/A</v>
      </c>
      <c r="G45" s="74"/>
      <c r="H45" s="76" t="e">
        <f>IF(ISNUMBER(Daten_G262[[#This Row],[CH]]),Daten_G262[[#This Row],[CH]]/_xlfn.XLOOKUP(Basisjahr,Daten_G262[Jahr],Daten_G262[CH])-1,#N/A)</f>
        <v>#N/A</v>
      </c>
      <c r="I45" s="74"/>
      <c r="J45" s="76" t="e">
        <f>IF(ISNUMBER(Daten_G262[[#This Row],[BS]]),Daten_G262[[#This Row],[BS]]/_xlfn.XLOOKUP(Basisjahr,Daten_G262[Jahr],Daten_G262[BS])-1,#N/A)</f>
        <v>#N/A</v>
      </c>
      <c r="K45" s="68"/>
      <c r="L45" s="67"/>
      <c r="M45" s="64"/>
      <c r="N45" s="62"/>
      <c r="O45" s="62"/>
      <c r="P45" s="62"/>
    </row>
    <row r="46" spans="1:16" ht="16.350000000000001" customHeight="1">
      <c r="A46" s="95">
        <v>2029</v>
      </c>
      <c r="B46" s="65" t="s">
        <v>164</v>
      </c>
      <c r="C46" s="124" t="s">
        <v>164</v>
      </c>
      <c r="D46" s="66" t="e">
        <v>#N/A</v>
      </c>
      <c r="E46" s="74"/>
      <c r="F46" s="76" t="e">
        <f>IF(ISNUMBER(Daten_G262[[#This Row],[ZH]]),Daten_G262[[#This Row],[ZH]]/_xlfn.XLOOKUP(Basisjahr,Daten_G262[Jahr],Daten_G262[ZH])-1,#N/A)</f>
        <v>#N/A</v>
      </c>
      <c r="G46" s="74"/>
      <c r="H46" s="76" t="e">
        <f>IF(ISNUMBER(Daten_G262[[#This Row],[CH]]),Daten_G262[[#This Row],[CH]]/_xlfn.XLOOKUP(Basisjahr,Daten_G262[Jahr],Daten_G262[CH])-1,#N/A)</f>
        <v>#N/A</v>
      </c>
      <c r="I46" s="74"/>
      <c r="J46" s="76" t="e">
        <f>IF(ISNUMBER(Daten_G262[[#This Row],[BS]]),Daten_G262[[#This Row],[BS]]/_xlfn.XLOOKUP(Basisjahr,Daten_G262[Jahr],Daten_G262[BS])-1,#N/A)</f>
        <v>#N/A</v>
      </c>
      <c r="K46" s="68"/>
      <c r="L46" s="67"/>
      <c r="M46" s="64"/>
      <c r="N46" s="62"/>
      <c r="O46" s="62"/>
      <c r="P46" s="62"/>
    </row>
    <row r="47" spans="1:16" ht="16.350000000000001" customHeight="1">
      <c r="A47" s="95">
        <v>2030</v>
      </c>
      <c r="B47" s="65" t="s">
        <v>164</v>
      </c>
      <c r="C47" s="124" t="s">
        <v>164</v>
      </c>
      <c r="D47" s="66" t="e">
        <v>#N/A</v>
      </c>
      <c r="E47" s="74"/>
      <c r="F47" s="76" t="e">
        <f>IF(ISNUMBER(Daten_G262[[#This Row],[ZH]]),Daten_G262[[#This Row],[ZH]]/_xlfn.XLOOKUP(Basisjahr,Daten_G262[Jahr],Daten_G262[ZH])-1,#N/A)</f>
        <v>#N/A</v>
      </c>
      <c r="G47" s="74"/>
      <c r="H47" s="76" t="e">
        <f>IF(ISNUMBER(Daten_G262[[#This Row],[CH]]),Daten_G262[[#This Row],[CH]]/_xlfn.XLOOKUP(Basisjahr,Daten_G262[Jahr],Daten_G262[CH])-1,#N/A)</f>
        <v>#N/A</v>
      </c>
      <c r="I47" s="74"/>
      <c r="J47" s="76" t="e">
        <f>IF(ISNUMBER(Daten_G262[[#This Row],[BS]]),Daten_G262[[#This Row],[BS]]/_xlfn.XLOOKUP(Basisjahr,Daten_G262[Jahr],Daten_G262[BS])-1,#N/A)</f>
        <v>#N/A</v>
      </c>
      <c r="K47" s="68"/>
      <c r="L47" s="67"/>
      <c r="M47" s="64"/>
      <c r="N47" s="62"/>
      <c r="O47" s="62"/>
      <c r="P47" s="62"/>
    </row>
    <row r="48" spans="1:16" ht="16.350000000000001" customHeight="1">
      <c r="A48" s="95">
        <v>2031</v>
      </c>
      <c r="B48" s="65" t="s">
        <v>164</v>
      </c>
      <c r="C48" s="124" t="s">
        <v>164</v>
      </c>
      <c r="D48" s="66" t="e">
        <v>#N/A</v>
      </c>
      <c r="E48" s="74"/>
      <c r="F48" s="76" t="e">
        <f>IF(ISNUMBER(Daten_G262[[#This Row],[ZH]]),Daten_G262[[#This Row],[ZH]]/_xlfn.XLOOKUP(Basisjahr,Daten_G262[Jahr],Daten_G262[ZH])-1,#N/A)</f>
        <v>#N/A</v>
      </c>
      <c r="G48" s="74"/>
      <c r="H48" s="76" t="e">
        <f>IF(ISNUMBER(Daten_G262[[#This Row],[CH]]),Daten_G262[[#This Row],[CH]]/_xlfn.XLOOKUP(Basisjahr,Daten_G262[Jahr],Daten_G262[CH])-1,#N/A)</f>
        <v>#N/A</v>
      </c>
      <c r="I48" s="74"/>
      <c r="J48" s="76" t="e">
        <f>IF(ISNUMBER(Daten_G262[[#This Row],[BS]]),Daten_G262[[#This Row],[BS]]/_xlfn.XLOOKUP(Basisjahr,Daten_G262[Jahr],Daten_G262[BS])-1,#N/A)</f>
        <v>#N/A</v>
      </c>
      <c r="K48" s="68"/>
      <c r="L48" s="67"/>
      <c r="M48" s="64"/>
      <c r="N48" s="62"/>
      <c r="O48" s="62"/>
      <c r="P48" s="62"/>
    </row>
    <row r="49" spans="1:16" ht="16.350000000000001" customHeight="1">
      <c r="A49" s="95">
        <v>2032</v>
      </c>
      <c r="B49" s="65" t="s">
        <v>164</v>
      </c>
      <c r="C49" s="124" t="s">
        <v>164</v>
      </c>
      <c r="D49" s="66" t="e">
        <v>#N/A</v>
      </c>
      <c r="E49" s="74"/>
      <c r="F49" s="76" t="e">
        <f>IF(ISNUMBER(Daten_G262[[#This Row],[ZH]]),Daten_G262[[#This Row],[ZH]]/_xlfn.XLOOKUP(Basisjahr,Daten_G262[Jahr],Daten_G262[ZH])-1,#N/A)</f>
        <v>#N/A</v>
      </c>
      <c r="G49" s="74"/>
      <c r="H49" s="76" t="e">
        <f>IF(ISNUMBER(Daten_G262[[#This Row],[CH]]),Daten_G262[[#This Row],[CH]]/_xlfn.XLOOKUP(Basisjahr,Daten_G262[Jahr],Daten_G262[CH])-1,#N/A)</f>
        <v>#N/A</v>
      </c>
      <c r="I49" s="74"/>
      <c r="J49" s="76" t="e">
        <f>IF(ISNUMBER(Daten_G262[[#This Row],[BS]]),Daten_G262[[#This Row],[BS]]/_xlfn.XLOOKUP(Basisjahr,Daten_G262[Jahr],Daten_G262[BS])-1,#N/A)</f>
        <v>#N/A</v>
      </c>
      <c r="K49" s="68"/>
      <c r="L49" s="67"/>
      <c r="M49" s="64"/>
      <c r="N49" s="62"/>
      <c r="O49" s="62"/>
      <c r="P49" s="62"/>
    </row>
    <row r="50" spans="1:16" ht="16.350000000000001" customHeight="1">
      <c r="A50" s="95">
        <v>2033</v>
      </c>
      <c r="B50" s="65" t="s">
        <v>164</v>
      </c>
      <c r="C50" s="124" t="s">
        <v>164</v>
      </c>
      <c r="D50" s="66" t="e">
        <v>#N/A</v>
      </c>
      <c r="E50" s="74"/>
      <c r="F50" s="76" t="e">
        <f>IF(ISNUMBER(Daten_G262[[#This Row],[ZH]]),Daten_G262[[#This Row],[ZH]]/_xlfn.XLOOKUP(Basisjahr,Daten_G262[Jahr],Daten_G262[ZH])-1,#N/A)</f>
        <v>#N/A</v>
      </c>
      <c r="G50" s="74"/>
      <c r="H50" s="76" t="e">
        <f>IF(ISNUMBER(Daten_G262[[#This Row],[CH]]),Daten_G262[[#This Row],[CH]]/_xlfn.XLOOKUP(Basisjahr,Daten_G262[Jahr],Daten_G262[CH])-1,#N/A)</f>
        <v>#N/A</v>
      </c>
      <c r="I50" s="74"/>
      <c r="J50" s="76" t="e">
        <f>IF(ISNUMBER(Daten_G262[[#This Row],[BS]]),Daten_G262[[#This Row],[BS]]/_xlfn.XLOOKUP(Basisjahr,Daten_G262[Jahr],Daten_G262[BS])-1,#N/A)</f>
        <v>#N/A</v>
      </c>
      <c r="K50" s="68"/>
      <c r="L50" s="67"/>
      <c r="M50" s="64"/>
      <c r="N50" s="62"/>
      <c r="O50" s="62"/>
      <c r="P50" s="62"/>
    </row>
    <row r="51" spans="1:16" ht="16.350000000000001" customHeight="1">
      <c r="A51" s="95">
        <v>2034</v>
      </c>
      <c r="B51" s="65" t="s">
        <v>164</v>
      </c>
      <c r="C51" s="124" t="s">
        <v>164</v>
      </c>
      <c r="D51" s="66" t="e">
        <v>#N/A</v>
      </c>
      <c r="E51" s="74"/>
      <c r="F51" s="76" t="e">
        <f>IF(ISNUMBER(Daten_G262[[#This Row],[ZH]]),Daten_G262[[#This Row],[ZH]]/_xlfn.XLOOKUP(Basisjahr,Daten_G262[Jahr],Daten_G262[ZH])-1,#N/A)</f>
        <v>#N/A</v>
      </c>
      <c r="G51" s="74"/>
      <c r="H51" s="76" t="e">
        <f>IF(ISNUMBER(Daten_G262[[#This Row],[CH]]),Daten_G262[[#This Row],[CH]]/_xlfn.XLOOKUP(Basisjahr,Daten_G262[Jahr],Daten_G262[CH])-1,#N/A)</f>
        <v>#N/A</v>
      </c>
      <c r="I51" s="74"/>
      <c r="J51" s="76" t="e">
        <f>IF(ISNUMBER(Daten_G262[[#This Row],[BS]]),Daten_G262[[#This Row],[BS]]/_xlfn.XLOOKUP(Basisjahr,Daten_G262[Jahr],Daten_G262[BS])-1,#N/A)</f>
        <v>#N/A</v>
      </c>
      <c r="K51" s="68"/>
      <c r="L51" s="67"/>
      <c r="M51" s="64"/>
      <c r="N51" s="62"/>
      <c r="O51" s="62"/>
      <c r="P51" s="62"/>
    </row>
    <row r="52" spans="1:16" ht="16.350000000000001" customHeight="1">
      <c r="A52" s="95">
        <v>2035</v>
      </c>
      <c r="B52" s="65" t="s">
        <v>164</v>
      </c>
      <c r="C52" s="124" t="s">
        <v>164</v>
      </c>
      <c r="D52" s="66" t="e">
        <v>#N/A</v>
      </c>
      <c r="E52" s="74"/>
      <c r="F52" s="76" t="e">
        <f>IF(ISNUMBER(Daten_G262[[#This Row],[ZH]]),Daten_G262[[#This Row],[ZH]]/_xlfn.XLOOKUP(Basisjahr,Daten_G262[Jahr],Daten_G262[ZH])-1,#N/A)</f>
        <v>#N/A</v>
      </c>
      <c r="G52" s="74"/>
      <c r="H52" s="76" t="e">
        <f>IF(ISNUMBER(Daten_G262[[#This Row],[CH]]),Daten_G262[[#This Row],[CH]]/_xlfn.XLOOKUP(Basisjahr,Daten_G262[Jahr],Daten_G262[CH])-1,#N/A)</f>
        <v>#N/A</v>
      </c>
      <c r="I52" s="74"/>
      <c r="J52" s="76" t="e">
        <f>IF(ISNUMBER(Daten_G262[[#This Row],[BS]]),Daten_G262[[#This Row],[BS]]/_xlfn.XLOOKUP(Basisjahr,Daten_G262[Jahr],Daten_G262[BS])-1,#N/A)</f>
        <v>#N/A</v>
      </c>
      <c r="K52" s="68"/>
      <c r="L52" s="67"/>
      <c r="M52" s="64"/>
      <c r="N52" s="62"/>
      <c r="O52" s="62"/>
      <c r="P52" s="62"/>
    </row>
    <row r="53" spans="1:16" ht="16.350000000000001" customHeight="1">
      <c r="A53" s="95">
        <v>2036</v>
      </c>
      <c r="B53" s="65" t="s">
        <v>164</v>
      </c>
      <c r="C53" s="124" t="s">
        <v>164</v>
      </c>
      <c r="D53" s="66" t="e">
        <v>#N/A</v>
      </c>
      <c r="E53" s="74"/>
      <c r="F53" s="76" t="e">
        <f>IF(ISNUMBER(Daten_G262[[#This Row],[ZH]]),Daten_G262[[#This Row],[ZH]]/_xlfn.XLOOKUP(Basisjahr,Daten_G262[Jahr],Daten_G262[ZH])-1,#N/A)</f>
        <v>#N/A</v>
      </c>
      <c r="G53" s="74"/>
      <c r="H53" s="76" t="e">
        <f>IF(ISNUMBER(Daten_G262[[#This Row],[CH]]),Daten_G262[[#This Row],[CH]]/_xlfn.XLOOKUP(Basisjahr,Daten_G262[Jahr],Daten_G262[CH])-1,#N/A)</f>
        <v>#N/A</v>
      </c>
      <c r="I53" s="74"/>
      <c r="J53" s="76" t="e">
        <f>IF(ISNUMBER(Daten_G262[[#This Row],[BS]]),Daten_G262[[#This Row],[BS]]/_xlfn.XLOOKUP(Basisjahr,Daten_G262[Jahr],Daten_G262[BS])-1,#N/A)</f>
        <v>#N/A</v>
      </c>
      <c r="K53" s="68"/>
      <c r="L53" s="67"/>
      <c r="M53" s="64"/>
      <c r="N53" s="62"/>
      <c r="O53" s="62"/>
      <c r="P53" s="62"/>
    </row>
    <row r="54" spans="1:16" ht="16.350000000000001" customHeight="1">
      <c r="A54" s="95">
        <v>2037</v>
      </c>
      <c r="B54" s="65" t="s">
        <v>164</v>
      </c>
      <c r="C54" s="124" t="s">
        <v>164</v>
      </c>
      <c r="D54" s="66" t="e">
        <v>#N/A</v>
      </c>
      <c r="E54" s="74"/>
      <c r="F54" s="76" t="e">
        <f>IF(ISNUMBER(Daten_G262[[#This Row],[ZH]]),Daten_G262[[#This Row],[ZH]]/_xlfn.XLOOKUP(Basisjahr,Daten_G262[Jahr],Daten_G262[ZH])-1,#N/A)</f>
        <v>#N/A</v>
      </c>
      <c r="G54" s="74"/>
      <c r="H54" s="76" t="e">
        <f>IF(ISNUMBER(Daten_G262[[#This Row],[CH]]),Daten_G262[[#This Row],[CH]]/_xlfn.XLOOKUP(Basisjahr,Daten_G262[Jahr],Daten_G262[CH])-1,#N/A)</f>
        <v>#N/A</v>
      </c>
      <c r="I54" s="74"/>
      <c r="J54" s="76" t="e">
        <f>IF(ISNUMBER(Daten_G262[[#This Row],[BS]]),Daten_G262[[#This Row],[BS]]/_xlfn.XLOOKUP(Basisjahr,Daten_G262[Jahr],Daten_G262[BS])-1,#N/A)</f>
        <v>#N/A</v>
      </c>
      <c r="K54" s="68"/>
      <c r="L54" s="67"/>
      <c r="M54" s="64"/>
      <c r="N54" s="62"/>
      <c r="O54" s="62"/>
      <c r="P54" s="62"/>
    </row>
    <row r="55" spans="1:16" ht="16.350000000000001" customHeight="1">
      <c r="A55" s="95">
        <v>2038</v>
      </c>
      <c r="B55" s="65" t="s">
        <v>164</v>
      </c>
      <c r="C55" s="124" t="s">
        <v>164</v>
      </c>
      <c r="D55" s="66" t="e">
        <v>#N/A</v>
      </c>
      <c r="E55" s="74"/>
      <c r="F55" s="76" t="e">
        <f>IF(ISNUMBER(Daten_G262[[#This Row],[ZH]]),Daten_G262[[#This Row],[ZH]]/_xlfn.XLOOKUP(Basisjahr,Daten_G262[Jahr],Daten_G262[ZH])-1,#N/A)</f>
        <v>#N/A</v>
      </c>
      <c r="G55" s="74"/>
      <c r="H55" s="76" t="e">
        <f>IF(ISNUMBER(Daten_G262[[#This Row],[CH]]),Daten_G262[[#This Row],[CH]]/_xlfn.XLOOKUP(Basisjahr,Daten_G262[Jahr],Daten_G262[CH])-1,#N/A)</f>
        <v>#N/A</v>
      </c>
      <c r="I55" s="74"/>
      <c r="J55" s="76" t="e">
        <f>IF(ISNUMBER(Daten_G262[[#This Row],[BS]]),Daten_G262[[#This Row],[BS]]/_xlfn.XLOOKUP(Basisjahr,Daten_G262[Jahr],Daten_G262[BS])-1,#N/A)</f>
        <v>#N/A</v>
      </c>
      <c r="K55" s="68"/>
      <c r="L55" s="67"/>
      <c r="M55" s="64"/>
      <c r="N55" s="62"/>
      <c r="O55" s="62"/>
      <c r="P55" s="62"/>
    </row>
    <row r="56" spans="1:16" ht="16.350000000000001" customHeight="1">
      <c r="A56" s="95">
        <v>2039</v>
      </c>
      <c r="B56" s="65" t="s">
        <v>164</v>
      </c>
      <c r="C56" s="124" t="s">
        <v>164</v>
      </c>
      <c r="D56" s="66" t="e">
        <v>#N/A</v>
      </c>
      <c r="E56" s="74"/>
      <c r="F56" s="76" t="e">
        <f>IF(ISNUMBER(Daten_G262[[#This Row],[ZH]]),Daten_G262[[#This Row],[ZH]]/_xlfn.XLOOKUP(Basisjahr,Daten_G262[Jahr],Daten_G262[ZH])-1,#N/A)</f>
        <v>#N/A</v>
      </c>
      <c r="G56" s="74"/>
      <c r="H56" s="76" t="e">
        <f>IF(ISNUMBER(Daten_G262[[#This Row],[CH]]),Daten_G262[[#This Row],[CH]]/_xlfn.XLOOKUP(Basisjahr,Daten_G262[Jahr],Daten_G262[CH])-1,#N/A)</f>
        <v>#N/A</v>
      </c>
      <c r="I56" s="74"/>
      <c r="J56" s="76" t="e">
        <f>IF(ISNUMBER(Daten_G262[[#This Row],[BS]]),Daten_G262[[#This Row],[BS]]/_xlfn.XLOOKUP(Basisjahr,Daten_G262[Jahr],Daten_G262[BS])-1,#N/A)</f>
        <v>#N/A</v>
      </c>
      <c r="K56" s="68"/>
      <c r="L56" s="67"/>
      <c r="M56" s="64"/>
      <c r="N56" s="62"/>
      <c r="O56" s="62"/>
      <c r="P56" s="62"/>
    </row>
    <row r="57" spans="1:16" ht="16.350000000000001" customHeight="1">
      <c r="A57" s="95">
        <v>2040</v>
      </c>
      <c r="B57" s="65" t="s">
        <v>164</v>
      </c>
      <c r="C57" s="124" t="s">
        <v>164</v>
      </c>
      <c r="D57" s="66" t="e">
        <v>#N/A</v>
      </c>
      <c r="E57" s="74"/>
      <c r="F57" s="76" t="e">
        <f>IF(ISNUMBER(Daten_G262[[#This Row],[ZH]]),Daten_G262[[#This Row],[ZH]]/_xlfn.XLOOKUP(Basisjahr,Daten_G262[Jahr],Daten_G262[ZH])-1,#N/A)</f>
        <v>#N/A</v>
      </c>
      <c r="G57" s="74"/>
      <c r="H57" s="76" t="e">
        <f>IF(ISNUMBER(Daten_G262[[#This Row],[CH]]),Daten_G262[[#This Row],[CH]]/_xlfn.XLOOKUP(Basisjahr,Daten_G262[Jahr],Daten_G262[CH])-1,#N/A)</f>
        <v>#N/A</v>
      </c>
      <c r="I57" s="74"/>
      <c r="J57" s="76" t="e">
        <f>IF(ISNUMBER(Daten_G262[[#This Row],[BS]]),Daten_G262[[#This Row],[BS]]/_xlfn.XLOOKUP(Basisjahr,Daten_G262[Jahr],Daten_G262[BS])-1,#N/A)</f>
        <v>#N/A</v>
      </c>
      <c r="K57" s="68"/>
      <c r="L57" s="67"/>
      <c r="M57" s="64"/>
      <c r="N57" s="62"/>
      <c r="O57" s="62"/>
      <c r="P57" s="62"/>
    </row>
    <row r="58" spans="1:16" ht="16.350000000000001" customHeight="1">
      <c r="A58" s="95">
        <v>2041</v>
      </c>
      <c r="B58" s="65" t="s">
        <v>164</v>
      </c>
      <c r="C58" s="124" t="s">
        <v>164</v>
      </c>
      <c r="D58" s="66" t="e">
        <v>#N/A</v>
      </c>
      <c r="E58" s="74"/>
      <c r="F58" s="76" t="e">
        <f>IF(ISNUMBER(Daten_G262[[#This Row],[ZH]]),Daten_G262[[#This Row],[ZH]]/_xlfn.XLOOKUP(Basisjahr,Daten_G262[Jahr],Daten_G262[ZH])-1,#N/A)</f>
        <v>#N/A</v>
      </c>
      <c r="G58" s="74"/>
      <c r="H58" s="76" t="e">
        <f>IF(ISNUMBER(Daten_G262[[#This Row],[CH]]),Daten_G262[[#This Row],[CH]]/_xlfn.XLOOKUP(Basisjahr,Daten_G262[Jahr],Daten_G262[CH])-1,#N/A)</f>
        <v>#N/A</v>
      </c>
      <c r="I58" s="74"/>
      <c r="J58" s="76" t="e">
        <f>IF(ISNUMBER(Daten_G262[[#This Row],[BS]]),Daten_G262[[#This Row],[BS]]/_xlfn.XLOOKUP(Basisjahr,Daten_G262[Jahr],Daten_G262[BS])-1,#N/A)</f>
        <v>#N/A</v>
      </c>
      <c r="K58" s="68"/>
      <c r="L58" s="67"/>
      <c r="M58" s="64"/>
      <c r="N58" s="62"/>
      <c r="O58" s="62"/>
      <c r="P58" s="62"/>
    </row>
    <row r="59" spans="1:16" ht="16.350000000000001" customHeight="1">
      <c r="A59" s="95">
        <v>2042</v>
      </c>
      <c r="B59" s="65" t="s">
        <v>164</v>
      </c>
      <c r="C59" s="124" t="s">
        <v>164</v>
      </c>
      <c r="D59" s="66" t="e">
        <v>#N/A</v>
      </c>
      <c r="E59" s="74"/>
      <c r="F59" s="76" t="e">
        <f>IF(ISNUMBER(Daten_G262[[#This Row],[ZH]]),Daten_G262[[#This Row],[ZH]]/_xlfn.XLOOKUP(Basisjahr,Daten_G262[Jahr],Daten_G262[ZH])-1,#N/A)</f>
        <v>#N/A</v>
      </c>
      <c r="G59" s="74"/>
      <c r="H59" s="76" t="e">
        <f>IF(ISNUMBER(Daten_G262[[#This Row],[CH]]),Daten_G262[[#This Row],[CH]]/_xlfn.XLOOKUP(Basisjahr,Daten_G262[Jahr],Daten_G262[CH])-1,#N/A)</f>
        <v>#N/A</v>
      </c>
      <c r="I59" s="74"/>
      <c r="J59" s="76" t="e">
        <f>IF(ISNUMBER(Daten_G262[[#This Row],[BS]]),Daten_G262[[#This Row],[BS]]/_xlfn.XLOOKUP(Basisjahr,Daten_G262[Jahr],Daten_G262[BS])-1,#N/A)</f>
        <v>#N/A</v>
      </c>
      <c r="K59" s="68"/>
      <c r="L59" s="67"/>
      <c r="M59" s="64"/>
      <c r="N59" s="62"/>
      <c r="O59" s="62"/>
      <c r="P59" s="62"/>
    </row>
    <row r="60" spans="1:16" ht="16.350000000000001" customHeight="1">
      <c r="A60" s="95">
        <v>2043</v>
      </c>
      <c r="B60" s="65" t="s">
        <v>164</v>
      </c>
      <c r="C60" s="124" t="s">
        <v>164</v>
      </c>
      <c r="D60" s="66" t="e">
        <v>#N/A</v>
      </c>
      <c r="E60" s="74"/>
      <c r="F60" s="76" t="e">
        <f>IF(ISNUMBER(Daten_G262[[#This Row],[ZH]]),Daten_G262[[#This Row],[ZH]]/_xlfn.XLOOKUP(Basisjahr,Daten_G262[Jahr],Daten_G262[ZH])-1,#N/A)</f>
        <v>#N/A</v>
      </c>
      <c r="G60" s="74"/>
      <c r="H60" s="76" t="e">
        <f>IF(ISNUMBER(Daten_G262[[#This Row],[CH]]),Daten_G262[[#This Row],[CH]]/_xlfn.XLOOKUP(Basisjahr,Daten_G262[Jahr],Daten_G262[CH])-1,#N/A)</f>
        <v>#N/A</v>
      </c>
      <c r="I60" s="74"/>
      <c r="J60" s="76" t="e">
        <f>IF(ISNUMBER(Daten_G262[[#This Row],[BS]]),Daten_G262[[#This Row],[BS]]/_xlfn.XLOOKUP(Basisjahr,Daten_G262[Jahr],Daten_G262[BS])-1,#N/A)</f>
        <v>#N/A</v>
      </c>
      <c r="K60" s="68"/>
      <c r="L60" s="67"/>
      <c r="M60" s="64"/>
      <c r="N60" s="62"/>
      <c r="O60" s="62"/>
      <c r="P60" s="62"/>
    </row>
    <row r="61" spans="1:16" ht="16.350000000000001" customHeight="1">
      <c r="A61" s="95">
        <v>2044</v>
      </c>
      <c r="B61" s="65" t="s">
        <v>164</v>
      </c>
      <c r="C61" s="124" t="s">
        <v>164</v>
      </c>
      <c r="D61" s="66" t="e">
        <v>#N/A</v>
      </c>
      <c r="E61" s="74"/>
      <c r="F61" s="76" t="e">
        <f>IF(ISNUMBER(Daten_G262[[#This Row],[ZH]]),Daten_G262[[#This Row],[ZH]]/_xlfn.XLOOKUP(Basisjahr,Daten_G262[Jahr],Daten_G262[ZH])-1,#N/A)</f>
        <v>#N/A</v>
      </c>
      <c r="G61" s="74"/>
      <c r="H61" s="76" t="e">
        <f>IF(ISNUMBER(Daten_G262[[#This Row],[CH]]),Daten_G262[[#This Row],[CH]]/_xlfn.XLOOKUP(Basisjahr,Daten_G262[Jahr],Daten_G262[CH])-1,#N/A)</f>
        <v>#N/A</v>
      </c>
      <c r="I61" s="74"/>
      <c r="J61" s="76" t="e">
        <f>IF(ISNUMBER(Daten_G262[[#This Row],[BS]]),Daten_G262[[#This Row],[BS]]/_xlfn.XLOOKUP(Basisjahr,Daten_G262[Jahr],Daten_G262[BS])-1,#N/A)</f>
        <v>#N/A</v>
      </c>
      <c r="K61" s="68"/>
      <c r="L61" s="67"/>
      <c r="M61" s="64"/>
      <c r="N61" s="62"/>
      <c r="O61" s="62"/>
      <c r="P61" s="62"/>
    </row>
    <row r="62" spans="1:16" ht="16.350000000000001" customHeight="1">
      <c r="A62" s="95">
        <v>2045</v>
      </c>
      <c r="B62" s="65" t="s">
        <v>164</v>
      </c>
      <c r="C62" s="124" t="s">
        <v>164</v>
      </c>
      <c r="D62" s="66" t="e">
        <v>#N/A</v>
      </c>
      <c r="E62" s="74"/>
      <c r="F62" s="76" t="e">
        <f>IF(ISNUMBER(Daten_G262[[#This Row],[ZH]]),Daten_G262[[#This Row],[ZH]]/_xlfn.XLOOKUP(Basisjahr,Daten_G262[Jahr],Daten_G262[ZH])-1,#N/A)</f>
        <v>#N/A</v>
      </c>
      <c r="G62" s="74"/>
      <c r="H62" s="76" t="e">
        <f>IF(ISNUMBER(Daten_G262[[#This Row],[CH]]),Daten_G262[[#This Row],[CH]]/_xlfn.XLOOKUP(Basisjahr,Daten_G262[Jahr],Daten_G262[CH])-1,#N/A)</f>
        <v>#N/A</v>
      </c>
      <c r="I62" s="74"/>
      <c r="J62" s="76" t="e">
        <f>IF(ISNUMBER(Daten_G262[[#This Row],[BS]]),Daten_G262[[#This Row],[BS]]/_xlfn.XLOOKUP(Basisjahr,Daten_G262[Jahr],Daten_G262[BS])-1,#N/A)</f>
        <v>#N/A</v>
      </c>
      <c r="K62" s="68"/>
      <c r="L62" s="67"/>
      <c r="M62" s="64"/>
      <c r="N62" s="62"/>
      <c r="O62" s="62"/>
      <c r="P62" s="62"/>
    </row>
    <row r="63" spans="1:16" ht="16.350000000000001" customHeight="1">
      <c r="A63" s="95">
        <v>2046</v>
      </c>
      <c r="B63" s="65" t="s">
        <v>164</v>
      </c>
      <c r="C63" s="124" t="s">
        <v>164</v>
      </c>
      <c r="D63" s="66" t="e">
        <v>#N/A</v>
      </c>
      <c r="E63" s="74"/>
      <c r="F63" s="76" t="e">
        <f>IF(ISNUMBER(Daten_G262[[#This Row],[ZH]]),Daten_G262[[#This Row],[ZH]]/_xlfn.XLOOKUP(Basisjahr,Daten_G262[Jahr],Daten_G262[ZH])-1,#N/A)</f>
        <v>#N/A</v>
      </c>
      <c r="G63" s="74"/>
      <c r="H63" s="76" t="e">
        <f>IF(ISNUMBER(Daten_G262[[#This Row],[CH]]),Daten_G262[[#This Row],[CH]]/_xlfn.XLOOKUP(Basisjahr,Daten_G262[Jahr],Daten_G262[CH])-1,#N/A)</f>
        <v>#N/A</v>
      </c>
      <c r="I63" s="74"/>
      <c r="J63" s="76" t="e">
        <f>IF(ISNUMBER(Daten_G262[[#This Row],[BS]]),Daten_G262[[#This Row],[BS]]/_xlfn.XLOOKUP(Basisjahr,Daten_G262[Jahr],Daten_G262[BS])-1,#N/A)</f>
        <v>#N/A</v>
      </c>
      <c r="K63" s="68"/>
      <c r="L63" s="67"/>
      <c r="M63" s="64"/>
      <c r="N63" s="62"/>
      <c r="O63" s="62"/>
      <c r="P63" s="62"/>
    </row>
    <row r="64" spans="1:16" ht="16.350000000000001" customHeight="1">
      <c r="A64" s="95">
        <v>2047</v>
      </c>
      <c r="B64" s="65" t="s">
        <v>164</v>
      </c>
      <c r="C64" s="124" t="s">
        <v>164</v>
      </c>
      <c r="D64" s="66" t="e">
        <v>#N/A</v>
      </c>
      <c r="E64" s="74"/>
      <c r="F64" s="76" t="e">
        <f>IF(ISNUMBER(Daten_G262[[#This Row],[ZH]]),Daten_G262[[#This Row],[ZH]]/_xlfn.XLOOKUP(Basisjahr,Daten_G262[Jahr],Daten_G262[ZH])-1,#N/A)</f>
        <v>#N/A</v>
      </c>
      <c r="G64" s="74"/>
      <c r="H64" s="76" t="e">
        <f>IF(ISNUMBER(Daten_G262[[#This Row],[CH]]),Daten_G262[[#This Row],[CH]]/_xlfn.XLOOKUP(Basisjahr,Daten_G262[Jahr],Daten_G262[CH])-1,#N/A)</f>
        <v>#N/A</v>
      </c>
      <c r="I64" s="74"/>
      <c r="J64" s="76" t="e">
        <f>IF(ISNUMBER(Daten_G262[[#This Row],[BS]]),Daten_G262[[#This Row],[BS]]/_xlfn.XLOOKUP(Basisjahr,Daten_G262[Jahr],Daten_G262[BS])-1,#N/A)</f>
        <v>#N/A</v>
      </c>
      <c r="K64" s="68"/>
      <c r="L64" s="67"/>
      <c r="M64" s="64"/>
      <c r="N64" s="62"/>
      <c r="O64" s="62"/>
      <c r="P64" s="62"/>
    </row>
    <row r="65" spans="1:16" ht="16.350000000000001" customHeight="1">
      <c r="A65" s="95">
        <v>2048</v>
      </c>
      <c r="B65" s="65" t="s">
        <v>164</v>
      </c>
      <c r="C65" s="124" t="s">
        <v>164</v>
      </c>
      <c r="D65" s="66" t="e">
        <v>#N/A</v>
      </c>
      <c r="E65" s="74"/>
      <c r="F65" s="76" t="e">
        <f>IF(ISNUMBER(Daten_G262[[#This Row],[ZH]]),Daten_G262[[#This Row],[ZH]]/_xlfn.XLOOKUP(Basisjahr,Daten_G262[Jahr],Daten_G262[ZH])-1,#N/A)</f>
        <v>#N/A</v>
      </c>
      <c r="G65" s="74"/>
      <c r="H65" s="76" t="e">
        <f>IF(ISNUMBER(Daten_G262[[#This Row],[CH]]),Daten_G262[[#This Row],[CH]]/_xlfn.XLOOKUP(Basisjahr,Daten_G262[Jahr],Daten_G262[CH])-1,#N/A)</f>
        <v>#N/A</v>
      </c>
      <c r="I65" s="74"/>
      <c r="J65" s="76" t="e">
        <f>IF(ISNUMBER(Daten_G262[[#This Row],[BS]]),Daten_G262[[#This Row],[BS]]/_xlfn.XLOOKUP(Basisjahr,Daten_G262[Jahr],Daten_G262[BS])-1,#N/A)</f>
        <v>#N/A</v>
      </c>
      <c r="K65" s="68"/>
      <c r="L65" s="67"/>
      <c r="M65" s="64"/>
      <c r="N65" s="62"/>
      <c r="O65" s="62"/>
      <c r="P65" s="62"/>
    </row>
    <row r="66" spans="1:16" ht="16.350000000000001" customHeight="1">
      <c r="A66" s="95">
        <v>2049</v>
      </c>
      <c r="B66" s="65" t="s">
        <v>164</v>
      </c>
      <c r="C66" s="124" t="s">
        <v>164</v>
      </c>
      <c r="D66" s="66" t="e">
        <v>#N/A</v>
      </c>
      <c r="E66" s="74"/>
      <c r="F66" s="76" t="e">
        <f>IF(ISNUMBER(Daten_G262[[#This Row],[ZH]]),Daten_G262[[#This Row],[ZH]]/_xlfn.XLOOKUP(Basisjahr,Daten_G262[Jahr],Daten_G262[ZH])-1,#N/A)</f>
        <v>#N/A</v>
      </c>
      <c r="G66" s="74"/>
      <c r="H66" s="76" t="e">
        <f>IF(ISNUMBER(Daten_G262[[#This Row],[CH]]),Daten_G262[[#This Row],[CH]]/_xlfn.XLOOKUP(Basisjahr,Daten_G262[Jahr],Daten_G262[CH])-1,#N/A)</f>
        <v>#N/A</v>
      </c>
      <c r="I66" s="74"/>
      <c r="J66" s="76" t="e">
        <f>IF(ISNUMBER(Daten_G262[[#This Row],[BS]]),Daten_G262[[#This Row],[BS]]/_xlfn.XLOOKUP(Basisjahr,Daten_G262[Jahr],Daten_G262[BS])-1,#N/A)</f>
        <v>#N/A</v>
      </c>
      <c r="K66" s="68"/>
      <c r="L66" s="67"/>
      <c r="M66" s="64"/>
      <c r="N66" s="62"/>
      <c r="O66" s="62"/>
      <c r="P66" s="62"/>
    </row>
    <row r="67" spans="1:16" ht="15" customHeight="1">
      <c r="A67" s="95">
        <v>2050</v>
      </c>
      <c r="B67" s="95" t="s">
        <v>164</v>
      </c>
      <c r="C67" s="124" t="s">
        <v>164</v>
      </c>
      <c r="D67" t="e">
        <v>#N/A</v>
      </c>
      <c r="E67"/>
      <c r="F67" t="e">
        <f>IF(ISNUMBER(Daten_G262[[#This Row],[ZH]]),Daten_G262[[#This Row],[ZH]]/_xlfn.XLOOKUP(Basisjahr,Daten_G262[Jahr],Daten_G262[ZH])-1,#N/A)</f>
        <v>#N/A</v>
      </c>
      <c r="G67"/>
      <c r="H67" t="e">
        <f>IF(ISNUMBER(Daten_G262[[#This Row],[CH]]),Daten_G262[[#This Row],[CH]]/_xlfn.XLOOKUP(Basisjahr,Daten_G262[Jahr],Daten_G262[CH])-1,#N/A)</f>
        <v>#N/A</v>
      </c>
      <c r="I67"/>
      <c r="J67" t="e">
        <f>IF(ISNUMBER(Daten_G262[[#This Row],[BS]]),Daten_G262[[#This Row],[BS]]/_xlfn.XLOOKUP(Basisjahr,Daten_G262[Jahr],Daten_G262[BS])-1,#N/A)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c r="A71" s="64"/>
      <c r="B71" s="62"/>
      <c r="C71" s="62"/>
      <c r="D71" s="62"/>
      <c r="E71" s="60"/>
      <c r="F71" s="62"/>
      <c r="G71" s="69"/>
      <c r="H71" s="69"/>
      <c r="I71" s="62"/>
      <c r="J71" s="62"/>
    </row>
    <row r="72" spans="1:16">
      <c r="A72" s="70"/>
      <c r="G72" s="62"/>
      <c r="H72" s="62"/>
      <c r="I72" s="62"/>
      <c r="J72" s="62"/>
    </row>
    <row r="73" spans="1:16">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8:A9 E8:L9 A10:L10 A11 E11:L11 A12:L13 A14:B14 E14:G14 J14:L14 A15:L15 C16:L16 A21:B21 E21:G22 J21:L22 A23:L24 A25 E25:L25 A26:J27 N28:O29 A28:L30 A31:M67 A68:L72 A73:J74 A75:L104 A2:L7">
    <cfRule type="containsErrors" dxfId="402" priority="19">
      <formula>ISERROR(A2)</formula>
    </cfRule>
  </conditionalFormatting>
  <conditionalFormatting sqref="A16:B16">
    <cfRule type="cellIs" dxfId="401" priority="1" operator="equal">
      <formula>0</formula>
    </cfRule>
    <cfRule type="containsErrors" dxfId="400" priority="2">
      <formula>ISERROR(A16)</formula>
    </cfRule>
  </conditionalFormatting>
  <conditionalFormatting sqref="A22:B22">
    <cfRule type="cellIs" dxfId="399" priority="3" operator="equal">
      <formula>0</formula>
    </cfRule>
    <cfRule type="containsErrors" dxfId="398" priority="4">
      <formula>ISERROR(A22)</formula>
    </cfRule>
  </conditionalFormatting>
  <conditionalFormatting sqref="A17:L20">
    <cfRule type="containsErrors" dxfId="397" priority="8">
      <formula>ISERROR(A17)</formula>
    </cfRule>
  </conditionalFormatting>
  <conditionalFormatting sqref="A1:Z7">
    <cfRule type="cellIs" dxfId="394" priority="15" operator="equal">
      <formula>0</formula>
    </cfRule>
  </conditionalFormatting>
  <conditionalFormatting sqref="A10:Z10 A12:Z13 A14:B14 A15:Z15 C16:Z16 A21:B21 A23:Z24 A8:A9 E8:Z9 A11 E11:Z11 E14:G14 J14:Z14 E21:G22 J21:Z22 A25 E25:Z25 A26:J27 N26:Z27 A28:Z30 A31:AA67 A68:Z72 A73:J74 N73:Z74 A75:Z1048576">
    <cfRule type="cellIs" dxfId="393" priority="16" operator="equal">
      <formula>0</formula>
    </cfRule>
  </conditionalFormatting>
  <conditionalFormatting sqref="A17:Z20">
    <cfRule type="cellIs" dxfId="392" priority="7" operator="equal">
      <formula>0</formula>
    </cfRule>
  </conditionalFormatting>
  <conditionalFormatting sqref="B8:D25">
    <cfRule type="cellIs" dxfId="391" priority="5" operator="equal">
      <formula>0</formula>
    </cfRule>
    <cfRule type="containsErrors" dxfId="390" priority="6">
      <formula>ISERROR(B8)</formula>
    </cfRule>
  </conditionalFormatting>
  <dataValidations count="1">
    <dataValidation operator="lessThan" allowBlank="1" showInputMessage="1" showErrorMessage="1" sqref="G8:I9 B8:D10" xr:uid="{5F0CB6E2-6AC1-4632-9B52-4146292913E5}"/>
  </dataValidations>
  <hyperlinks>
    <hyperlink ref="F1" location="Übersicht!A1" display="⬅️ Zurück zur Übersicht" xr:uid="{02ACE5D6-AB67-4C86-9E75-ABB5044DF58A}"/>
    <hyperlink ref="G12" r:id="rId1" display="https://opendata.swiss/de/dataset/gebaude-nach-kanton-gebaudekategorie-heizungsart-warmwasserversorgung-energietrager-und-bauperi" xr:uid="{3014E308-3CCF-445D-B2FB-315A4669BCBD}"/>
    <hyperlink ref="B12:D12" r:id="rId2" location="/datasets/1661@awel-kanton-zuerich" display="https://www.web.statistik.zh.ch/ogd/datenkatalog/app/#/datasets/1661@awel-kanton-zuerich" xr:uid="{21AF16F8-C0E2-483C-8538-F6ED24B6C6B2}"/>
  </hyperlinks>
  <pageMargins left="0.25" right="0.25" top="0.75" bottom="0.75" header="0.3" footer="0.3"/>
  <pageSetup paperSize="9" scale="83" orientation="portrait"/>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7" id="{4D9BC9FE-19B8-4F4D-B774-9DC4B438DC1C}">
            <xm:f>$A32=Übersicht!$H$1</xm:f>
            <x14:dxf>
              <fill>
                <patternFill>
                  <bgColor theme="3" tint="0.79998168889431442"/>
                </patternFill>
              </fill>
            </x14:dxf>
          </x14:cfRule>
          <x14:cfRule type="expression" priority="18" id="{37B6A810-4960-4F33-887F-71663B44A7F3}">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1D8B3D4F-A5DD-41BC-BB99-7C80B9C0BEF8}">
          <x14:formula1>
            <xm:f>Definitionen!$A$2:$A$6</xm:f>
          </x14:formula1>
          <xm:sqref>B7 D7</xm:sqref>
        </x14:dataValidation>
        <x14:dataValidation type="list" allowBlank="1" showInputMessage="1" showErrorMessage="1" xr:uid="{5FA9C0A6-191F-44D5-AE94-33314AAC4926}">
          <x14:formula1>
            <xm:f>Definitionen!$I$2:$I$7</xm:f>
          </x14:formula1>
          <xm:sqref>G24:I24</xm:sqref>
        </x14:dataValidation>
        <x14:dataValidation type="list" operator="lessThan" allowBlank="1" showInputMessage="1" showErrorMessage="1" xr:uid="{ACEA8DFC-C444-45FB-B8F7-62DD290ABB9B}">
          <x14:formula1>
            <xm:f>Definitionen!$E$2:$E$11</xm:f>
          </x14:formula1>
          <xm:sqref>B5</xm:sqref>
        </x14:dataValidation>
        <x14:dataValidation type="list" allowBlank="1" showInputMessage="1" showErrorMessage="1" xr:uid="{6F97D9B0-F94A-4A03-B912-40EDD94646BE}">
          <x14:formula1>
            <xm:f>Definitionen!I2:I15</xm:f>
          </x14:formula1>
          <xm:sqref>B24:D24</xm:sqref>
        </x14:dataValidation>
      </x14:dataValidations>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751523-E7DB-4627-84A3-08BFFFA4314C}">
  <sheetPr codeName="Tabelle35">
    <tabColor theme="8"/>
    <pageSetUpPr fitToPage="1"/>
  </sheetPr>
  <dimension ref="A1:V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454</v>
      </c>
      <c r="B1" s="192"/>
      <c r="C1" s="192"/>
      <c r="D1" s="192"/>
      <c r="E1" s="93" t="e">
        <f>Basisjahr&amp;"-"&amp;Betrachtungsjahr&amp;": "&amp;ROUND(_xlfn.XLOOKUP(Betrachtungsjahr,Daten_EV4[Jahr],Daten_EV4[Veränderung ZH])*100,1)&amp;" %"</f>
        <v>#N/A</v>
      </c>
      <c r="F1" s="193" t="s">
        <v>122</v>
      </c>
      <c r="G1" s="193"/>
      <c r="H1" s="193"/>
      <c r="J1" s="94" t="str">
        <f>Basisjahr&amp;"-"&amp;Betrachtungsjahr&amp;": "&amp;ROUND(_xlfn.XLOOKUP(Betrachtungsjahr,Daten_EV4[Jahr],Daten_EV4[Veränderung CH])*100,1)&amp;" %"</f>
        <v>2015-2021: -0.2 %</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2010</v>
      </c>
      <c r="E4" s="19"/>
      <c r="F4" s="89"/>
      <c r="G4" s="89"/>
      <c r="H4" s="90" t="str">
        <f t="shared" ref="H4:I6" si="0">C4</f>
        <v>Verfügbar ab</v>
      </c>
      <c r="I4" s="92">
        <v>1960</v>
      </c>
    </row>
    <row r="5" spans="1:17" s="56" customFormat="1" ht="18" customHeight="1" thickTop="1" thickBot="1">
      <c r="A5" s="79" t="s">
        <v>59</v>
      </c>
      <c r="B5" s="80" t="s">
        <v>166</v>
      </c>
      <c r="C5" s="79" t="s">
        <v>127</v>
      </c>
      <c r="D5" s="82" t="s">
        <v>420</v>
      </c>
      <c r="E5" s="19"/>
      <c r="F5" s="90" t="str">
        <f>A5</f>
        <v>Zuständig</v>
      </c>
      <c r="G5" s="91" t="s">
        <v>420</v>
      </c>
      <c r="H5" s="90" t="str">
        <f t="shared" si="0"/>
        <v>Kontaktperson</v>
      </c>
      <c r="I5" s="100" t="s">
        <v>420</v>
      </c>
    </row>
    <row r="6" spans="1:17" s="56" customFormat="1" ht="18" customHeight="1" thickTop="1" thickBot="1">
      <c r="A6" s="79" t="s">
        <v>58</v>
      </c>
      <c r="B6" s="80" t="s">
        <v>335</v>
      </c>
      <c r="C6" s="79" t="s">
        <v>128</v>
      </c>
      <c r="D6" s="83" t="s">
        <v>168</v>
      </c>
      <c r="E6" s="19"/>
      <c r="F6" s="90" t="str">
        <f t="shared" ref="F6:F9" si="1">A6</f>
        <v>Einheit</v>
      </c>
      <c r="G6" s="91" t="str">
        <f>B6</f>
        <v>GWh</v>
      </c>
      <c r="H6" s="90" t="str">
        <f t="shared" si="0"/>
        <v xml:space="preserve">Berechnung </v>
      </c>
      <c r="I6" s="91" t="str">
        <f t="shared" si="0"/>
        <v>Nein</v>
      </c>
    </row>
    <row r="7" spans="1:17" s="56" customFormat="1" ht="18" customHeight="1" thickTop="1" thickBot="1">
      <c r="A7" s="79" t="s">
        <v>129</v>
      </c>
      <c r="B7" s="80" t="s">
        <v>184</v>
      </c>
      <c r="C7" s="79" t="s">
        <v>130</v>
      </c>
      <c r="D7" s="80" t="s">
        <v>184</v>
      </c>
      <c r="E7" s="19"/>
      <c r="F7" s="119"/>
      <c r="G7" s="120"/>
      <c r="H7" s="119"/>
      <c r="I7" s="120"/>
    </row>
    <row r="8" spans="1:17" s="56" customFormat="1" ht="56.85" customHeight="1" thickTop="1" thickBot="1">
      <c r="A8" s="79" t="s">
        <v>131</v>
      </c>
      <c r="B8" s="194" t="s">
        <v>455</v>
      </c>
      <c r="C8" s="194"/>
      <c r="D8" s="194"/>
      <c r="E8" s="19"/>
      <c r="F8" s="90" t="str">
        <f t="shared" si="1"/>
        <v>Kurzbeschreibung</v>
      </c>
      <c r="G8" s="238" t="s">
        <v>456</v>
      </c>
      <c r="H8" s="238"/>
      <c r="I8" s="238"/>
      <c r="Q8" s="58">
        <f>E38/E32-1</f>
        <v>-1</v>
      </c>
    </row>
    <row r="9" spans="1:17" s="59" customFormat="1" ht="72" customHeight="1" thickTop="1" thickBot="1">
      <c r="A9" s="79" t="s">
        <v>132</v>
      </c>
      <c r="B9" s="194" t="s">
        <v>457</v>
      </c>
      <c r="C9" s="194"/>
      <c r="D9" s="194"/>
      <c r="E9" s="19"/>
      <c r="F9" s="90" t="str">
        <f t="shared" si="1"/>
        <v>Aussagekraft/Relevanz</v>
      </c>
      <c r="G9" s="238" t="str">
        <f>B9</f>
        <v>Kann Hinweise für die Elektrifizierung der Stromversorgung geben</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6" t="s">
        <v>458</v>
      </c>
      <c r="C11" s="196"/>
      <c r="D11" s="196"/>
      <c r="E11" s="19"/>
      <c r="F11" s="90" t="str">
        <f t="shared" ref="F11:H17" si="2">A11</f>
        <v>Datenquelle</v>
      </c>
      <c r="G11" s="238" t="s">
        <v>459</v>
      </c>
      <c r="H11" s="238"/>
      <c r="I11" s="238"/>
    </row>
    <row r="12" spans="1:17" s="56" customFormat="1" ht="42" customHeight="1" thickTop="1" thickBot="1">
      <c r="A12" s="79" t="s">
        <v>134</v>
      </c>
      <c r="B12" s="196" t="s">
        <v>460</v>
      </c>
      <c r="C12" s="196"/>
      <c r="D12" s="196"/>
      <c r="E12" s="19"/>
      <c r="F12" s="90" t="str">
        <f t="shared" si="2"/>
        <v>Internetadresse</v>
      </c>
      <c r="G12" s="238" t="s">
        <v>461</v>
      </c>
      <c r="H12" s="238"/>
      <c r="I12" s="238"/>
    </row>
    <row r="13" spans="1:17" s="56" customFormat="1" ht="42" customHeight="1" thickTop="1" thickBot="1">
      <c r="A13" s="79" t="s">
        <v>127</v>
      </c>
      <c r="B13" s="196" t="s">
        <v>429</v>
      </c>
      <c r="C13" s="196"/>
      <c r="D13" s="196"/>
      <c r="E13" s="19"/>
      <c r="F13" s="90" t="str">
        <f t="shared" si="2"/>
        <v>Kontaktperson</v>
      </c>
      <c r="G13" s="238" t="s">
        <v>426</v>
      </c>
      <c r="H13" s="238"/>
      <c r="I13" s="238"/>
    </row>
    <row r="14" spans="1:17" s="56" customFormat="1" ht="14.25" customHeight="1" thickTop="1" thickBot="1">
      <c r="A14" s="79" t="s">
        <v>135</v>
      </c>
      <c r="B14" s="203" t="s">
        <v>462</v>
      </c>
      <c r="C14" s="204"/>
      <c r="D14" s="205"/>
      <c r="E14" s="19"/>
      <c r="F14" s="90" t="str">
        <f>A14</f>
        <v>Nr. der Statisitik</v>
      </c>
      <c r="G14" s="238" t="s">
        <v>463</v>
      </c>
      <c r="H14" s="238"/>
      <c r="I14" s="238"/>
    </row>
    <row r="15" spans="1:17" s="56" customFormat="1" ht="18.600000000000001" customHeight="1" thickTop="1" thickBot="1">
      <c r="A15" s="79" t="s">
        <v>136</v>
      </c>
      <c r="B15" s="105" t="s">
        <v>319</v>
      </c>
      <c r="C15" s="79" t="s">
        <v>137</v>
      </c>
      <c r="D15" s="106" t="s">
        <v>242</v>
      </c>
      <c r="E15" s="19"/>
      <c r="F15" s="90" t="str">
        <f t="shared" si="2"/>
        <v>Lizenz</v>
      </c>
      <c r="G15" s="107" t="str">
        <f t="shared" si="2"/>
        <v>CC-BY</v>
      </c>
      <c r="H15" s="90" t="str">
        <f t="shared" si="2"/>
        <v>Dateiformat</v>
      </c>
      <c r="I15" s="107" t="s">
        <v>217</v>
      </c>
    </row>
    <row r="16" spans="1:17" s="59" customFormat="1" ht="18.600000000000001" customHeight="1" thickTop="1" thickBot="1">
      <c r="A16" s="79" t="s">
        <v>138</v>
      </c>
      <c r="B16" s="80" t="s">
        <v>175</v>
      </c>
      <c r="C16" s="79" t="s">
        <v>139</v>
      </c>
      <c r="D16" s="84" t="s">
        <v>420</v>
      </c>
      <c r="E16" s="19"/>
      <c r="F16" s="90" t="str">
        <f t="shared" si="2"/>
        <v>Erhebungsintervall</v>
      </c>
      <c r="G16" s="91" t="str">
        <f t="shared" si="2"/>
        <v>jährlich</v>
      </c>
      <c r="H16" s="90" t="str">
        <f t="shared" si="2"/>
        <v>Aktualisierung jeweils</v>
      </c>
      <c r="I16" s="91" t="s">
        <v>464</v>
      </c>
    </row>
    <row r="17" spans="1:22" s="59" customFormat="1" ht="18.600000000000001" customHeight="1" thickTop="1" thickBot="1">
      <c r="A17" s="79" t="s">
        <v>140</v>
      </c>
      <c r="B17" s="194" t="s">
        <v>164</v>
      </c>
      <c r="C17" s="194"/>
      <c r="D17" s="194"/>
      <c r="E17" s="19"/>
      <c r="F17" s="90" t="str">
        <f t="shared" si="2"/>
        <v>Einschränkungen</v>
      </c>
      <c r="G17" s="238" t="str">
        <f t="shared" si="2"/>
        <v>keine</v>
      </c>
      <c r="H17" s="238"/>
      <c r="I17" s="238"/>
    </row>
    <row r="18" spans="1:22" ht="12" customHeight="1" thickTop="1" thickBot="1">
      <c r="A18" s="88"/>
      <c r="B18" s="89"/>
      <c r="C18" s="89"/>
      <c r="D18" s="89"/>
      <c r="F18" s="89"/>
      <c r="G18" s="88"/>
      <c r="H18" s="89"/>
      <c r="I18" s="89"/>
    </row>
    <row r="19" spans="1:22" s="59" customFormat="1" ht="18" customHeight="1" thickTop="1" thickBot="1">
      <c r="A19" s="79" t="s">
        <v>141</v>
      </c>
      <c r="B19" s="85" t="s">
        <v>164</v>
      </c>
      <c r="C19" s="79" t="s">
        <v>142</v>
      </c>
      <c r="D19" s="80" t="s">
        <v>164</v>
      </c>
      <c r="E19" s="19"/>
      <c r="F19" s="90" t="str">
        <f t="shared" ref="F19:F20" si="3">A19</f>
        <v>Hilfsgrösse 1</v>
      </c>
      <c r="G19" s="91" t="str">
        <f>B19</f>
        <v>keine</v>
      </c>
      <c r="H19" s="90" t="str">
        <f t="shared" ref="H19:H20" si="4">C19</f>
        <v>Datenquelle 1</v>
      </c>
      <c r="I19" s="91" t="str">
        <f>D19</f>
        <v>keine</v>
      </c>
    </row>
    <row r="20" spans="1:22" s="59" customFormat="1" ht="18" customHeight="1" thickTop="1" thickBot="1">
      <c r="A20" s="79" t="s">
        <v>143</v>
      </c>
      <c r="B20" s="85" t="s">
        <v>164</v>
      </c>
      <c r="C20" s="79" t="s">
        <v>144</v>
      </c>
      <c r="D20" s="80" t="s">
        <v>164</v>
      </c>
      <c r="E20" s="19"/>
      <c r="F20" s="90" t="str">
        <f t="shared" si="3"/>
        <v>Hilfsgrösse 2</v>
      </c>
      <c r="G20" s="91" t="str">
        <f>B20</f>
        <v>keine</v>
      </c>
      <c r="H20" s="90" t="str">
        <f t="shared" si="4"/>
        <v>Datenquelle 2</v>
      </c>
      <c r="I20" s="91" t="str">
        <f>D20</f>
        <v>keine</v>
      </c>
    </row>
    <row r="21" spans="1:22" s="59" customFormat="1" ht="43.35" customHeight="1" thickTop="1" thickBot="1">
      <c r="A21" s="79" t="s">
        <v>145</v>
      </c>
      <c r="B21" s="197"/>
      <c r="C21" s="198"/>
      <c r="D21" s="199"/>
      <c r="E21" s="19"/>
      <c r="F21" s="90" t="str">
        <f>A21</f>
        <v>Hinweise zu Datenauswahl und -aufbereitung</v>
      </c>
      <c r="G21" s="200" t="s">
        <v>465</v>
      </c>
      <c r="H21" s="201"/>
      <c r="I21" s="202"/>
    </row>
    <row r="22" spans="1:22" s="59" customFormat="1" ht="36.6" customHeight="1" thickTop="1" thickBot="1">
      <c r="A22" s="79" t="s">
        <v>146</v>
      </c>
      <c r="B22" s="197"/>
      <c r="C22" s="198"/>
      <c r="D22" s="199"/>
      <c r="E22" s="19"/>
      <c r="F22" s="90" t="str">
        <f>A22</f>
        <v>Berechnung Indikator</v>
      </c>
      <c r="G22" s="200">
        <f>B22</f>
        <v>0</v>
      </c>
      <c r="H22" s="201"/>
      <c r="I22" s="202"/>
    </row>
    <row r="23" spans="1:22" s="56" customFormat="1" ht="12.6" customHeight="1" thickTop="1" thickBot="1">
      <c r="A23" s="88"/>
      <c r="B23" s="88"/>
      <c r="C23" s="88"/>
      <c r="D23" s="88"/>
      <c r="E23" s="19"/>
      <c r="F23" s="88"/>
      <c r="G23" s="88"/>
      <c r="H23" s="88"/>
      <c r="I23" s="88"/>
    </row>
    <row r="24" spans="1:22" s="59" customFormat="1" ht="18" customHeight="1" thickTop="1" thickBot="1">
      <c r="A24" s="79" t="s">
        <v>147</v>
      </c>
      <c r="B24" s="194" t="s">
        <v>178</v>
      </c>
      <c r="C24" s="194"/>
      <c r="D24" s="194"/>
      <c r="E24" s="19"/>
      <c r="F24" s="89"/>
      <c r="G24" s="195"/>
      <c r="H24" s="195"/>
      <c r="I24" s="195"/>
    </row>
    <row r="25" spans="1:22" s="59" customFormat="1" ht="42.6" customHeight="1" thickTop="1" thickBot="1">
      <c r="A25" s="79" t="s">
        <v>148</v>
      </c>
      <c r="B25" s="194" t="s">
        <v>438</v>
      </c>
      <c r="C25" s="194"/>
      <c r="D25" s="194"/>
      <c r="E25" s="19"/>
      <c r="F25" s="90" t="str">
        <f t="shared" ref="F25:F27" si="5">A25</f>
        <v>Datenqualität</v>
      </c>
      <c r="G25" s="238" t="str">
        <f>B25</f>
        <v>Gut</v>
      </c>
      <c r="H25" s="238"/>
      <c r="I25" s="238"/>
    </row>
    <row r="26" spans="1:22" s="59" customFormat="1" ht="33" customHeight="1" thickTop="1" thickBot="1">
      <c r="A26" s="79" t="s">
        <v>149</v>
      </c>
      <c r="B26" s="207"/>
      <c r="C26" s="207"/>
      <c r="D26" s="207"/>
      <c r="E26" s="19"/>
      <c r="F26" s="90" t="str">
        <f t="shared" si="5"/>
        <v>Plausiblisierung / Verifizierung</v>
      </c>
      <c r="G26" s="238" t="s">
        <v>466</v>
      </c>
      <c r="H26" s="238"/>
      <c r="I26" s="238"/>
    </row>
    <row r="27" spans="1:22" s="59" customFormat="1" ht="37.35" customHeight="1" thickTop="1" thickBot="1">
      <c r="A27" s="79" t="s">
        <v>150</v>
      </c>
      <c r="B27" s="194"/>
      <c r="C27" s="194"/>
      <c r="D27" s="194"/>
      <c r="E27" s="19"/>
      <c r="F27" s="90" t="str">
        <f t="shared" si="5"/>
        <v>Bemerkungen</v>
      </c>
      <c r="G27" s="238">
        <f>B27</f>
        <v>0</v>
      </c>
      <c r="H27" s="238"/>
      <c r="I27" s="238"/>
    </row>
    <row r="28" spans="1:22" s="59" customFormat="1" ht="27.6" customHeight="1" thickTop="1">
      <c r="A28" s="60"/>
      <c r="B28" s="60"/>
      <c r="C28" s="60"/>
      <c r="D28" s="60"/>
      <c r="E28" s="60"/>
      <c r="F28" s="61"/>
      <c r="G28" s="61"/>
      <c r="H28" s="61"/>
      <c r="I28" s="61"/>
      <c r="J28" s="61"/>
      <c r="N28" s="242" t="s">
        <v>151</v>
      </c>
      <c r="O28" s="242"/>
      <c r="P28" s="112" t="s">
        <v>467</v>
      </c>
    </row>
    <row r="29" spans="1:22"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Stromverbrauch im Kanton Zürich gegenüber Basisjahr 2015</v>
      </c>
    </row>
    <row r="30" spans="1:22" s="56" customFormat="1" ht="5.0999999999999996" customHeight="1">
      <c r="E30" s="19"/>
    </row>
    <row r="31" spans="1:22"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22" s="56" customFormat="1" ht="16.350000000000001" customHeight="1">
      <c r="A32" s="95">
        <v>2015</v>
      </c>
      <c r="B32" s="95" t="s">
        <v>164</v>
      </c>
      <c r="C32" s="124" t="s">
        <v>164</v>
      </c>
      <c r="D32" s="66" t="e">
        <v>#N/A</v>
      </c>
      <c r="E32" s="73">
        <v>8900</v>
      </c>
      <c r="F32" s="75">
        <f>IF(ISNUMBER(Daten_EV4[[#This Row],[ZH]]),Daten_EV4[[#This Row],[ZH]]/_xlfn.XLOOKUP(Basisjahr,Daten_EV4[Jahr],Daten_EV4[ZH])-1,#N/A)</f>
        <v>0</v>
      </c>
      <c r="G32" s="121">
        <v>58246</v>
      </c>
      <c r="H32" s="75">
        <f>IF(ISNUMBER(Daten_EV4[[#This Row],[CH]]),Daten_EV4[[#This Row],[CH]]/_xlfn.XLOOKUP(Basisjahr,Daten_EV4[Jahr],Daten_EV4[CH])-1,#N/A)</f>
        <v>0</v>
      </c>
      <c r="I32" s="121"/>
      <c r="J32" s="75" t="e">
        <f>IF(ISNUMBER(Daten_EV4[[#This Row],[BS]]),Daten_EV4[[#This Row],[BS]]/_xlfn.XLOOKUP(Basisjahr,Daten_EV4[Jahr],Daten_EV4[BS])-1,#N/A)</f>
        <v>#N/A</v>
      </c>
      <c r="K32" s="63"/>
      <c r="L32" s="67"/>
      <c r="M32" s="64"/>
      <c r="N32" s="64"/>
      <c r="O32" s="64"/>
      <c r="P32" s="64"/>
      <c r="V32" s="57"/>
    </row>
    <row r="33" spans="1:16" ht="16.350000000000001" customHeight="1">
      <c r="A33" s="95">
        <v>2016</v>
      </c>
      <c r="B33" s="65" t="s">
        <v>164</v>
      </c>
      <c r="C33" s="124" t="s">
        <v>164</v>
      </c>
      <c r="D33" s="66" t="e">
        <v>#N/A</v>
      </c>
      <c r="E33" s="73">
        <v>8800</v>
      </c>
      <c r="F33" s="75">
        <f>IF(ISNUMBER(Daten_EV4[[#This Row],[ZH]]),Daten_EV4[[#This Row],[ZH]]/_xlfn.XLOOKUP(Basisjahr,Daten_EV4[Jahr],Daten_EV4[ZH])-1,#N/A)</f>
        <v>-1.1235955056179803E-2</v>
      </c>
      <c r="G33" s="73">
        <v>58239</v>
      </c>
      <c r="H33" s="75">
        <f>IF(ISNUMBER(Daten_EV4[[#This Row],[CH]]),Daten_EV4[[#This Row],[CH]]/_xlfn.XLOOKUP(Basisjahr,Daten_EV4[Jahr],Daten_EV4[CH])-1,#N/A)</f>
        <v>-1.2017992651858211E-4</v>
      </c>
      <c r="I33" s="73"/>
      <c r="J33" s="75" t="e">
        <f>IF(ISNUMBER(Daten_EV4[[#This Row],[BS]]),Daten_EV4[[#This Row],[BS]]/_xlfn.XLOOKUP(Basisjahr,Daten_EV4[Jahr],Daten_EV4[BS])-1,#N/A)</f>
        <v>#N/A</v>
      </c>
      <c r="K33" s="63"/>
      <c r="L33" s="67"/>
      <c r="M33" s="64"/>
      <c r="N33" s="62"/>
      <c r="O33" s="62"/>
      <c r="P33" s="62"/>
    </row>
    <row r="34" spans="1:16" ht="16.350000000000001" customHeight="1">
      <c r="A34" s="95">
        <v>2017</v>
      </c>
      <c r="B34" s="65" t="s">
        <v>164</v>
      </c>
      <c r="C34" s="124" t="s">
        <v>164</v>
      </c>
      <c r="D34" s="66" t="e">
        <v>#N/A</v>
      </c>
      <c r="E34" s="73">
        <v>8800</v>
      </c>
      <c r="F34" s="75">
        <f>IF(ISNUMBER(Daten_EV4[[#This Row],[ZH]]),Daten_EV4[[#This Row],[ZH]]/_xlfn.XLOOKUP(Basisjahr,Daten_EV4[Jahr],Daten_EV4[ZH])-1,#N/A)</f>
        <v>-1.1235955056179803E-2</v>
      </c>
      <c r="G34" s="73">
        <v>58483</v>
      </c>
      <c r="H34" s="75">
        <f>IF(ISNUMBER(Daten_EV4[[#This Row],[CH]]),Daten_EV4[[#This Row],[CH]]/_xlfn.XLOOKUP(Basisjahr,Daten_EV4[Jahr],Daten_EV4[CH])-1,#N/A)</f>
        <v>4.068948940699757E-3</v>
      </c>
      <c r="I34" s="73"/>
      <c r="J34" s="75" t="e">
        <f>IF(ISNUMBER(Daten_EV4[[#This Row],[BS]]),Daten_EV4[[#This Row],[BS]]/_xlfn.XLOOKUP(Basisjahr,Daten_EV4[Jahr],Daten_EV4[BS])-1,#N/A)</f>
        <v>#N/A</v>
      </c>
      <c r="K34" s="63"/>
      <c r="L34" s="67"/>
      <c r="M34" s="64"/>
      <c r="N34" s="62"/>
      <c r="O34" s="62"/>
      <c r="P34" s="62"/>
    </row>
    <row r="35" spans="1:16" ht="16.350000000000001" customHeight="1">
      <c r="A35" s="95">
        <v>2018</v>
      </c>
      <c r="B35" s="65" t="s">
        <v>164</v>
      </c>
      <c r="C35" s="124" t="s">
        <v>164</v>
      </c>
      <c r="D35" s="66" t="e">
        <v>#N/A</v>
      </c>
      <c r="E35" s="73">
        <v>8800</v>
      </c>
      <c r="F35" s="75">
        <f>IF(ISNUMBER(Daten_EV4[[#This Row],[ZH]]),Daten_EV4[[#This Row],[ZH]]/_xlfn.XLOOKUP(Basisjahr,Daten_EV4[Jahr],Daten_EV4[ZH])-1,#N/A)</f>
        <v>-1.1235955056179803E-2</v>
      </c>
      <c r="G35" s="73">
        <v>57647</v>
      </c>
      <c r="H35" s="75">
        <f>IF(ISNUMBER(Daten_EV4[[#This Row],[CH]]),Daten_EV4[[#This Row],[CH]]/_xlfn.XLOOKUP(Basisjahr,Daten_EV4[Jahr],Daten_EV4[CH])-1,#N/A)</f>
        <v>-1.0283967997802401E-2</v>
      </c>
      <c r="I35" s="73"/>
      <c r="J35" s="75" t="e">
        <f>IF(ISNUMBER(Daten_EV4[[#This Row],[BS]]),Daten_EV4[[#This Row],[BS]]/_xlfn.XLOOKUP(Basisjahr,Daten_EV4[Jahr],Daten_EV4[BS])-1,#N/A)</f>
        <v>#N/A</v>
      </c>
      <c r="K35" s="63"/>
      <c r="L35" s="67"/>
      <c r="M35" s="64"/>
      <c r="N35" s="62"/>
      <c r="O35" s="62"/>
      <c r="P35" s="62"/>
    </row>
    <row r="36" spans="1:16" ht="16.350000000000001" customHeight="1">
      <c r="A36" s="95">
        <v>2019</v>
      </c>
      <c r="B36" s="65" t="s">
        <v>164</v>
      </c>
      <c r="C36" s="124" t="s">
        <v>164</v>
      </c>
      <c r="D36" s="66" t="e">
        <v>#N/A</v>
      </c>
      <c r="E36" s="73">
        <v>8800</v>
      </c>
      <c r="F36" s="75">
        <f>IF(ISNUMBER(Daten_EV4[[#This Row],[ZH]]),Daten_EV4[[#This Row],[ZH]]/_xlfn.XLOOKUP(Basisjahr,Daten_EV4[Jahr],Daten_EV4[ZH])-1,#N/A)</f>
        <v>-1.1235955056179803E-2</v>
      </c>
      <c r="G36" s="73">
        <v>57198</v>
      </c>
      <c r="H36" s="75">
        <f>IF(ISNUMBER(Daten_EV4[[#This Row],[CH]]),Daten_EV4[[#This Row],[CH]]/_xlfn.XLOOKUP(Basisjahr,Daten_EV4[Jahr],Daten_EV4[CH])-1,#N/A)</f>
        <v>-1.7992651855921471E-2</v>
      </c>
      <c r="I36" s="73"/>
      <c r="J36" s="75" t="e">
        <f>IF(ISNUMBER(Daten_EV4[[#This Row],[BS]]),Daten_EV4[[#This Row],[BS]]/_xlfn.XLOOKUP(Basisjahr,Daten_EV4[Jahr],Daten_EV4[BS])-1,#N/A)</f>
        <v>#N/A</v>
      </c>
      <c r="K36" s="63"/>
      <c r="L36" s="67"/>
      <c r="M36" s="64"/>
      <c r="N36" s="62"/>
      <c r="O36" s="62"/>
      <c r="P36" s="62"/>
    </row>
    <row r="37" spans="1:16" ht="16.350000000000001" customHeight="1">
      <c r="A37" s="95">
        <v>2020</v>
      </c>
      <c r="B37" s="65" t="s">
        <v>164</v>
      </c>
      <c r="C37" s="124" t="s">
        <v>164</v>
      </c>
      <c r="D37" s="66" t="e">
        <v>#N/A</v>
      </c>
      <c r="E37" s="73">
        <v>9100</v>
      </c>
      <c r="F37" s="75">
        <f>IF(ISNUMBER(Daten_EV4[[#This Row],[ZH]]),Daten_EV4[[#This Row],[ZH]]/_xlfn.XLOOKUP(Basisjahr,Daten_EV4[Jahr],Daten_EV4[ZH])-1,#N/A)</f>
        <v>2.2471910112359605E-2</v>
      </c>
      <c r="G37" s="73">
        <v>55714</v>
      </c>
      <c r="H37" s="75">
        <f>IF(ISNUMBER(Daten_EV4[[#This Row],[CH]]),Daten_EV4[[#This Row],[CH]]/_xlfn.XLOOKUP(Basisjahr,Daten_EV4[Jahr],Daten_EV4[CH])-1,#N/A)</f>
        <v>-4.3470796277855994E-2</v>
      </c>
      <c r="I37" s="73"/>
      <c r="J37" s="75" t="e">
        <f>IF(ISNUMBER(Daten_EV4[[#This Row],[BS]]),Daten_EV4[[#This Row],[BS]]/_xlfn.XLOOKUP(Basisjahr,Daten_EV4[Jahr],Daten_EV4[BS])-1,#N/A)</f>
        <v>#N/A</v>
      </c>
      <c r="K37" s="63"/>
      <c r="L37" s="67"/>
      <c r="M37" s="64"/>
      <c r="N37" s="62"/>
      <c r="O37" s="62"/>
      <c r="P37" s="62"/>
    </row>
    <row r="38" spans="1:16" ht="16.350000000000001" customHeight="1">
      <c r="A38" s="95">
        <v>2021</v>
      </c>
      <c r="B38" s="65" t="s">
        <v>164</v>
      </c>
      <c r="C38" s="124" t="s">
        <v>164</v>
      </c>
      <c r="D38" s="66" t="e">
        <v>#N/A</v>
      </c>
      <c r="E38" s="73"/>
      <c r="F38" s="75" t="e">
        <f>IF(ISNUMBER(Daten_EV4[[#This Row],[ZH]]),Daten_EV4[[#This Row],[ZH]]/_xlfn.XLOOKUP(Basisjahr,Daten_EV4[Jahr],Daten_EV4[ZH])-1,#N/A)</f>
        <v>#N/A</v>
      </c>
      <c r="G38" s="73">
        <v>58113</v>
      </c>
      <c r="H38" s="75">
        <f>IF(ISNUMBER(Daten_EV4[[#This Row],[CH]]),Daten_EV4[[#This Row],[CH]]/_xlfn.XLOOKUP(Basisjahr,Daten_EV4[Jahr],Daten_EV4[CH])-1,#N/A)</f>
        <v>-2.2834186038526161E-3</v>
      </c>
      <c r="I38" s="73"/>
      <c r="J38" s="75" t="e">
        <f>IF(ISNUMBER(Daten_EV4[[#This Row],[BS]]),Daten_EV4[[#This Row],[BS]]/_xlfn.XLOOKUP(Basisjahr,Daten_EV4[Jahr],Daten_EV4[BS])-1,#N/A)</f>
        <v>#N/A</v>
      </c>
      <c r="K38" s="63"/>
      <c r="L38" s="67"/>
      <c r="M38" s="64"/>
      <c r="N38" s="62"/>
      <c r="O38" s="62"/>
      <c r="P38" s="62"/>
    </row>
    <row r="39" spans="1:16" ht="16.350000000000001" customHeight="1">
      <c r="A39" s="95">
        <v>2022</v>
      </c>
      <c r="B39" s="65" t="s">
        <v>164</v>
      </c>
      <c r="C39" s="124" t="s">
        <v>164</v>
      </c>
      <c r="D39" s="66" t="e">
        <v>#N/A</v>
      </c>
      <c r="E39" s="73"/>
      <c r="F39" s="75" t="e">
        <f>IF(ISNUMBER(Daten_EV4[[#This Row],[ZH]]),Daten_EV4[[#This Row],[ZH]]/_xlfn.XLOOKUP(Basisjahr,Daten_EV4[Jahr],Daten_EV4[ZH])-1,#N/A)</f>
        <v>#N/A</v>
      </c>
      <c r="G39" s="73"/>
      <c r="H39" s="75" t="e">
        <f>IF(ISNUMBER(Daten_EV4[[#This Row],[CH]]),Daten_EV4[[#This Row],[CH]]/_xlfn.XLOOKUP(Basisjahr,Daten_EV4[Jahr],Daten_EV4[CH])-1,#N/A)</f>
        <v>#N/A</v>
      </c>
      <c r="I39" s="73"/>
      <c r="J39" s="75" t="e">
        <f>IF(ISNUMBER(Daten_EV4[[#This Row],[BS]]),Daten_EV4[[#This Row],[BS]]/_xlfn.XLOOKUP(Basisjahr,Daten_EV4[Jahr],Daten_EV4[BS])-1,#N/A)</f>
        <v>#N/A</v>
      </c>
      <c r="K39" s="68"/>
      <c r="L39" s="67"/>
      <c r="M39" s="64"/>
      <c r="N39" s="62"/>
      <c r="O39" s="62"/>
      <c r="P39" s="62"/>
    </row>
    <row r="40" spans="1:16" ht="16.350000000000001" customHeight="1">
      <c r="A40" s="95">
        <v>2023</v>
      </c>
      <c r="B40" s="65" t="s">
        <v>164</v>
      </c>
      <c r="C40" s="124" t="s">
        <v>164</v>
      </c>
      <c r="D40" s="66" t="e">
        <v>#N/A</v>
      </c>
      <c r="E40" s="74"/>
      <c r="F40" s="76" t="e">
        <f>IF(ISNUMBER(Daten_EV4[[#This Row],[ZH]]),Daten_EV4[[#This Row],[ZH]]/_xlfn.XLOOKUP(Basisjahr,Daten_EV4[Jahr],Daten_EV4[ZH])-1,#N/A)</f>
        <v>#N/A</v>
      </c>
      <c r="G40" s="74"/>
      <c r="H40" s="76" t="e">
        <f>IF(ISNUMBER(Daten_EV4[[#This Row],[CH]]),Daten_EV4[[#This Row],[CH]]/_xlfn.XLOOKUP(Basisjahr,Daten_EV4[Jahr],Daten_EV4[CH])-1,#N/A)</f>
        <v>#N/A</v>
      </c>
      <c r="I40" s="74"/>
      <c r="J40" s="76" t="e">
        <f>IF(ISNUMBER(Daten_EV4[[#This Row],[BS]]),Daten_EV4[[#This Row],[BS]]/_xlfn.XLOOKUP(Basisjahr,Daten_EV4[Jahr],Daten_EV4[BS])-1,#N/A)</f>
        <v>#N/A</v>
      </c>
      <c r="K40" s="68"/>
      <c r="L40" s="67"/>
      <c r="M40" s="64"/>
      <c r="N40" s="62"/>
      <c r="O40" s="62"/>
      <c r="P40" s="62"/>
    </row>
    <row r="41" spans="1:16" ht="16.350000000000001" customHeight="1">
      <c r="A41" s="95">
        <v>2024</v>
      </c>
      <c r="B41" s="65" t="s">
        <v>164</v>
      </c>
      <c r="C41" s="124" t="s">
        <v>164</v>
      </c>
      <c r="D41" s="66" t="e">
        <v>#N/A</v>
      </c>
      <c r="E41" s="74"/>
      <c r="F41" s="76" t="e">
        <f>IF(ISNUMBER(Daten_EV4[[#This Row],[ZH]]),Daten_EV4[[#This Row],[ZH]]/_xlfn.XLOOKUP(Basisjahr,Daten_EV4[Jahr],Daten_EV4[ZH])-1,#N/A)</f>
        <v>#N/A</v>
      </c>
      <c r="G41" s="74"/>
      <c r="H41" s="76" t="e">
        <f>IF(ISNUMBER(Daten_EV4[[#This Row],[CH]]),Daten_EV4[[#This Row],[CH]]/_xlfn.XLOOKUP(Basisjahr,Daten_EV4[Jahr],Daten_EV4[CH])-1,#N/A)</f>
        <v>#N/A</v>
      </c>
      <c r="I41" s="74"/>
      <c r="J41" s="76" t="e">
        <f>IF(ISNUMBER(Daten_EV4[[#This Row],[BS]]),Daten_EV4[[#This Row],[BS]]/_xlfn.XLOOKUP(Basisjahr,Daten_EV4[Jahr],Daten_EV4[BS])-1,#N/A)</f>
        <v>#N/A</v>
      </c>
      <c r="K41" s="68"/>
      <c r="L41" s="67"/>
      <c r="M41" s="64"/>
      <c r="N41" s="62"/>
      <c r="O41" s="62"/>
      <c r="P41" s="62"/>
    </row>
    <row r="42" spans="1:16" ht="16.350000000000001" customHeight="1">
      <c r="A42" s="95">
        <v>2025</v>
      </c>
      <c r="B42" s="65" t="s">
        <v>164</v>
      </c>
      <c r="C42" s="124" t="s">
        <v>164</v>
      </c>
      <c r="D42" s="66" t="e">
        <v>#N/A</v>
      </c>
      <c r="E42" s="74"/>
      <c r="F42" s="76" t="e">
        <f>IF(ISNUMBER(Daten_EV4[[#This Row],[ZH]]),Daten_EV4[[#This Row],[ZH]]/_xlfn.XLOOKUP(Basisjahr,Daten_EV4[Jahr],Daten_EV4[ZH])-1,#N/A)</f>
        <v>#N/A</v>
      </c>
      <c r="G42" s="74"/>
      <c r="H42" s="76" t="e">
        <f>IF(ISNUMBER(Daten_EV4[[#This Row],[CH]]),Daten_EV4[[#This Row],[CH]]/_xlfn.XLOOKUP(Basisjahr,Daten_EV4[Jahr],Daten_EV4[CH])-1,#N/A)</f>
        <v>#N/A</v>
      </c>
      <c r="I42" s="74"/>
      <c r="J42" s="76" t="e">
        <f>IF(ISNUMBER(Daten_EV4[[#This Row],[BS]]),Daten_EV4[[#This Row],[BS]]/_xlfn.XLOOKUP(Basisjahr,Daten_EV4[Jahr],Daten_EV4[BS])-1,#N/A)</f>
        <v>#N/A</v>
      </c>
      <c r="K42" s="68"/>
      <c r="L42" s="67"/>
      <c r="M42" s="64"/>
      <c r="N42" s="62"/>
      <c r="O42" s="62"/>
      <c r="P42" s="62"/>
    </row>
    <row r="43" spans="1:16" ht="16.350000000000001" customHeight="1">
      <c r="A43" s="95">
        <v>2026</v>
      </c>
      <c r="B43" s="65" t="s">
        <v>164</v>
      </c>
      <c r="C43" s="124" t="s">
        <v>164</v>
      </c>
      <c r="D43" s="66" t="e">
        <v>#N/A</v>
      </c>
      <c r="E43" s="74"/>
      <c r="F43" s="76" t="e">
        <f>IF(ISNUMBER(Daten_EV4[[#This Row],[ZH]]),Daten_EV4[[#This Row],[ZH]]/_xlfn.XLOOKUP(Basisjahr,Daten_EV4[Jahr],Daten_EV4[ZH])-1,#N/A)</f>
        <v>#N/A</v>
      </c>
      <c r="G43" s="74"/>
      <c r="H43" s="76" t="e">
        <f>IF(ISNUMBER(Daten_EV4[[#This Row],[CH]]),Daten_EV4[[#This Row],[CH]]/_xlfn.XLOOKUP(Basisjahr,Daten_EV4[Jahr],Daten_EV4[CH])-1,#N/A)</f>
        <v>#N/A</v>
      </c>
      <c r="I43" s="74"/>
      <c r="J43" s="76" t="e">
        <f>IF(ISNUMBER(Daten_EV4[[#This Row],[BS]]),Daten_EV4[[#This Row],[BS]]/_xlfn.XLOOKUP(Basisjahr,Daten_EV4[Jahr],Daten_EV4[BS])-1,#N/A)</f>
        <v>#N/A</v>
      </c>
      <c r="K43" s="68"/>
      <c r="L43" s="67"/>
      <c r="M43" s="64"/>
      <c r="N43" s="62"/>
      <c r="O43" s="62"/>
      <c r="P43" s="62"/>
    </row>
    <row r="44" spans="1:16" ht="16.350000000000001" customHeight="1">
      <c r="A44" s="95">
        <v>2027</v>
      </c>
      <c r="B44" s="65" t="s">
        <v>164</v>
      </c>
      <c r="C44" s="124" t="s">
        <v>164</v>
      </c>
      <c r="D44" s="66" t="e">
        <v>#N/A</v>
      </c>
      <c r="E44" s="74"/>
      <c r="F44" s="76" t="e">
        <f>IF(ISNUMBER(Daten_EV4[[#This Row],[ZH]]),Daten_EV4[[#This Row],[ZH]]/_xlfn.XLOOKUP(Basisjahr,Daten_EV4[Jahr],Daten_EV4[ZH])-1,#N/A)</f>
        <v>#N/A</v>
      </c>
      <c r="G44" s="74"/>
      <c r="H44" s="76" t="e">
        <f>IF(ISNUMBER(Daten_EV4[[#This Row],[CH]]),Daten_EV4[[#This Row],[CH]]/_xlfn.XLOOKUP(Basisjahr,Daten_EV4[Jahr],Daten_EV4[CH])-1,#N/A)</f>
        <v>#N/A</v>
      </c>
      <c r="I44" s="74"/>
      <c r="J44" s="76" t="e">
        <f>IF(ISNUMBER(Daten_EV4[[#This Row],[BS]]),Daten_EV4[[#This Row],[BS]]/_xlfn.XLOOKUP(Basisjahr,Daten_EV4[Jahr],Daten_EV4[BS])-1,#N/A)</f>
        <v>#N/A</v>
      </c>
      <c r="K44" s="68"/>
      <c r="L44" s="67"/>
      <c r="M44" s="64"/>
      <c r="N44" s="62"/>
      <c r="O44" s="62"/>
      <c r="P44" s="62"/>
    </row>
    <row r="45" spans="1:16" ht="16.350000000000001" customHeight="1">
      <c r="A45" s="95">
        <v>2028</v>
      </c>
      <c r="B45" s="65" t="s">
        <v>164</v>
      </c>
      <c r="C45" s="124" t="s">
        <v>164</v>
      </c>
      <c r="D45" s="66" t="e">
        <v>#N/A</v>
      </c>
      <c r="E45" s="74"/>
      <c r="F45" s="76" t="e">
        <f>IF(ISNUMBER(Daten_EV4[[#This Row],[ZH]]),Daten_EV4[[#This Row],[ZH]]/_xlfn.XLOOKUP(Basisjahr,Daten_EV4[Jahr],Daten_EV4[ZH])-1,#N/A)</f>
        <v>#N/A</v>
      </c>
      <c r="G45" s="74"/>
      <c r="H45" s="76" t="e">
        <f>IF(ISNUMBER(Daten_EV4[[#This Row],[CH]]),Daten_EV4[[#This Row],[CH]]/_xlfn.XLOOKUP(Basisjahr,Daten_EV4[Jahr],Daten_EV4[CH])-1,#N/A)</f>
        <v>#N/A</v>
      </c>
      <c r="I45" s="74"/>
      <c r="J45" s="76" t="e">
        <f>IF(ISNUMBER(Daten_EV4[[#This Row],[BS]]),Daten_EV4[[#This Row],[BS]]/_xlfn.XLOOKUP(Basisjahr,Daten_EV4[Jahr],Daten_EV4[BS])-1,#N/A)</f>
        <v>#N/A</v>
      </c>
      <c r="K45" s="68"/>
      <c r="L45" s="67"/>
      <c r="M45" s="64"/>
      <c r="N45" s="62"/>
      <c r="O45" s="62"/>
      <c r="P45" s="62"/>
    </row>
    <row r="46" spans="1:16" ht="16.350000000000001" customHeight="1">
      <c r="A46" s="95">
        <v>2029</v>
      </c>
      <c r="B46" s="65" t="s">
        <v>164</v>
      </c>
      <c r="C46" s="124" t="s">
        <v>164</v>
      </c>
      <c r="D46" s="66" t="e">
        <v>#N/A</v>
      </c>
      <c r="E46" s="74"/>
      <c r="F46" s="76" t="e">
        <f>IF(ISNUMBER(Daten_EV4[[#This Row],[ZH]]),Daten_EV4[[#This Row],[ZH]]/_xlfn.XLOOKUP(Basisjahr,Daten_EV4[Jahr],Daten_EV4[ZH])-1,#N/A)</f>
        <v>#N/A</v>
      </c>
      <c r="G46" s="74"/>
      <c r="H46" s="76" t="e">
        <f>IF(ISNUMBER(Daten_EV4[[#This Row],[CH]]),Daten_EV4[[#This Row],[CH]]/_xlfn.XLOOKUP(Basisjahr,Daten_EV4[Jahr],Daten_EV4[CH])-1,#N/A)</f>
        <v>#N/A</v>
      </c>
      <c r="I46" s="74"/>
      <c r="J46" s="76" t="e">
        <f>IF(ISNUMBER(Daten_EV4[[#This Row],[BS]]),Daten_EV4[[#This Row],[BS]]/_xlfn.XLOOKUP(Basisjahr,Daten_EV4[Jahr],Daten_EV4[BS])-1,#N/A)</f>
        <v>#N/A</v>
      </c>
      <c r="K46" s="68"/>
      <c r="L46" s="67"/>
      <c r="M46" s="64"/>
      <c r="N46" s="62"/>
      <c r="O46" s="62"/>
      <c r="P46" s="62"/>
    </row>
    <row r="47" spans="1:16" ht="16.350000000000001" customHeight="1">
      <c r="A47" s="95">
        <v>2030</v>
      </c>
      <c r="B47" s="65" t="s">
        <v>164</v>
      </c>
      <c r="C47" s="124" t="s">
        <v>164</v>
      </c>
      <c r="D47" s="66" t="e">
        <v>#N/A</v>
      </c>
      <c r="E47" s="74"/>
      <c r="F47" s="76" t="e">
        <f>IF(ISNUMBER(Daten_EV4[[#This Row],[ZH]]),Daten_EV4[[#This Row],[ZH]]/_xlfn.XLOOKUP(Basisjahr,Daten_EV4[Jahr],Daten_EV4[ZH])-1,#N/A)</f>
        <v>#N/A</v>
      </c>
      <c r="G47" s="74"/>
      <c r="H47" s="76" t="e">
        <f>IF(ISNUMBER(Daten_EV4[[#This Row],[CH]]),Daten_EV4[[#This Row],[CH]]/_xlfn.XLOOKUP(Basisjahr,Daten_EV4[Jahr],Daten_EV4[CH])-1,#N/A)</f>
        <v>#N/A</v>
      </c>
      <c r="I47" s="74"/>
      <c r="J47" s="76" t="e">
        <f>IF(ISNUMBER(Daten_EV4[[#This Row],[BS]]),Daten_EV4[[#This Row],[BS]]/_xlfn.XLOOKUP(Basisjahr,Daten_EV4[Jahr],Daten_EV4[BS])-1,#N/A)</f>
        <v>#N/A</v>
      </c>
      <c r="K47" s="68"/>
      <c r="L47" s="67"/>
      <c r="M47" s="64"/>
      <c r="N47" s="62"/>
      <c r="O47" s="62"/>
      <c r="P47" s="62"/>
    </row>
    <row r="48" spans="1:16" ht="16.350000000000001" customHeight="1">
      <c r="A48" s="95">
        <v>2031</v>
      </c>
      <c r="B48" s="65" t="s">
        <v>164</v>
      </c>
      <c r="C48" s="124" t="s">
        <v>164</v>
      </c>
      <c r="D48" s="66" t="e">
        <v>#N/A</v>
      </c>
      <c r="E48" s="74"/>
      <c r="F48" s="76" t="e">
        <f>IF(ISNUMBER(Daten_EV4[[#This Row],[ZH]]),Daten_EV4[[#This Row],[ZH]]/_xlfn.XLOOKUP(Basisjahr,Daten_EV4[Jahr],Daten_EV4[ZH])-1,#N/A)</f>
        <v>#N/A</v>
      </c>
      <c r="G48" s="74"/>
      <c r="H48" s="76" t="e">
        <f>IF(ISNUMBER(Daten_EV4[[#This Row],[CH]]),Daten_EV4[[#This Row],[CH]]/_xlfn.XLOOKUP(Basisjahr,Daten_EV4[Jahr],Daten_EV4[CH])-1,#N/A)</f>
        <v>#N/A</v>
      </c>
      <c r="I48" s="74"/>
      <c r="J48" s="76" t="e">
        <f>IF(ISNUMBER(Daten_EV4[[#This Row],[BS]]),Daten_EV4[[#This Row],[BS]]/_xlfn.XLOOKUP(Basisjahr,Daten_EV4[Jahr],Daten_EV4[BS])-1,#N/A)</f>
        <v>#N/A</v>
      </c>
      <c r="K48" s="68"/>
      <c r="L48" s="67"/>
      <c r="M48" s="64"/>
      <c r="N48" s="62"/>
      <c r="O48" s="62"/>
      <c r="P48" s="62"/>
    </row>
    <row r="49" spans="1:16" ht="16.350000000000001" customHeight="1">
      <c r="A49" s="95">
        <v>2032</v>
      </c>
      <c r="B49" s="65" t="s">
        <v>164</v>
      </c>
      <c r="C49" s="124" t="s">
        <v>164</v>
      </c>
      <c r="D49" s="66" t="e">
        <v>#N/A</v>
      </c>
      <c r="E49" s="74"/>
      <c r="F49" s="76" t="e">
        <f>IF(ISNUMBER(Daten_EV4[[#This Row],[ZH]]),Daten_EV4[[#This Row],[ZH]]/_xlfn.XLOOKUP(Basisjahr,Daten_EV4[Jahr],Daten_EV4[ZH])-1,#N/A)</f>
        <v>#N/A</v>
      </c>
      <c r="G49" s="74"/>
      <c r="H49" s="76" t="e">
        <f>IF(ISNUMBER(Daten_EV4[[#This Row],[CH]]),Daten_EV4[[#This Row],[CH]]/_xlfn.XLOOKUP(Basisjahr,Daten_EV4[Jahr],Daten_EV4[CH])-1,#N/A)</f>
        <v>#N/A</v>
      </c>
      <c r="I49" s="74"/>
      <c r="J49" s="76" t="e">
        <f>IF(ISNUMBER(Daten_EV4[[#This Row],[BS]]),Daten_EV4[[#This Row],[BS]]/_xlfn.XLOOKUP(Basisjahr,Daten_EV4[Jahr],Daten_EV4[BS])-1,#N/A)</f>
        <v>#N/A</v>
      </c>
      <c r="K49" s="68"/>
      <c r="L49" s="67"/>
      <c r="M49" s="64"/>
      <c r="N49" s="62"/>
      <c r="O49" s="62"/>
      <c r="P49" s="62"/>
    </row>
    <row r="50" spans="1:16" ht="16.350000000000001" customHeight="1">
      <c r="A50" s="95">
        <v>2033</v>
      </c>
      <c r="B50" s="65" t="s">
        <v>164</v>
      </c>
      <c r="C50" s="124" t="s">
        <v>164</v>
      </c>
      <c r="D50" s="66" t="e">
        <v>#N/A</v>
      </c>
      <c r="E50" s="74"/>
      <c r="F50" s="76" t="e">
        <f>IF(ISNUMBER(Daten_EV4[[#This Row],[ZH]]),Daten_EV4[[#This Row],[ZH]]/_xlfn.XLOOKUP(Basisjahr,Daten_EV4[Jahr],Daten_EV4[ZH])-1,#N/A)</f>
        <v>#N/A</v>
      </c>
      <c r="G50" s="74"/>
      <c r="H50" s="76" t="e">
        <f>IF(ISNUMBER(Daten_EV4[[#This Row],[CH]]),Daten_EV4[[#This Row],[CH]]/_xlfn.XLOOKUP(Basisjahr,Daten_EV4[Jahr],Daten_EV4[CH])-1,#N/A)</f>
        <v>#N/A</v>
      </c>
      <c r="I50" s="74"/>
      <c r="J50" s="76" t="e">
        <f>IF(ISNUMBER(Daten_EV4[[#This Row],[BS]]),Daten_EV4[[#This Row],[BS]]/_xlfn.XLOOKUP(Basisjahr,Daten_EV4[Jahr],Daten_EV4[BS])-1,#N/A)</f>
        <v>#N/A</v>
      </c>
      <c r="K50" s="68"/>
      <c r="L50" s="67"/>
      <c r="M50" s="64"/>
      <c r="N50" s="62"/>
      <c r="O50" s="62"/>
      <c r="P50" s="62"/>
    </row>
    <row r="51" spans="1:16" ht="16.350000000000001" customHeight="1">
      <c r="A51" s="95">
        <v>2034</v>
      </c>
      <c r="B51" s="65" t="s">
        <v>164</v>
      </c>
      <c r="C51" s="124" t="s">
        <v>164</v>
      </c>
      <c r="D51" s="66" t="e">
        <v>#N/A</v>
      </c>
      <c r="E51" s="74"/>
      <c r="F51" s="76" t="e">
        <f>IF(ISNUMBER(Daten_EV4[[#This Row],[ZH]]),Daten_EV4[[#This Row],[ZH]]/_xlfn.XLOOKUP(Basisjahr,Daten_EV4[Jahr],Daten_EV4[ZH])-1,#N/A)</f>
        <v>#N/A</v>
      </c>
      <c r="G51" s="74"/>
      <c r="H51" s="76" t="e">
        <f>IF(ISNUMBER(Daten_EV4[[#This Row],[CH]]),Daten_EV4[[#This Row],[CH]]/_xlfn.XLOOKUP(Basisjahr,Daten_EV4[Jahr],Daten_EV4[CH])-1,#N/A)</f>
        <v>#N/A</v>
      </c>
      <c r="I51" s="74"/>
      <c r="J51" s="76" t="e">
        <f>IF(ISNUMBER(Daten_EV4[[#This Row],[BS]]),Daten_EV4[[#This Row],[BS]]/_xlfn.XLOOKUP(Basisjahr,Daten_EV4[Jahr],Daten_EV4[BS])-1,#N/A)</f>
        <v>#N/A</v>
      </c>
      <c r="K51" s="68"/>
      <c r="L51" s="67"/>
      <c r="M51" s="64"/>
      <c r="N51" s="62"/>
      <c r="O51" s="62"/>
      <c r="P51" s="62"/>
    </row>
    <row r="52" spans="1:16" ht="16.350000000000001" customHeight="1">
      <c r="A52" s="95">
        <v>2035</v>
      </c>
      <c r="B52" s="65" t="s">
        <v>164</v>
      </c>
      <c r="C52" s="124" t="s">
        <v>164</v>
      </c>
      <c r="D52" s="66" t="e">
        <v>#N/A</v>
      </c>
      <c r="E52" s="74"/>
      <c r="F52" s="76" t="e">
        <f>IF(ISNUMBER(Daten_EV4[[#This Row],[ZH]]),Daten_EV4[[#This Row],[ZH]]/_xlfn.XLOOKUP(Basisjahr,Daten_EV4[Jahr],Daten_EV4[ZH])-1,#N/A)</f>
        <v>#N/A</v>
      </c>
      <c r="G52" s="74"/>
      <c r="H52" s="76" t="e">
        <f>IF(ISNUMBER(Daten_EV4[[#This Row],[CH]]),Daten_EV4[[#This Row],[CH]]/_xlfn.XLOOKUP(Basisjahr,Daten_EV4[Jahr],Daten_EV4[CH])-1,#N/A)</f>
        <v>#N/A</v>
      </c>
      <c r="I52" s="74"/>
      <c r="J52" s="76" t="e">
        <f>IF(ISNUMBER(Daten_EV4[[#This Row],[BS]]),Daten_EV4[[#This Row],[BS]]/_xlfn.XLOOKUP(Basisjahr,Daten_EV4[Jahr],Daten_EV4[BS])-1,#N/A)</f>
        <v>#N/A</v>
      </c>
      <c r="K52" s="68"/>
      <c r="L52" s="67"/>
      <c r="M52" s="64"/>
      <c r="N52" s="62"/>
      <c r="O52" s="62"/>
      <c r="P52" s="62"/>
    </row>
    <row r="53" spans="1:16" ht="16.350000000000001" customHeight="1">
      <c r="A53" s="95">
        <v>2036</v>
      </c>
      <c r="B53" s="65" t="s">
        <v>164</v>
      </c>
      <c r="C53" s="124" t="s">
        <v>164</v>
      </c>
      <c r="D53" s="66" t="e">
        <v>#N/A</v>
      </c>
      <c r="E53" s="74"/>
      <c r="F53" s="76" t="e">
        <f>IF(ISNUMBER(Daten_EV4[[#This Row],[ZH]]),Daten_EV4[[#This Row],[ZH]]/_xlfn.XLOOKUP(Basisjahr,Daten_EV4[Jahr],Daten_EV4[ZH])-1,#N/A)</f>
        <v>#N/A</v>
      </c>
      <c r="G53" s="74"/>
      <c r="H53" s="76" t="e">
        <f>IF(ISNUMBER(Daten_EV4[[#This Row],[CH]]),Daten_EV4[[#This Row],[CH]]/_xlfn.XLOOKUP(Basisjahr,Daten_EV4[Jahr],Daten_EV4[CH])-1,#N/A)</f>
        <v>#N/A</v>
      </c>
      <c r="I53" s="74"/>
      <c r="J53" s="76" t="e">
        <f>IF(ISNUMBER(Daten_EV4[[#This Row],[BS]]),Daten_EV4[[#This Row],[BS]]/_xlfn.XLOOKUP(Basisjahr,Daten_EV4[Jahr],Daten_EV4[BS])-1,#N/A)</f>
        <v>#N/A</v>
      </c>
      <c r="K53" s="68"/>
      <c r="L53" s="67"/>
      <c r="M53" s="64"/>
      <c r="N53" s="62"/>
      <c r="O53" s="62"/>
      <c r="P53" s="62"/>
    </row>
    <row r="54" spans="1:16" ht="16.350000000000001" customHeight="1">
      <c r="A54" s="95">
        <v>2037</v>
      </c>
      <c r="B54" s="65" t="s">
        <v>164</v>
      </c>
      <c r="C54" s="124" t="s">
        <v>164</v>
      </c>
      <c r="D54" s="66" t="e">
        <v>#N/A</v>
      </c>
      <c r="E54" s="74"/>
      <c r="F54" s="76" t="e">
        <f>IF(ISNUMBER(Daten_EV4[[#This Row],[ZH]]),Daten_EV4[[#This Row],[ZH]]/_xlfn.XLOOKUP(Basisjahr,Daten_EV4[Jahr],Daten_EV4[ZH])-1,#N/A)</f>
        <v>#N/A</v>
      </c>
      <c r="G54" s="74"/>
      <c r="H54" s="76" t="e">
        <f>IF(ISNUMBER(Daten_EV4[[#This Row],[CH]]),Daten_EV4[[#This Row],[CH]]/_xlfn.XLOOKUP(Basisjahr,Daten_EV4[Jahr],Daten_EV4[CH])-1,#N/A)</f>
        <v>#N/A</v>
      </c>
      <c r="I54" s="74"/>
      <c r="J54" s="76" t="e">
        <f>IF(ISNUMBER(Daten_EV4[[#This Row],[BS]]),Daten_EV4[[#This Row],[BS]]/_xlfn.XLOOKUP(Basisjahr,Daten_EV4[Jahr],Daten_EV4[BS])-1,#N/A)</f>
        <v>#N/A</v>
      </c>
      <c r="K54" s="68"/>
      <c r="L54" s="67"/>
      <c r="M54" s="64"/>
      <c r="N54" s="62"/>
      <c r="O54" s="62"/>
      <c r="P54" s="62"/>
    </row>
    <row r="55" spans="1:16" ht="16.350000000000001" customHeight="1">
      <c r="A55" s="95">
        <v>2038</v>
      </c>
      <c r="B55" s="65" t="s">
        <v>164</v>
      </c>
      <c r="C55" s="124" t="s">
        <v>164</v>
      </c>
      <c r="D55" s="66" t="e">
        <v>#N/A</v>
      </c>
      <c r="E55" s="74"/>
      <c r="F55" s="76" t="e">
        <f>IF(ISNUMBER(Daten_EV4[[#This Row],[ZH]]),Daten_EV4[[#This Row],[ZH]]/_xlfn.XLOOKUP(Basisjahr,Daten_EV4[Jahr],Daten_EV4[ZH])-1,#N/A)</f>
        <v>#N/A</v>
      </c>
      <c r="G55" s="74"/>
      <c r="H55" s="76" t="e">
        <f>IF(ISNUMBER(Daten_EV4[[#This Row],[CH]]),Daten_EV4[[#This Row],[CH]]/_xlfn.XLOOKUP(Basisjahr,Daten_EV4[Jahr],Daten_EV4[CH])-1,#N/A)</f>
        <v>#N/A</v>
      </c>
      <c r="I55" s="74"/>
      <c r="J55" s="76" t="e">
        <f>IF(ISNUMBER(Daten_EV4[[#This Row],[BS]]),Daten_EV4[[#This Row],[BS]]/_xlfn.XLOOKUP(Basisjahr,Daten_EV4[Jahr],Daten_EV4[BS])-1,#N/A)</f>
        <v>#N/A</v>
      </c>
      <c r="K55" s="68"/>
      <c r="L55" s="67"/>
      <c r="M55" s="64"/>
      <c r="N55" s="62"/>
      <c r="O55" s="62"/>
      <c r="P55" s="62"/>
    </row>
    <row r="56" spans="1:16" ht="16.350000000000001" customHeight="1">
      <c r="A56" s="95">
        <v>2039</v>
      </c>
      <c r="B56" s="65" t="s">
        <v>164</v>
      </c>
      <c r="C56" s="124" t="s">
        <v>164</v>
      </c>
      <c r="D56" s="66" t="e">
        <v>#N/A</v>
      </c>
      <c r="E56" s="74"/>
      <c r="F56" s="76" t="e">
        <f>IF(ISNUMBER(Daten_EV4[[#This Row],[ZH]]),Daten_EV4[[#This Row],[ZH]]/_xlfn.XLOOKUP(Basisjahr,Daten_EV4[Jahr],Daten_EV4[ZH])-1,#N/A)</f>
        <v>#N/A</v>
      </c>
      <c r="G56" s="74"/>
      <c r="H56" s="76" t="e">
        <f>IF(ISNUMBER(Daten_EV4[[#This Row],[CH]]),Daten_EV4[[#This Row],[CH]]/_xlfn.XLOOKUP(Basisjahr,Daten_EV4[Jahr],Daten_EV4[CH])-1,#N/A)</f>
        <v>#N/A</v>
      </c>
      <c r="I56" s="74"/>
      <c r="J56" s="76" t="e">
        <f>IF(ISNUMBER(Daten_EV4[[#This Row],[BS]]),Daten_EV4[[#This Row],[BS]]/_xlfn.XLOOKUP(Basisjahr,Daten_EV4[Jahr],Daten_EV4[BS])-1,#N/A)</f>
        <v>#N/A</v>
      </c>
      <c r="K56" s="68"/>
      <c r="L56" s="67"/>
      <c r="M56" s="64"/>
      <c r="N56" s="62"/>
      <c r="O56" s="62"/>
      <c r="P56" s="62"/>
    </row>
    <row r="57" spans="1:16" ht="16.350000000000001" customHeight="1">
      <c r="A57" s="95">
        <v>2040</v>
      </c>
      <c r="B57" s="65" t="s">
        <v>164</v>
      </c>
      <c r="C57" s="124" t="s">
        <v>164</v>
      </c>
      <c r="D57" s="66" t="e">
        <v>#N/A</v>
      </c>
      <c r="E57" s="74"/>
      <c r="F57" s="76" t="e">
        <f>IF(ISNUMBER(Daten_EV4[[#This Row],[ZH]]),Daten_EV4[[#This Row],[ZH]]/_xlfn.XLOOKUP(Basisjahr,Daten_EV4[Jahr],Daten_EV4[ZH])-1,#N/A)</f>
        <v>#N/A</v>
      </c>
      <c r="G57" s="74"/>
      <c r="H57" s="76" t="e">
        <f>IF(ISNUMBER(Daten_EV4[[#This Row],[CH]]),Daten_EV4[[#This Row],[CH]]/_xlfn.XLOOKUP(Basisjahr,Daten_EV4[Jahr],Daten_EV4[CH])-1,#N/A)</f>
        <v>#N/A</v>
      </c>
      <c r="I57" s="74"/>
      <c r="J57" s="76" t="e">
        <f>IF(ISNUMBER(Daten_EV4[[#This Row],[BS]]),Daten_EV4[[#This Row],[BS]]/_xlfn.XLOOKUP(Basisjahr,Daten_EV4[Jahr],Daten_EV4[BS])-1,#N/A)</f>
        <v>#N/A</v>
      </c>
      <c r="K57" s="68"/>
      <c r="L57" s="67"/>
      <c r="M57" s="64"/>
      <c r="N57" s="62"/>
      <c r="O57" s="62"/>
      <c r="P57" s="62"/>
    </row>
    <row r="58" spans="1:16" ht="16.350000000000001" customHeight="1">
      <c r="A58" s="95">
        <v>2041</v>
      </c>
      <c r="B58" s="65" t="s">
        <v>164</v>
      </c>
      <c r="C58" s="124" t="s">
        <v>164</v>
      </c>
      <c r="D58" s="66" t="e">
        <v>#N/A</v>
      </c>
      <c r="E58" s="74"/>
      <c r="F58" s="76" t="e">
        <f>IF(ISNUMBER(Daten_EV4[[#This Row],[ZH]]),Daten_EV4[[#This Row],[ZH]]/_xlfn.XLOOKUP(Basisjahr,Daten_EV4[Jahr],Daten_EV4[ZH])-1,#N/A)</f>
        <v>#N/A</v>
      </c>
      <c r="G58" s="74"/>
      <c r="H58" s="76" t="e">
        <f>IF(ISNUMBER(Daten_EV4[[#This Row],[CH]]),Daten_EV4[[#This Row],[CH]]/_xlfn.XLOOKUP(Basisjahr,Daten_EV4[Jahr],Daten_EV4[CH])-1,#N/A)</f>
        <v>#N/A</v>
      </c>
      <c r="I58" s="74"/>
      <c r="J58" s="76" t="e">
        <f>IF(ISNUMBER(Daten_EV4[[#This Row],[BS]]),Daten_EV4[[#This Row],[BS]]/_xlfn.XLOOKUP(Basisjahr,Daten_EV4[Jahr],Daten_EV4[BS])-1,#N/A)</f>
        <v>#N/A</v>
      </c>
      <c r="K58" s="68"/>
      <c r="L58" s="67"/>
      <c r="M58" s="64"/>
      <c r="N58" s="62"/>
      <c r="O58" s="62"/>
      <c r="P58" s="62"/>
    </row>
    <row r="59" spans="1:16" ht="16.350000000000001" customHeight="1">
      <c r="A59" s="95">
        <v>2042</v>
      </c>
      <c r="B59" s="65" t="s">
        <v>164</v>
      </c>
      <c r="C59" s="124" t="s">
        <v>164</v>
      </c>
      <c r="D59" s="66" t="e">
        <v>#N/A</v>
      </c>
      <c r="E59" s="74"/>
      <c r="F59" s="76" t="e">
        <f>IF(ISNUMBER(Daten_EV4[[#This Row],[ZH]]),Daten_EV4[[#This Row],[ZH]]/_xlfn.XLOOKUP(Basisjahr,Daten_EV4[Jahr],Daten_EV4[ZH])-1,#N/A)</f>
        <v>#N/A</v>
      </c>
      <c r="G59" s="74"/>
      <c r="H59" s="76" t="e">
        <f>IF(ISNUMBER(Daten_EV4[[#This Row],[CH]]),Daten_EV4[[#This Row],[CH]]/_xlfn.XLOOKUP(Basisjahr,Daten_EV4[Jahr],Daten_EV4[CH])-1,#N/A)</f>
        <v>#N/A</v>
      </c>
      <c r="I59" s="74"/>
      <c r="J59" s="76" t="e">
        <f>IF(ISNUMBER(Daten_EV4[[#This Row],[BS]]),Daten_EV4[[#This Row],[BS]]/_xlfn.XLOOKUP(Basisjahr,Daten_EV4[Jahr],Daten_EV4[BS])-1,#N/A)</f>
        <v>#N/A</v>
      </c>
      <c r="K59" s="68"/>
      <c r="L59" s="67"/>
      <c r="M59" s="64"/>
      <c r="N59" s="62"/>
      <c r="O59" s="62"/>
      <c r="P59" s="62"/>
    </row>
    <row r="60" spans="1:16" ht="16.350000000000001" customHeight="1">
      <c r="A60" s="95">
        <v>2043</v>
      </c>
      <c r="B60" s="65" t="s">
        <v>164</v>
      </c>
      <c r="C60" s="124" t="s">
        <v>164</v>
      </c>
      <c r="D60" s="66" t="e">
        <v>#N/A</v>
      </c>
      <c r="E60" s="74"/>
      <c r="F60" s="76" t="e">
        <f>IF(ISNUMBER(Daten_EV4[[#This Row],[ZH]]),Daten_EV4[[#This Row],[ZH]]/_xlfn.XLOOKUP(Basisjahr,Daten_EV4[Jahr],Daten_EV4[ZH])-1,#N/A)</f>
        <v>#N/A</v>
      </c>
      <c r="G60" s="74"/>
      <c r="H60" s="76" t="e">
        <f>IF(ISNUMBER(Daten_EV4[[#This Row],[CH]]),Daten_EV4[[#This Row],[CH]]/_xlfn.XLOOKUP(Basisjahr,Daten_EV4[Jahr],Daten_EV4[CH])-1,#N/A)</f>
        <v>#N/A</v>
      </c>
      <c r="I60" s="74"/>
      <c r="J60" s="76" t="e">
        <f>IF(ISNUMBER(Daten_EV4[[#This Row],[BS]]),Daten_EV4[[#This Row],[BS]]/_xlfn.XLOOKUP(Basisjahr,Daten_EV4[Jahr],Daten_EV4[BS])-1,#N/A)</f>
        <v>#N/A</v>
      </c>
      <c r="K60" s="68"/>
      <c r="L60" s="67"/>
      <c r="M60" s="64"/>
      <c r="N60" s="62"/>
      <c r="O60" s="62"/>
      <c r="P60" s="62"/>
    </row>
    <row r="61" spans="1:16" ht="16.350000000000001" customHeight="1">
      <c r="A61" s="95">
        <v>2044</v>
      </c>
      <c r="B61" s="65" t="s">
        <v>164</v>
      </c>
      <c r="C61" s="124" t="s">
        <v>164</v>
      </c>
      <c r="D61" s="66" t="e">
        <v>#N/A</v>
      </c>
      <c r="E61" s="74"/>
      <c r="F61" s="76" t="e">
        <f>IF(ISNUMBER(Daten_EV4[[#This Row],[ZH]]),Daten_EV4[[#This Row],[ZH]]/_xlfn.XLOOKUP(Basisjahr,Daten_EV4[Jahr],Daten_EV4[ZH])-1,#N/A)</f>
        <v>#N/A</v>
      </c>
      <c r="G61" s="74"/>
      <c r="H61" s="76" t="e">
        <f>IF(ISNUMBER(Daten_EV4[[#This Row],[CH]]),Daten_EV4[[#This Row],[CH]]/_xlfn.XLOOKUP(Basisjahr,Daten_EV4[Jahr],Daten_EV4[CH])-1,#N/A)</f>
        <v>#N/A</v>
      </c>
      <c r="I61" s="74"/>
      <c r="J61" s="76" t="e">
        <f>IF(ISNUMBER(Daten_EV4[[#This Row],[BS]]),Daten_EV4[[#This Row],[BS]]/_xlfn.XLOOKUP(Basisjahr,Daten_EV4[Jahr],Daten_EV4[BS])-1,#N/A)</f>
        <v>#N/A</v>
      </c>
      <c r="K61" s="68"/>
      <c r="L61" s="67"/>
      <c r="M61" s="64"/>
      <c r="N61" s="62"/>
      <c r="O61" s="62"/>
      <c r="P61" s="62"/>
    </row>
    <row r="62" spans="1:16" ht="16.350000000000001" customHeight="1">
      <c r="A62" s="95">
        <v>2045</v>
      </c>
      <c r="B62" s="65" t="s">
        <v>164</v>
      </c>
      <c r="C62" s="124" t="s">
        <v>164</v>
      </c>
      <c r="D62" s="66" t="e">
        <v>#N/A</v>
      </c>
      <c r="E62" s="74"/>
      <c r="F62" s="76" t="e">
        <f>IF(ISNUMBER(Daten_EV4[[#This Row],[ZH]]),Daten_EV4[[#This Row],[ZH]]/_xlfn.XLOOKUP(Basisjahr,Daten_EV4[Jahr],Daten_EV4[ZH])-1,#N/A)</f>
        <v>#N/A</v>
      </c>
      <c r="G62" s="74"/>
      <c r="H62" s="76" t="e">
        <f>IF(ISNUMBER(Daten_EV4[[#This Row],[CH]]),Daten_EV4[[#This Row],[CH]]/_xlfn.XLOOKUP(Basisjahr,Daten_EV4[Jahr],Daten_EV4[CH])-1,#N/A)</f>
        <v>#N/A</v>
      </c>
      <c r="I62" s="74"/>
      <c r="J62" s="76" t="e">
        <f>IF(ISNUMBER(Daten_EV4[[#This Row],[BS]]),Daten_EV4[[#This Row],[BS]]/_xlfn.XLOOKUP(Basisjahr,Daten_EV4[Jahr],Daten_EV4[BS])-1,#N/A)</f>
        <v>#N/A</v>
      </c>
      <c r="K62" s="68"/>
      <c r="L62" s="67"/>
      <c r="M62" s="64"/>
      <c r="N62" s="62"/>
      <c r="O62" s="62"/>
      <c r="P62" s="62"/>
    </row>
    <row r="63" spans="1:16" ht="16.350000000000001" customHeight="1">
      <c r="A63" s="95">
        <v>2046</v>
      </c>
      <c r="B63" s="65" t="s">
        <v>164</v>
      </c>
      <c r="C63" s="124" t="s">
        <v>164</v>
      </c>
      <c r="D63" s="66" t="e">
        <v>#N/A</v>
      </c>
      <c r="E63" s="74"/>
      <c r="F63" s="76" t="e">
        <f>IF(ISNUMBER(Daten_EV4[[#This Row],[ZH]]),Daten_EV4[[#This Row],[ZH]]/_xlfn.XLOOKUP(Basisjahr,Daten_EV4[Jahr],Daten_EV4[ZH])-1,#N/A)</f>
        <v>#N/A</v>
      </c>
      <c r="G63" s="74"/>
      <c r="H63" s="76" t="e">
        <f>IF(ISNUMBER(Daten_EV4[[#This Row],[CH]]),Daten_EV4[[#This Row],[CH]]/_xlfn.XLOOKUP(Basisjahr,Daten_EV4[Jahr],Daten_EV4[CH])-1,#N/A)</f>
        <v>#N/A</v>
      </c>
      <c r="I63" s="74"/>
      <c r="J63" s="76" t="e">
        <f>IF(ISNUMBER(Daten_EV4[[#This Row],[BS]]),Daten_EV4[[#This Row],[BS]]/_xlfn.XLOOKUP(Basisjahr,Daten_EV4[Jahr],Daten_EV4[BS])-1,#N/A)</f>
        <v>#N/A</v>
      </c>
      <c r="K63" s="68"/>
      <c r="L63" s="67"/>
      <c r="M63" s="64"/>
      <c r="N63" s="62"/>
      <c r="O63" s="62"/>
      <c r="P63" s="62"/>
    </row>
    <row r="64" spans="1:16" ht="16.350000000000001" customHeight="1">
      <c r="A64" s="95">
        <v>2047</v>
      </c>
      <c r="B64" s="65" t="s">
        <v>164</v>
      </c>
      <c r="C64" s="124" t="s">
        <v>164</v>
      </c>
      <c r="D64" s="66" t="e">
        <v>#N/A</v>
      </c>
      <c r="E64" s="74"/>
      <c r="F64" s="76" t="e">
        <f>IF(ISNUMBER(Daten_EV4[[#This Row],[ZH]]),Daten_EV4[[#This Row],[ZH]]/_xlfn.XLOOKUP(Basisjahr,Daten_EV4[Jahr],Daten_EV4[ZH])-1,#N/A)</f>
        <v>#N/A</v>
      </c>
      <c r="G64" s="74"/>
      <c r="H64" s="76" t="e">
        <f>IF(ISNUMBER(Daten_EV4[[#This Row],[CH]]),Daten_EV4[[#This Row],[CH]]/_xlfn.XLOOKUP(Basisjahr,Daten_EV4[Jahr],Daten_EV4[CH])-1,#N/A)</f>
        <v>#N/A</v>
      </c>
      <c r="I64" s="74"/>
      <c r="J64" s="76" t="e">
        <f>IF(ISNUMBER(Daten_EV4[[#This Row],[BS]]),Daten_EV4[[#This Row],[BS]]/_xlfn.XLOOKUP(Basisjahr,Daten_EV4[Jahr],Daten_EV4[BS])-1,#N/A)</f>
        <v>#N/A</v>
      </c>
      <c r="K64" s="68"/>
      <c r="L64" s="67"/>
      <c r="M64" s="64"/>
      <c r="N64" s="62"/>
      <c r="O64" s="62"/>
      <c r="P64" s="62"/>
    </row>
    <row r="65" spans="1:16" ht="16.350000000000001" customHeight="1">
      <c r="A65" s="95">
        <v>2048</v>
      </c>
      <c r="B65" s="65" t="s">
        <v>164</v>
      </c>
      <c r="C65" s="124" t="s">
        <v>164</v>
      </c>
      <c r="D65" s="66" t="e">
        <v>#N/A</v>
      </c>
      <c r="E65" s="74"/>
      <c r="F65" s="76" t="e">
        <f>IF(ISNUMBER(Daten_EV4[[#This Row],[ZH]]),Daten_EV4[[#This Row],[ZH]]/_xlfn.XLOOKUP(Basisjahr,Daten_EV4[Jahr],Daten_EV4[ZH])-1,#N/A)</f>
        <v>#N/A</v>
      </c>
      <c r="G65" s="74"/>
      <c r="H65" s="76" t="e">
        <f>IF(ISNUMBER(Daten_EV4[[#This Row],[CH]]),Daten_EV4[[#This Row],[CH]]/_xlfn.XLOOKUP(Basisjahr,Daten_EV4[Jahr],Daten_EV4[CH])-1,#N/A)</f>
        <v>#N/A</v>
      </c>
      <c r="I65" s="74"/>
      <c r="J65" s="76" t="e">
        <f>IF(ISNUMBER(Daten_EV4[[#This Row],[BS]]),Daten_EV4[[#This Row],[BS]]/_xlfn.XLOOKUP(Basisjahr,Daten_EV4[Jahr],Daten_EV4[BS])-1,#N/A)</f>
        <v>#N/A</v>
      </c>
      <c r="K65" s="68"/>
      <c r="L65" s="67"/>
      <c r="M65" s="64"/>
      <c r="N65" s="62"/>
      <c r="O65" s="62"/>
      <c r="P65" s="62"/>
    </row>
    <row r="66" spans="1:16" ht="16.350000000000001" customHeight="1">
      <c r="A66" s="95">
        <v>2049</v>
      </c>
      <c r="B66" s="65" t="s">
        <v>164</v>
      </c>
      <c r="C66" s="124" t="s">
        <v>164</v>
      </c>
      <c r="D66" s="66" t="e">
        <v>#N/A</v>
      </c>
      <c r="E66" s="74"/>
      <c r="F66" s="76" t="e">
        <f>IF(ISNUMBER(Daten_EV4[[#This Row],[ZH]]),Daten_EV4[[#This Row],[ZH]]/_xlfn.XLOOKUP(Basisjahr,Daten_EV4[Jahr],Daten_EV4[ZH])-1,#N/A)</f>
        <v>#N/A</v>
      </c>
      <c r="G66" s="74"/>
      <c r="H66" s="76" t="e">
        <f>IF(ISNUMBER(Daten_EV4[[#This Row],[CH]]),Daten_EV4[[#This Row],[CH]]/_xlfn.XLOOKUP(Basisjahr,Daten_EV4[Jahr],Daten_EV4[CH])-1,#N/A)</f>
        <v>#N/A</v>
      </c>
      <c r="I66" s="74"/>
      <c r="J66" s="76" t="e">
        <f>IF(ISNUMBER(Daten_EV4[[#This Row],[BS]]),Daten_EV4[[#This Row],[BS]]/_xlfn.XLOOKUP(Basisjahr,Daten_EV4[Jahr],Daten_EV4[BS])-1,#N/A)</f>
        <v>#N/A</v>
      </c>
      <c r="K66" s="68"/>
      <c r="L66" s="67"/>
      <c r="M66" s="64"/>
      <c r="N66" s="62"/>
      <c r="O66" s="62"/>
      <c r="P66" s="62"/>
    </row>
    <row r="67" spans="1:16" ht="15" customHeight="1">
      <c r="A67" s="95">
        <v>2050</v>
      </c>
      <c r="B67" s="95" t="s">
        <v>164</v>
      </c>
      <c r="C67" s="124" t="s">
        <v>164</v>
      </c>
      <c r="D67" t="e">
        <v>#N/A</v>
      </c>
      <c r="E67"/>
      <c r="F67" t="e">
        <f>IF(ISNUMBER(Daten_EV4[[#This Row],[ZH]]),Daten_EV4[[#This Row],[ZH]]/_xlfn.XLOOKUP(Basisjahr,Daten_EV4[Jahr],Daten_EV4[ZH])-1,#N/A)</f>
        <v>#N/A</v>
      </c>
      <c r="G67"/>
      <c r="H67" t="e">
        <f>IF(ISNUMBER(Daten_EV4[[#This Row],[CH]]),Daten_EV4[[#This Row],[CH]]/_xlfn.XLOOKUP(Basisjahr,Daten_EV4[Jahr],Daten_EV4[CH])-1,#N/A)</f>
        <v>#N/A</v>
      </c>
      <c r="I67"/>
      <c r="J67" t="e">
        <f>IF(ISNUMBER(Daten_EV4[[#This Row],[BS]]),Daten_EV4[[#This Row],[BS]]/_xlfn.XLOOKUP(Basisjahr,Daten_EV4[Jahr],Daten_EV4[BS])-1,#N/A)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14:B14 E14:L14 A21:B22 E21:G22 J21:L22 A23:L25 A26:J27 N28:O29 A28:L30 A31:M67 A68:L72 A73:J74 A75:L104">
    <cfRule type="containsErrors" dxfId="374" priority="14">
      <formula>ISERROR(A14)</formula>
    </cfRule>
  </conditionalFormatting>
  <conditionalFormatting sqref="A14:B14 E14:Z14 A21:B22 E21:G22 J21:Z22 A23:Z25 A26:J27 N26:Z27 A28:Z30 A31:AA31 V32:V38 A32:U41 W32:AA41 A42:AA67 A68:Z72 A73:J74 N73:Z74 A75:Z1048576">
    <cfRule type="cellIs" dxfId="373" priority="11" operator="equal">
      <formula>0</formula>
    </cfRule>
  </conditionalFormatting>
  <conditionalFormatting sqref="A2:L20">
    <cfRule type="containsErrors" dxfId="372" priority="4">
      <formula>ISERROR(A2)</formula>
    </cfRule>
  </conditionalFormatting>
  <conditionalFormatting sqref="A11:L12">
    <cfRule type="containsErrors" dxfId="371" priority="2">
      <formula>ISERROR(A11)</formula>
    </cfRule>
  </conditionalFormatting>
  <conditionalFormatting sqref="A1:Z13">
    <cfRule type="cellIs" dxfId="368" priority="1" operator="equal">
      <formula>0</formula>
    </cfRule>
  </conditionalFormatting>
  <conditionalFormatting sqref="A15:Z20">
    <cfRule type="cellIs" dxfId="367" priority="3" operator="equal">
      <formula>0</formula>
    </cfRule>
  </conditionalFormatting>
  <dataValidations count="1">
    <dataValidation operator="lessThan" allowBlank="1" showInputMessage="1" showErrorMessage="1" sqref="B8:D10 G8:I9" xr:uid="{ED826151-E9F0-4630-9E92-7A4F622C4AA8}"/>
  </dataValidations>
  <hyperlinks>
    <hyperlink ref="F1" location="Übersicht!A1" display="⬅️ Zurück zur Übersicht" xr:uid="{890874E6-41F5-4BA2-B465-4251896EB227}"/>
    <hyperlink ref="B12" r:id="rId1" location="/datasets/1661@awel-kanton-zuerich" xr:uid="{43D88258-C5B9-4B2D-868E-D5FBD8E59483}"/>
    <hyperlink ref="G12" r:id="rId2" xr:uid="{46EE873F-7AE2-43A7-AC15-8105FC4EF9BF}"/>
    <hyperlink ref="G14" r:id="rId3" xr:uid="{F3331793-F34F-4782-B04C-7D9B82CE1717}"/>
  </hyperlinks>
  <pageMargins left="0.25" right="0.25" top="0.75" bottom="0.75" header="0.3" footer="0.3"/>
  <pageSetup paperSize="9" scale="83" orientation="portrait" r:id="rId4"/>
  <headerFooter>
    <oddHeader>&amp;L&amp;"Arial Nova,Standard"Energiestadt Opfikon</oddHeader>
  </headerFooter>
  <drawing r:id="rId5"/>
  <tableParts count="1">
    <tablePart r:id="rId6"/>
  </tableParts>
  <extLst>
    <ext xmlns:x14="http://schemas.microsoft.com/office/spreadsheetml/2009/9/main" uri="{78C0D931-6437-407d-A8EE-F0AAD7539E65}">
      <x14:conditionalFormattings>
        <x14:conditionalFormatting xmlns:xm="http://schemas.microsoft.com/office/excel/2006/main">
          <x14:cfRule type="expression" priority="12" id="{E270EE64-A191-4B4E-AEF7-1B6F2C525BE1}">
            <xm:f>$A32=Übersicht!$H$1</xm:f>
            <x14:dxf>
              <fill>
                <patternFill>
                  <bgColor theme="3" tint="0.79998168889431442"/>
                </patternFill>
              </fill>
            </x14:dxf>
          </x14:cfRule>
          <x14:cfRule type="expression" priority="13" id="{76CA7608-FBDF-4D80-BB93-C782AA297E48}">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2EE4C3B8-6506-4CF9-BE91-07982CCFB698}">
          <x14:formula1>
            <xm:f>Definitionen!$A$2:$A$6</xm:f>
          </x14:formula1>
          <xm:sqref>B7 D7</xm:sqref>
        </x14:dataValidation>
        <x14:dataValidation type="list" allowBlank="1" showInputMessage="1" showErrorMessage="1" xr:uid="{E06B436A-3B97-4A4C-9B18-B1FBB62443CA}">
          <x14:formula1>
            <xm:f>Definitionen!$I$2:$I$7</xm:f>
          </x14:formula1>
          <xm:sqref>G24:I24</xm:sqref>
        </x14:dataValidation>
        <x14:dataValidation type="list" operator="lessThan" allowBlank="1" showInputMessage="1" showErrorMessage="1" xr:uid="{17BD4AA2-FE96-4730-8B4D-9E1C7F9378BC}">
          <x14:formula1>
            <xm:f>Definitionen!$E$2:$E$11</xm:f>
          </x14:formula1>
          <xm:sqref>B5</xm:sqref>
        </x14:dataValidation>
        <x14:dataValidation type="list" allowBlank="1" showInputMessage="1" showErrorMessage="1" xr:uid="{1AC2D96C-9B16-424D-B1D5-CD94D5E73CCD}">
          <x14:formula1>
            <xm:f>Definitionen!I2:I15</xm:f>
          </x14:formula1>
          <xm:sqref>B24:D24</xm:sqref>
        </x14:dataValidation>
      </x14:dataValidations>
    </ext>
  </extLs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62C96B-B62D-4AB0-98DB-45B86F3A9E4A}">
  <sheetPr codeName="Tabelle36">
    <tabColor theme="4"/>
    <pageSetUpPr fitToPage="1"/>
  </sheetPr>
  <dimension ref="A1:Q127"/>
  <sheetViews>
    <sheetView showGridLines="0" zoomScaleNormal="100" workbookViewId="0">
      <pane xSplit="1" ySplit="1" topLeftCell="B2" activePane="bottomRight" state="frozen"/>
      <selection pane="bottomRight" activeCell="B12" sqref="B12:D1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1" t="s">
        <v>468</v>
      </c>
      <c r="B1" s="192"/>
      <c r="C1" s="192"/>
      <c r="D1" s="192"/>
      <c r="E1" s="93" t="e">
        <f>Basisjahr&amp;"-"&amp;Betrachtungsjahr&amp;": "&amp;ROUND(_xlfn.XLOOKUP(Betrachtungsjahr,Daten_KG1[Jahr],Daten_KG1[Veränderung ZH])*100,1)&amp;" %"</f>
        <v>#N/A</v>
      </c>
      <c r="F1" s="193" t="s">
        <v>122</v>
      </c>
      <c r="G1" s="193"/>
      <c r="H1" s="193"/>
      <c r="J1" s="94" t="e">
        <f>Basisjahr&amp;"-"&amp;Betrachtungsjahr&amp;": "&amp;ROUND(_xlfn.XLOOKUP(Betrachtungsjahr,Daten_KG1[Jahr],Daten_KG1[Veränderung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2007</v>
      </c>
      <c r="E4" s="19"/>
      <c r="F4" s="89"/>
      <c r="G4" s="89"/>
      <c r="H4" s="90" t="str">
        <f t="shared" ref="H4:I6" si="0">C4</f>
        <v>Verfügbar ab</v>
      </c>
      <c r="I4" s="92">
        <f t="shared" si="0"/>
        <v>2007</v>
      </c>
    </row>
    <row r="5" spans="1:17" s="56" customFormat="1" ht="18" customHeight="1">
      <c r="A5" s="79" t="s">
        <v>59</v>
      </c>
      <c r="B5" s="80"/>
      <c r="C5" s="79" t="s">
        <v>127</v>
      </c>
      <c r="D5" s="82" t="s">
        <v>167</v>
      </c>
      <c r="E5" s="19"/>
      <c r="F5" s="90" t="str">
        <f>A5</f>
        <v>Zuständig</v>
      </c>
      <c r="G5" s="91">
        <f>B5</f>
        <v>0</v>
      </c>
      <c r="H5" s="90" t="str">
        <f t="shared" si="0"/>
        <v>Kontaktperson</v>
      </c>
      <c r="I5" s="100" t="str">
        <f t="shared" si="0"/>
        <v>Gian-Marco Alt</v>
      </c>
    </row>
    <row r="6" spans="1:17" s="56" customFormat="1" ht="18" customHeight="1">
      <c r="A6" s="79" t="s">
        <v>58</v>
      </c>
      <c r="B6" s="80" t="s">
        <v>469</v>
      </c>
      <c r="C6" s="79" t="s">
        <v>128</v>
      </c>
      <c r="D6" s="83"/>
      <c r="E6" s="19"/>
      <c r="F6" s="90" t="str">
        <f t="shared" ref="F6:F9" si="1">A6</f>
        <v>Einheit</v>
      </c>
      <c r="G6" s="91" t="str">
        <f>B6</f>
        <v>kg pro jahr</v>
      </c>
      <c r="H6" s="90" t="str">
        <f t="shared" si="0"/>
        <v xml:space="preserve">Berechnung </v>
      </c>
      <c r="I6" s="91">
        <f t="shared" si="0"/>
        <v>0</v>
      </c>
    </row>
    <row r="7" spans="1:17" s="56" customFormat="1" ht="18" customHeight="1">
      <c r="A7" s="79" t="s">
        <v>129</v>
      </c>
      <c r="B7" s="80" t="s">
        <v>184</v>
      </c>
      <c r="C7" s="79" t="s">
        <v>130</v>
      </c>
      <c r="D7" s="80" t="s">
        <v>184</v>
      </c>
      <c r="E7" s="19"/>
      <c r="F7" s="119"/>
      <c r="G7" s="120"/>
      <c r="H7" s="119"/>
      <c r="I7" s="120"/>
    </row>
    <row r="8" spans="1:17" s="56" customFormat="1" ht="56.85" customHeight="1">
      <c r="A8" s="79" t="s">
        <v>131</v>
      </c>
      <c r="B8" s="194" t="s">
        <v>470</v>
      </c>
      <c r="C8" s="194"/>
      <c r="D8" s="194"/>
      <c r="E8" s="19"/>
      <c r="F8" s="90" t="str">
        <f t="shared" si="1"/>
        <v>Kurzbeschreibung</v>
      </c>
      <c r="G8" s="238" t="str">
        <f>B8</f>
        <v>Entwicklung Fleischkonsum in der Schweiz bzw. im Kanton Zürich. Die Zahlen stammen aus der Haushaltserhebung des BFS und werden alle 2-3 Jahre nachgeführt.</v>
      </c>
      <c r="H8" s="238"/>
      <c r="I8" s="238"/>
      <c r="Q8" s="58" t="e">
        <f>E38/E32-1</f>
        <v>#DIV/0!</v>
      </c>
    </row>
    <row r="9" spans="1:17" s="59" customFormat="1" ht="72" customHeight="1">
      <c r="A9" s="79" t="s">
        <v>132</v>
      </c>
      <c r="B9" s="194" t="s">
        <v>471</v>
      </c>
      <c r="C9" s="194"/>
      <c r="D9" s="194"/>
      <c r="E9" s="19"/>
      <c r="F9" s="90" t="str">
        <f t="shared" si="1"/>
        <v>Aussagekraft/Relevanz</v>
      </c>
      <c r="G9" s="238" t="str">
        <f>B9</f>
        <v>Im Bereich der Ernährung ist die Verminderung des Fleischkonsums eine wichtige Einflussgrösse für eine reduzierte THG-Bilanz.</v>
      </c>
      <c r="H9" s="238"/>
      <c r="I9" s="238"/>
    </row>
    <row r="10" spans="1:17" s="78" customFormat="1" ht="11.85" customHeight="1">
      <c r="A10" s="86"/>
      <c r="B10" s="87"/>
      <c r="C10" s="87"/>
      <c r="D10" s="87"/>
      <c r="E10" s="77"/>
      <c r="F10" s="89"/>
      <c r="G10" s="89"/>
      <c r="H10" s="89"/>
      <c r="I10" s="89"/>
    </row>
    <row r="11" spans="1:17" s="56" customFormat="1" ht="64.349999999999994" customHeight="1">
      <c r="A11" s="79" t="s">
        <v>133</v>
      </c>
      <c r="B11" s="196" t="s">
        <v>472</v>
      </c>
      <c r="C11" s="196"/>
      <c r="D11" s="196"/>
      <c r="E11" s="19"/>
      <c r="F11" s="90" t="str">
        <f t="shared" ref="F11:I17" si="2">A11</f>
        <v>Datenquelle</v>
      </c>
      <c r="G11" s="238" t="str">
        <f t="shared" si="2"/>
        <v>Bundesamt für Statistik, Haushaltsbudgeterhebung (HABE)</v>
      </c>
      <c r="H11" s="238"/>
      <c r="I11" s="238"/>
    </row>
    <row r="12" spans="1:17" s="56" customFormat="1" ht="42" customHeight="1">
      <c r="A12" s="79" t="s">
        <v>134</v>
      </c>
      <c r="B12" s="217" t="s">
        <v>473</v>
      </c>
      <c r="C12" s="196"/>
      <c r="D12" s="196"/>
      <c r="E12" s="19"/>
      <c r="F12" s="90" t="str">
        <f t="shared" si="2"/>
        <v>Internetadresse</v>
      </c>
      <c r="G12" s="238" t="str">
        <f t="shared" si="2"/>
        <v>Verbrauchsmengen nach Grossregion - 2006-2008, 2009-2011, 2012-2014, 2015-2017 | Tabelle | Bundesamt für Statistik (admin.ch)</v>
      </c>
      <c r="H12" s="238"/>
      <c r="I12" s="238"/>
    </row>
    <row r="13" spans="1:17" s="56" customFormat="1" ht="42" customHeight="1">
      <c r="A13" s="79" t="s">
        <v>127</v>
      </c>
      <c r="B13" s="196" t="s">
        <v>472</v>
      </c>
      <c r="C13" s="196"/>
      <c r="D13" s="196"/>
      <c r="E13" s="19"/>
      <c r="F13" s="90" t="str">
        <f t="shared" si="2"/>
        <v>Kontaktperson</v>
      </c>
      <c r="G13" s="238" t="str">
        <f t="shared" si="2"/>
        <v>Bundesamt für Statistik, Haushaltsbudgeterhebung (HABE)</v>
      </c>
      <c r="H13" s="238"/>
      <c r="I13" s="238"/>
    </row>
    <row r="14" spans="1:17" s="56" customFormat="1">
      <c r="A14" s="79" t="s">
        <v>135</v>
      </c>
      <c r="B14" s="203" t="s">
        <v>474</v>
      </c>
      <c r="C14" s="204"/>
      <c r="D14" s="205"/>
      <c r="E14" s="19"/>
      <c r="F14" s="90" t="str">
        <f>A14</f>
        <v>Nr. der Statisitik</v>
      </c>
      <c r="G14" s="239" t="str">
        <f>B14</f>
        <v xml:space="preserve">  T20.02.01.11.02</v>
      </c>
      <c r="H14" s="240"/>
      <c r="I14" s="241"/>
    </row>
    <row r="15" spans="1:17" s="56" customFormat="1" ht="18.600000000000001" customHeight="1">
      <c r="A15" s="79" t="s">
        <v>136</v>
      </c>
      <c r="B15" s="105"/>
      <c r="C15" s="79" t="s">
        <v>137</v>
      </c>
      <c r="D15" s="106" t="s">
        <v>217</v>
      </c>
      <c r="E15" s="19"/>
      <c r="F15" s="90" t="str">
        <f t="shared" si="2"/>
        <v>Lizenz</v>
      </c>
      <c r="G15" s="107">
        <f t="shared" si="2"/>
        <v>0</v>
      </c>
      <c r="H15" s="90" t="str">
        <f t="shared" si="2"/>
        <v>Dateiformat</v>
      </c>
      <c r="I15" s="107" t="str">
        <f t="shared" si="2"/>
        <v>xlsx</v>
      </c>
    </row>
    <row r="16" spans="1:17" s="59" customFormat="1" ht="18.600000000000001" customHeight="1">
      <c r="A16" s="79" t="s">
        <v>138</v>
      </c>
      <c r="B16" s="80" t="s">
        <v>475</v>
      </c>
      <c r="C16" s="79" t="s">
        <v>139</v>
      </c>
      <c r="D16" s="84"/>
      <c r="E16" s="19"/>
      <c r="F16" s="90" t="str">
        <f t="shared" si="2"/>
        <v>Erhebungsintervall</v>
      </c>
      <c r="G16" s="91" t="str">
        <f t="shared" si="2"/>
        <v>drei bis vier Jahre</v>
      </c>
      <c r="H16" s="90" t="str">
        <f t="shared" si="2"/>
        <v>Aktualisierung jeweils</v>
      </c>
      <c r="I16" s="91">
        <f>D16</f>
        <v>0</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c r="A19" s="79" t="s">
        <v>141</v>
      </c>
      <c r="B19" s="85" t="s">
        <v>476</v>
      </c>
      <c r="C19" s="79" t="s">
        <v>142</v>
      </c>
      <c r="D19" s="80"/>
      <c r="E19" s="19"/>
      <c r="F19" s="90" t="str">
        <f t="shared" ref="F19:F20" si="3">A19</f>
        <v>Hilfsgrösse 1</v>
      </c>
      <c r="G19" s="91" t="str">
        <f>B19</f>
        <v>Haushaltsgrösse</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228" t="s">
        <v>477</v>
      </c>
      <c r="C21" s="198"/>
      <c r="D21" s="199"/>
      <c r="E21" s="19"/>
      <c r="F21" s="90" t="str">
        <f>A21</f>
        <v>Hinweise zu Datenauswahl und -aufbereitung</v>
      </c>
      <c r="G21" s="200" t="str">
        <f>B21</f>
        <v xml:space="preserve">Verbrauchsmengen in Kilogramm (kg) oder Liter (lt) pro Monat pro Haushalt (Mittelwert)
</v>
      </c>
      <c r="H21" s="201"/>
      <c r="I21" s="202"/>
    </row>
    <row r="22" spans="1:17" s="59" customFormat="1" ht="36.6" customHeight="1">
      <c r="A22" s="79" t="s">
        <v>146</v>
      </c>
      <c r="B22" s="197" t="s">
        <v>478</v>
      </c>
      <c r="C22" s="198"/>
      <c r="D22" s="199"/>
      <c r="E22" s="19"/>
      <c r="F22" s="90" t="str">
        <f>A22</f>
        <v>Berechnung Indikator</v>
      </c>
      <c r="G22" s="200" t="str">
        <f>B22</f>
        <v>Menge Fleisch (5112) * 12 / Anzahl Personen pro Haushalt (Mittelwert)
Berechnung für gesamte CH und Grossregion Zürich -&gt; Kanton Zürich</v>
      </c>
      <c r="H22" s="201"/>
      <c r="I22" s="202"/>
    </row>
    <row r="23" spans="1:17" s="56" customFormat="1" ht="12.6" customHeight="1" thickTop="1" thickBot="1">
      <c r="A23" s="88"/>
      <c r="B23" s="88"/>
      <c r="C23" s="88"/>
      <c r="D23" s="88"/>
      <c r="E23" s="19"/>
      <c r="F23" s="88"/>
      <c r="G23" s="88"/>
      <c r="H23" s="88"/>
      <c r="I23" s="88"/>
    </row>
    <row r="24" spans="1:17" s="59" customFormat="1" ht="18" customHeight="1">
      <c r="A24" s="79" t="s">
        <v>147</v>
      </c>
      <c r="B24" s="194" t="s">
        <v>323</v>
      </c>
      <c r="C24" s="194"/>
      <c r="D24" s="194"/>
      <c r="E24" s="19"/>
      <c r="F24" s="89"/>
      <c r="G24" s="195"/>
      <c r="H24" s="195"/>
      <c r="I24" s="195"/>
    </row>
    <row r="25" spans="1:17" s="59" customFormat="1" ht="42.6" customHeight="1">
      <c r="A25" s="79" t="s">
        <v>148</v>
      </c>
      <c r="B25" s="194" t="s">
        <v>479</v>
      </c>
      <c r="C25" s="194"/>
      <c r="D25" s="194"/>
      <c r="E25" s="19"/>
      <c r="F25" s="90" t="str">
        <f t="shared" ref="F25:F27" si="5">A25</f>
        <v>Datenqualität</v>
      </c>
      <c r="G25" s="238" t="str">
        <f>B25</f>
        <v>gut, allerdings nur Subset des gesamten Fleischkonsums, da Haushaltsbudgeterhebung</v>
      </c>
      <c r="H25" s="238"/>
      <c r="I25" s="238"/>
    </row>
    <row r="26" spans="1:17" s="59" customFormat="1" ht="33" customHeight="1" thickTop="1" thickBot="1">
      <c r="A26" s="79" t="s">
        <v>149</v>
      </c>
      <c r="B26" s="207"/>
      <c r="C26" s="207"/>
      <c r="D26" s="207"/>
      <c r="E26" s="19"/>
      <c r="F26" s="90" t="str">
        <f t="shared" si="5"/>
        <v>Plausiblisierung / Verifizierung</v>
      </c>
      <c r="G26" s="238">
        <f>B26</f>
        <v>0</v>
      </c>
      <c r="H26" s="238"/>
      <c r="I26" s="238"/>
    </row>
    <row r="27" spans="1:17" s="59" customFormat="1" ht="37.35" customHeight="1" thickTop="1" thickBot="1">
      <c r="A27" s="79" t="s">
        <v>150</v>
      </c>
      <c r="B27" s="194"/>
      <c r="C27" s="194"/>
      <c r="D27" s="194"/>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Verbrauchsmengen Fleisch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IF(ISNUMBER(Daten_KG1[[#This Row],[ZH]]),Daten_KG1[[#This Row],[ZH]]/_xlfn.XLOOKUP(Basisjahr,Daten_KG1[Jahr],Daten_KG1[ZH])-1,#N/A)</f>
        <v>#N/A</v>
      </c>
      <c r="G32" s="121"/>
      <c r="H32" s="75" t="e">
        <f>IF(ISNUMBER(Daten_KG1[[#This Row],[CH]]),Daten_KG1[[#This Row],[CH]]/_xlfn.XLOOKUP(Basisjahr,Daten_KG1[Jahr],Daten_KG1[CH])-1,#N/A)</f>
        <v>#N/A</v>
      </c>
      <c r="I32" s="121"/>
      <c r="J32" s="75" t="e">
        <f>IF(ISNUMBER(Daten_KG1[[#This Row],[BS]]),Daten_KG1[[#This Row],[BS]]/_xlfn.XLOOKUP(Basisjahr,Daten_KG1[Jahr],Daten_KG1[BS])-1,#N/A)</f>
        <v>#N/A</v>
      </c>
      <c r="K32" s="63"/>
      <c r="L32" s="67"/>
      <c r="M32" s="64"/>
      <c r="N32" s="64"/>
      <c r="O32" s="64"/>
      <c r="P32" s="64"/>
    </row>
    <row r="33" spans="1:16" ht="16.350000000000001" customHeight="1">
      <c r="A33" s="95">
        <v>2016</v>
      </c>
      <c r="B33" s="65" t="s">
        <v>164</v>
      </c>
      <c r="C33" s="124" t="s">
        <v>164</v>
      </c>
      <c r="D33" s="66" t="e">
        <v>#N/A</v>
      </c>
      <c r="E33" s="73"/>
      <c r="F33" s="75" t="e">
        <f>IF(ISNUMBER(Daten_KG1[[#This Row],[ZH]]),Daten_KG1[[#This Row],[ZH]]/_xlfn.XLOOKUP(Basisjahr,Daten_KG1[Jahr],Daten_KG1[ZH])-1,#N/A)</f>
        <v>#N/A</v>
      </c>
      <c r="G33" s="73"/>
      <c r="H33" s="75" t="e">
        <f>IF(ISNUMBER(Daten_KG1[[#This Row],[CH]]),Daten_KG1[[#This Row],[CH]]/_xlfn.XLOOKUP(Basisjahr,Daten_KG1[Jahr],Daten_KG1[CH])-1,#N/A)</f>
        <v>#N/A</v>
      </c>
      <c r="I33" s="73"/>
      <c r="J33" s="75" t="e">
        <f>IF(ISNUMBER(Daten_KG1[[#This Row],[BS]]),Daten_KG1[[#This Row],[BS]]/_xlfn.XLOOKUP(Basisjahr,Daten_KG1[Jahr],Daten_KG1[BS])-1,#N/A)</f>
        <v>#N/A</v>
      </c>
      <c r="K33" s="63"/>
      <c r="L33" s="67"/>
      <c r="M33" s="64"/>
      <c r="N33" s="62"/>
      <c r="O33" s="62"/>
      <c r="P33" s="62"/>
    </row>
    <row r="34" spans="1:16" ht="16.350000000000001" customHeight="1">
      <c r="A34" s="95">
        <v>2017</v>
      </c>
      <c r="B34" s="65" t="s">
        <v>164</v>
      </c>
      <c r="C34" s="124" t="s">
        <v>164</v>
      </c>
      <c r="D34" s="66" t="e">
        <v>#N/A</v>
      </c>
      <c r="E34" s="73"/>
      <c r="F34" s="75" t="e">
        <f>IF(ISNUMBER(Daten_KG1[[#This Row],[ZH]]),Daten_KG1[[#This Row],[ZH]]/_xlfn.XLOOKUP(Basisjahr,Daten_KG1[Jahr],Daten_KG1[ZH])-1,#N/A)</f>
        <v>#N/A</v>
      </c>
      <c r="G34" s="73"/>
      <c r="H34" s="75" t="e">
        <f>IF(ISNUMBER(Daten_KG1[[#This Row],[CH]]),Daten_KG1[[#This Row],[CH]]/_xlfn.XLOOKUP(Basisjahr,Daten_KG1[Jahr],Daten_KG1[CH])-1,#N/A)</f>
        <v>#N/A</v>
      </c>
      <c r="I34" s="73"/>
      <c r="J34" s="75" t="e">
        <f>IF(ISNUMBER(Daten_KG1[[#This Row],[BS]]),Daten_KG1[[#This Row],[BS]]/_xlfn.XLOOKUP(Basisjahr,Daten_KG1[Jahr],Daten_KG1[BS])-1,#N/A)</f>
        <v>#N/A</v>
      </c>
      <c r="K34" s="63"/>
      <c r="L34" s="67"/>
      <c r="M34" s="64"/>
      <c r="N34" s="62"/>
      <c r="O34" s="62"/>
      <c r="P34" s="62"/>
    </row>
    <row r="35" spans="1:16" ht="16.350000000000001" customHeight="1">
      <c r="A35" s="95">
        <v>2018</v>
      </c>
      <c r="B35" s="65" t="s">
        <v>164</v>
      </c>
      <c r="C35" s="124" t="s">
        <v>164</v>
      </c>
      <c r="D35" s="66" t="e">
        <v>#N/A</v>
      </c>
      <c r="E35" s="73"/>
      <c r="F35" s="75" t="e">
        <f>IF(ISNUMBER(Daten_KG1[[#This Row],[ZH]]),Daten_KG1[[#This Row],[ZH]]/_xlfn.XLOOKUP(Basisjahr,Daten_KG1[Jahr],Daten_KG1[ZH])-1,#N/A)</f>
        <v>#N/A</v>
      </c>
      <c r="G35" s="73"/>
      <c r="H35" s="75" t="e">
        <f>IF(ISNUMBER(Daten_KG1[[#This Row],[CH]]),Daten_KG1[[#This Row],[CH]]/_xlfn.XLOOKUP(Basisjahr,Daten_KG1[Jahr],Daten_KG1[CH])-1,#N/A)</f>
        <v>#N/A</v>
      </c>
      <c r="I35" s="73"/>
      <c r="J35" s="75" t="e">
        <f>IF(ISNUMBER(Daten_KG1[[#This Row],[BS]]),Daten_KG1[[#This Row],[BS]]/_xlfn.XLOOKUP(Basisjahr,Daten_KG1[Jahr],Daten_KG1[BS])-1,#N/A)</f>
        <v>#N/A</v>
      </c>
      <c r="K35" s="63"/>
      <c r="L35" s="67"/>
      <c r="M35" s="64"/>
      <c r="N35" s="62"/>
      <c r="O35" s="62"/>
      <c r="P35" s="62"/>
    </row>
    <row r="36" spans="1:16" ht="16.350000000000001" customHeight="1">
      <c r="A36" s="95">
        <v>2019</v>
      </c>
      <c r="B36" s="65" t="s">
        <v>164</v>
      </c>
      <c r="C36" s="124" t="s">
        <v>164</v>
      </c>
      <c r="D36" s="66" t="e">
        <v>#N/A</v>
      </c>
      <c r="E36" s="73"/>
      <c r="F36" s="75" t="e">
        <f>IF(ISNUMBER(Daten_KG1[[#This Row],[ZH]]),Daten_KG1[[#This Row],[ZH]]/_xlfn.XLOOKUP(Basisjahr,Daten_KG1[Jahr],Daten_KG1[ZH])-1,#N/A)</f>
        <v>#N/A</v>
      </c>
      <c r="G36" s="73"/>
      <c r="H36" s="75" t="e">
        <f>IF(ISNUMBER(Daten_KG1[[#This Row],[CH]]),Daten_KG1[[#This Row],[CH]]/_xlfn.XLOOKUP(Basisjahr,Daten_KG1[Jahr],Daten_KG1[CH])-1,#N/A)</f>
        <v>#N/A</v>
      </c>
      <c r="I36" s="73"/>
      <c r="J36" s="75" t="e">
        <f>IF(ISNUMBER(Daten_KG1[[#This Row],[BS]]),Daten_KG1[[#This Row],[BS]]/_xlfn.XLOOKUP(Basisjahr,Daten_KG1[Jahr],Daten_KG1[BS])-1,#N/A)</f>
        <v>#N/A</v>
      </c>
      <c r="K36" s="63"/>
      <c r="L36" s="67"/>
      <c r="M36" s="64"/>
      <c r="N36" s="62"/>
      <c r="O36" s="62"/>
      <c r="P36" s="62"/>
    </row>
    <row r="37" spans="1:16" ht="16.350000000000001" customHeight="1">
      <c r="A37" s="95">
        <v>2020</v>
      </c>
      <c r="B37" s="65" t="s">
        <v>164</v>
      </c>
      <c r="C37" s="124" t="s">
        <v>164</v>
      </c>
      <c r="D37" s="66" t="e">
        <v>#N/A</v>
      </c>
      <c r="E37" s="73"/>
      <c r="F37" s="75" t="e">
        <f>IF(ISNUMBER(Daten_KG1[[#This Row],[ZH]]),Daten_KG1[[#This Row],[ZH]]/_xlfn.XLOOKUP(Basisjahr,Daten_KG1[Jahr],Daten_KG1[ZH])-1,#N/A)</f>
        <v>#N/A</v>
      </c>
      <c r="G37" s="73"/>
      <c r="H37" s="75" t="e">
        <f>IF(ISNUMBER(Daten_KG1[[#This Row],[CH]]),Daten_KG1[[#This Row],[CH]]/_xlfn.XLOOKUP(Basisjahr,Daten_KG1[Jahr],Daten_KG1[CH])-1,#N/A)</f>
        <v>#N/A</v>
      </c>
      <c r="I37" s="73"/>
      <c r="J37" s="75" t="e">
        <f>IF(ISNUMBER(Daten_KG1[[#This Row],[BS]]),Daten_KG1[[#This Row],[BS]]/_xlfn.XLOOKUP(Basisjahr,Daten_KG1[Jahr],Daten_KG1[BS])-1,#N/A)</f>
        <v>#N/A</v>
      </c>
      <c r="K37" s="63"/>
      <c r="L37" s="67"/>
      <c r="M37" s="64"/>
      <c r="N37" s="62"/>
      <c r="O37" s="62"/>
      <c r="P37" s="62"/>
    </row>
    <row r="38" spans="1:16" ht="16.350000000000001" customHeight="1">
      <c r="A38" s="95">
        <v>2021</v>
      </c>
      <c r="B38" s="65" t="s">
        <v>164</v>
      </c>
      <c r="C38" s="124" t="s">
        <v>164</v>
      </c>
      <c r="D38" s="66" t="e">
        <v>#N/A</v>
      </c>
      <c r="E38" s="73"/>
      <c r="F38" s="75" t="e">
        <f>IF(ISNUMBER(Daten_KG1[[#This Row],[ZH]]),Daten_KG1[[#This Row],[ZH]]/_xlfn.XLOOKUP(Basisjahr,Daten_KG1[Jahr],Daten_KG1[ZH])-1,#N/A)</f>
        <v>#N/A</v>
      </c>
      <c r="G38" s="73"/>
      <c r="H38" s="75" t="e">
        <f>IF(ISNUMBER(Daten_KG1[[#This Row],[CH]]),Daten_KG1[[#This Row],[CH]]/_xlfn.XLOOKUP(Basisjahr,Daten_KG1[Jahr],Daten_KG1[CH])-1,#N/A)</f>
        <v>#N/A</v>
      </c>
      <c r="I38" s="73"/>
      <c r="J38" s="75" t="e">
        <f>IF(ISNUMBER(Daten_KG1[[#This Row],[BS]]),Daten_KG1[[#This Row],[BS]]/_xlfn.XLOOKUP(Basisjahr,Daten_KG1[Jahr],Daten_KG1[BS])-1,#N/A)</f>
        <v>#N/A</v>
      </c>
      <c r="K38" s="63"/>
      <c r="L38" s="67"/>
      <c r="M38" s="64"/>
      <c r="N38" s="62"/>
      <c r="O38" s="62"/>
      <c r="P38" s="62"/>
    </row>
    <row r="39" spans="1:16" ht="16.350000000000001" customHeight="1">
      <c r="A39" s="95">
        <v>2022</v>
      </c>
      <c r="B39" s="65" t="s">
        <v>164</v>
      </c>
      <c r="C39" s="124" t="s">
        <v>164</v>
      </c>
      <c r="D39" s="66" t="e">
        <v>#N/A</v>
      </c>
      <c r="E39" s="73"/>
      <c r="F39" s="75" t="e">
        <f>IF(ISNUMBER(Daten_KG1[[#This Row],[ZH]]),Daten_KG1[[#This Row],[ZH]]/_xlfn.XLOOKUP(Basisjahr,Daten_KG1[Jahr],Daten_KG1[ZH])-1,#N/A)</f>
        <v>#N/A</v>
      </c>
      <c r="G39" s="73"/>
      <c r="H39" s="75" t="e">
        <f>IF(ISNUMBER(Daten_KG1[[#This Row],[CH]]),Daten_KG1[[#This Row],[CH]]/_xlfn.XLOOKUP(Basisjahr,Daten_KG1[Jahr],Daten_KG1[CH])-1,#N/A)</f>
        <v>#N/A</v>
      </c>
      <c r="I39" s="73"/>
      <c r="J39" s="75" t="e">
        <f>IF(ISNUMBER(Daten_KG1[[#This Row],[BS]]),Daten_KG1[[#This Row],[BS]]/_xlfn.XLOOKUP(Basisjahr,Daten_KG1[Jahr],Daten_KG1[BS])-1,#N/A)</f>
        <v>#N/A</v>
      </c>
      <c r="K39" s="68"/>
      <c r="L39" s="67"/>
      <c r="M39" s="64"/>
      <c r="N39" s="62"/>
      <c r="O39" s="62"/>
      <c r="P39" s="62"/>
    </row>
    <row r="40" spans="1:16" ht="16.350000000000001" customHeight="1">
      <c r="A40" s="95">
        <v>2023</v>
      </c>
      <c r="B40" s="65" t="s">
        <v>164</v>
      </c>
      <c r="C40" s="124" t="s">
        <v>164</v>
      </c>
      <c r="D40" s="66" t="e">
        <v>#N/A</v>
      </c>
      <c r="E40" s="74"/>
      <c r="F40" s="76" t="e">
        <f>IF(ISNUMBER(Daten_KG1[[#This Row],[ZH]]),Daten_KG1[[#This Row],[ZH]]/_xlfn.XLOOKUP(Basisjahr,Daten_KG1[Jahr],Daten_KG1[ZH])-1,#N/A)</f>
        <v>#N/A</v>
      </c>
      <c r="G40" s="74"/>
      <c r="H40" s="76" t="e">
        <f>IF(ISNUMBER(Daten_KG1[[#This Row],[CH]]),Daten_KG1[[#This Row],[CH]]/_xlfn.XLOOKUP(Basisjahr,Daten_KG1[Jahr],Daten_KG1[CH])-1,#N/A)</f>
        <v>#N/A</v>
      </c>
      <c r="I40" s="74"/>
      <c r="J40" s="76" t="e">
        <f>IF(ISNUMBER(Daten_KG1[[#This Row],[BS]]),Daten_KG1[[#This Row],[BS]]/_xlfn.XLOOKUP(Basisjahr,Daten_KG1[Jahr],Daten_KG1[BS])-1,#N/A)</f>
        <v>#N/A</v>
      </c>
      <c r="K40" s="68"/>
      <c r="L40" s="67"/>
      <c r="M40" s="64"/>
      <c r="N40" s="62"/>
      <c r="O40" s="62"/>
      <c r="P40" s="62"/>
    </row>
    <row r="41" spans="1:16" ht="16.350000000000001" customHeight="1">
      <c r="A41" s="95">
        <v>2024</v>
      </c>
      <c r="B41" s="65" t="s">
        <v>164</v>
      </c>
      <c r="C41" s="124" t="s">
        <v>164</v>
      </c>
      <c r="D41" s="66" t="e">
        <v>#N/A</v>
      </c>
      <c r="E41" s="74"/>
      <c r="F41" s="76" t="e">
        <f>IF(ISNUMBER(Daten_KG1[[#This Row],[ZH]]),Daten_KG1[[#This Row],[ZH]]/_xlfn.XLOOKUP(Basisjahr,Daten_KG1[Jahr],Daten_KG1[ZH])-1,#N/A)</f>
        <v>#N/A</v>
      </c>
      <c r="G41" s="74"/>
      <c r="H41" s="76" t="e">
        <f>IF(ISNUMBER(Daten_KG1[[#This Row],[CH]]),Daten_KG1[[#This Row],[CH]]/_xlfn.XLOOKUP(Basisjahr,Daten_KG1[Jahr],Daten_KG1[CH])-1,#N/A)</f>
        <v>#N/A</v>
      </c>
      <c r="I41" s="74"/>
      <c r="J41" s="76" t="e">
        <f>IF(ISNUMBER(Daten_KG1[[#This Row],[BS]]),Daten_KG1[[#This Row],[BS]]/_xlfn.XLOOKUP(Basisjahr,Daten_KG1[Jahr],Daten_KG1[BS])-1,#N/A)</f>
        <v>#N/A</v>
      </c>
      <c r="K41" s="68"/>
      <c r="L41" s="67"/>
      <c r="M41" s="64"/>
      <c r="N41" s="62"/>
      <c r="O41" s="62"/>
      <c r="P41" s="62"/>
    </row>
    <row r="42" spans="1:16" ht="16.350000000000001" customHeight="1">
      <c r="A42" s="95">
        <v>2025</v>
      </c>
      <c r="B42" s="65" t="s">
        <v>164</v>
      </c>
      <c r="C42" s="124" t="s">
        <v>164</v>
      </c>
      <c r="D42" s="66" t="e">
        <v>#N/A</v>
      </c>
      <c r="E42" s="74"/>
      <c r="F42" s="76" t="e">
        <f>IF(ISNUMBER(Daten_KG1[[#This Row],[ZH]]),Daten_KG1[[#This Row],[ZH]]/_xlfn.XLOOKUP(Basisjahr,Daten_KG1[Jahr],Daten_KG1[ZH])-1,#N/A)</f>
        <v>#N/A</v>
      </c>
      <c r="G42" s="74"/>
      <c r="H42" s="76" t="e">
        <f>IF(ISNUMBER(Daten_KG1[[#This Row],[CH]]),Daten_KG1[[#This Row],[CH]]/_xlfn.XLOOKUP(Basisjahr,Daten_KG1[Jahr],Daten_KG1[CH])-1,#N/A)</f>
        <v>#N/A</v>
      </c>
      <c r="I42" s="74"/>
      <c r="J42" s="76" t="e">
        <f>IF(ISNUMBER(Daten_KG1[[#This Row],[BS]]),Daten_KG1[[#This Row],[BS]]/_xlfn.XLOOKUP(Basisjahr,Daten_KG1[Jahr],Daten_KG1[BS])-1,#N/A)</f>
        <v>#N/A</v>
      </c>
      <c r="K42" s="68"/>
      <c r="L42" s="67"/>
      <c r="M42" s="64"/>
      <c r="N42" s="62"/>
      <c r="O42" s="62"/>
      <c r="P42" s="62"/>
    </row>
    <row r="43" spans="1:16" ht="16.350000000000001" customHeight="1">
      <c r="A43" s="95">
        <v>2026</v>
      </c>
      <c r="B43" s="65" t="s">
        <v>164</v>
      </c>
      <c r="C43" s="124" t="s">
        <v>164</v>
      </c>
      <c r="D43" s="66" t="e">
        <v>#N/A</v>
      </c>
      <c r="E43" s="74"/>
      <c r="F43" s="76" t="e">
        <f>IF(ISNUMBER(Daten_KG1[[#This Row],[ZH]]),Daten_KG1[[#This Row],[ZH]]/_xlfn.XLOOKUP(Basisjahr,Daten_KG1[Jahr],Daten_KG1[ZH])-1,#N/A)</f>
        <v>#N/A</v>
      </c>
      <c r="G43" s="74"/>
      <c r="H43" s="76" t="e">
        <f>IF(ISNUMBER(Daten_KG1[[#This Row],[CH]]),Daten_KG1[[#This Row],[CH]]/_xlfn.XLOOKUP(Basisjahr,Daten_KG1[Jahr],Daten_KG1[CH])-1,#N/A)</f>
        <v>#N/A</v>
      </c>
      <c r="I43" s="74"/>
      <c r="J43" s="76" t="e">
        <f>IF(ISNUMBER(Daten_KG1[[#This Row],[BS]]),Daten_KG1[[#This Row],[BS]]/_xlfn.XLOOKUP(Basisjahr,Daten_KG1[Jahr],Daten_KG1[BS])-1,#N/A)</f>
        <v>#N/A</v>
      </c>
      <c r="K43" s="68"/>
      <c r="L43" s="67"/>
      <c r="M43" s="64"/>
      <c r="N43" s="62"/>
      <c r="O43" s="62"/>
      <c r="P43" s="62"/>
    </row>
    <row r="44" spans="1:16" ht="16.350000000000001" customHeight="1">
      <c r="A44" s="95">
        <v>2027</v>
      </c>
      <c r="B44" s="65" t="s">
        <v>164</v>
      </c>
      <c r="C44" s="124" t="s">
        <v>164</v>
      </c>
      <c r="D44" s="66" t="e">
        <v>#N/A</v>
      </c>
      <c r="E44" s="74"/>
      <c r="F44" s="76" t="e">
        <f>IF(ISNUMBER(Daten_KG1[[#This Row],[ZH]]),Daten_KG1[[#This Row],[ZH]]/_xlfn.XLOOKUP(Basisjahr,Daten_KG1[Jahr],Daten_KG1[ZH])-1,#N/A)</f>
        <v>#N/A</v>
      </c>
      <c r="G44" s="74"/>
      <c r="H44" s="76" t="e">
        <f>IF(ISNUMBER(Daten_KG1[[#This Row],[CH]]),Daten_KG1[[#This Row],[CH]]/_xlfn.XLOOKUP(Basisjahr,Daten_KG1[Jahr],Daten_KG1[CH])-1,#N/A)</f>
        <v>#N/A</v>
      </c>
      <c r="I44" s="74"/>
      <c r="J44" s="76" t="e">
        <f>IF(ISNUMBER(Daten_KG1[[#This Row],[BS]]),Daten_KG1[[#This Row],[BS]]/_xlfn.XLOOKUP(Basisjahr,Daten_KG1[Jahr],Daten_KG1[BS])-1,#N/A)</f>
        <v>#N/A</v>
      </c>
      <c r="K44" s="68"/>
      <c r="L44" s="67"/>
      <c r="M44" s="64"/>
      <c r="N44" s="62"/>
      <c r="O44" s="62"/>
      <c r="P44" s="62"/>
    </row>
    <row r="45" spans="1:16" ht="16.350000000000001" customHeight="1">
      <c r="A45" s="95">
        <v>2028</v>
      </c>
      <c r="B45" s="65" t="s">
        <v>164</v>
      </c>
      <c r="C45" s="124" t="s">
        <v>164</v>
      </c>
      <c r="D45" s="66" t="e">
        <v>#N/A</v>
      </c>
      <c r="E45" s="74"/>
      <c r="F45" s="76" t="e">
        <f>IF(ISNUMBER(Daten_KG1[[#This Row],[ZH]]),Daten_KG1[[#This Row],[ZH]]/_xlfn.XLOOKUP(Basisjahr,Daten_KG1[Jahr],Daten_KG1[ZH])-1,#N/A)</f>
        <v>#N/A</v>
      </c>
      <c r="G45" s="74"/>
      <c r="H45" s="76" t="e">
        <f>IF(ISNUMBER(Daten_KG1[[#This Row],[CH]]),Daten_KG1[[#This Row],[CH]]/_xlfn.XLOOKUP(Basisjahr,Daten_KG1[Jahr],Daten_KG1[CH])-1,#N/A)</f>
        <v>#N/A</v>
      </c>
      <c r="I45" s="74"/>
      <c r="J45" s="76" t="e">
        <f>IF(ISNUMBER(Daten_KG1[[#This Row],[BS]]),Daten_KG1[[#This Row],[BS]]/_xlfn.XLOOKUP(Basisjahr,Daten_KG1[Jahr],Daten_KG1[BS])-1,#N/A)</f>
        <v>#N/A</v>
      </c>
      <c r="K45" s="68"/>
      <c r="L45" s="67"/>
      <c r="M45" s="64"/>
      <c r="N45" s="62"/>
      <c r="O45" s="62"/>
      <c r="P45" s="62"/>
    </row>
    <row r="46" spans="1:16" ht="16.350000000000001" customHeight="1">
      <c r="A46" s="95">
        <v>2029</v>
      </c>
      <c r="B46" s="65" t="s">
        <v>164</v>
      </c>
      <c r="C46" s="124" t="s">
        <v>164</v>
      </c>
      <c r="D46" s="66" t="e">
        <v>#N/A</v>
      </c>
      <c r="E46" s="74"/>
      <c r="F46" s="76" t="e">
        <f>IF(ISNUMBER(Daten_KG1[[#This Row],[ZH]]),Daten_KG1[[#This Row],[ZH]]/_xlfn.XLOOKUP(Basisjahr,Daten_KG1[Jahr],Daten_KG1[ZH])-1,#N/A)</f>
        <v>#N/A</v>
      </c>
      <c r="G46" s="74"/>
      <c r="H46" s="76" t="e">
        <f>IF(ISNUMBER(Daten_KG1[[#This Row],[CH]]),Daten_KG1[[#This Row],[CH]]/_xlfn.XLOOKUP(Basisjahr,Daten_KG1[Jahr],Daten_KG1[CH])-1,#N/A)</f>
        <v>#N/A</v>
      </c>
      <c r="I46" s="74"/>
      <c r="J46" s="76" t="e">
        <f>IF(ISNUMBER(Daten_KG1[[#This Row],[BS]]),Daten_KG1[[#This Row],[BS]]/_xlfn.XLOOKUP(Basisjahr,Daten_KG1[Jahr],Daten_KG1[BS])-1,#N/A)</f>
        <v>#N/A</v>
      </c>
      <c r="K46" s="68"/>
      <c r="L46" s="67"/>
      <c r="M46" s="64"/>
      <c r="N46" s="62"/>
      <c r="O46" s="62"/>
      <c r="P46" s="62"/>
    </row>
    <row r="47" spans="1:16" ht="16.350000000000001" customHeight="1">
      <c r="A47" s="95">
        <v>2030</v>
      </c>
      <c r="B47" s="65" t="s">
        <v>164</v>
      </c>
      <c r="C47" s="124" t="s">
        <v>164</v>
      </c>
      <c r="D47" s="66" t="e">
        <v>#N/A</v>
      </c>
      <c r="E47" s="74"/>
      <c r="F47" s="76" t="e">
        <f>IF(ISNUMBER(Daten_KG1[[#This Row],[ZH]]),Daten_KG1[[#This Row],[ZH]]/_xlfn.XLOOKUP(Basisjahr,Daten_KG1[Jahr],Daten_KG1[ZH])-1,#N/A)</f>
        <v>#N/A</v>
      </c>
      <c r="G47" s="74"/>
      <c r="H47" s="76" t="e">
        <f>IF(ISNUMBER(Daten_KG1[[#This Row],[CH]]),Daten_KG1[[#This Row],[CH]]/_xlfn.XLOOKUP(Basisjahr,Daten_KG1[Jahr],Daten_KG1[CH])-1,#N/A)</f>
        <v>#N/A</v>
      </c>
      <c r="I47" s="74"/>
      <c r="J47" s="76" t="e">
        <f>IF(ISNUMBER(Daten_KG1[[#This Row],[BS]]),Daten_KG1[[#This Row],[BS]]/_xlfn.XLOOKUP(Basisjahr,Daten_KG1[Jahr],Daten_KG1[BS])-1,#N/A)</f>
        <v>#N/A</v>
      </c>
      <c r="K47" s="68"/>
      <c r="L47" s="67"/>
      <c r="M47" s="64"/>
      <c r="N47" s="62"/>
      <c r="O47" s="62"/>
      <c r="P47" s="62"/>
    </row>
    <row r="48" spans="1:16" ht="16.350000000000001" customHeight="1">
      <c r="A48" s="95">
        <v>2031</v>
      </c>
      <c r="B48" s="65" t="s">
        <v>164</v>
      </c>
      <c r="C48" s="124" t="s">
        <v>164</v>
      </c>
      <c r="D48" s="66" t="e">
        <v>#N/A</v>
      </c>
      <c r="E48" s="74"/>
      <c r="F48" s="76" t="e">
        <f>IF(ISNUMBER(Daten_KG1[[#This Row],[ZH]]),Daten_KG1[[#This Row],[ZH]]/_xlfn.XLOOKUP(Basisjahr,Daten_KG1[Jahr],Daten_KG1[ZH])-1,#N/A)</f>
        <v>#N/A</v>
      </c>
      <c r="G48" s="74"/>
      <c r="H48" s="76" t="e">
        <f>IF(ISNUMBER(Daten_KG1[[#This Row],[CH]]),Daten_KG1[[#This Row],[CH]]/_xlfn.XLOOKUP(Basisjahr,Daten_KG1[Jahr],Daten_KG1[CH])-1,#N/A)</f>
        <v>#N/A</v>
      </c>
      <c r="I48" s="74"/>
      <c r="J48" s="76" t="e">
        <f>IF(ISNUMBER(Daten_KG1[[#This Row],[BS]]),Daten_KG1[[#This Row],[BS]]/_xlfn.XLOOKUP(Basisjahr,Daten_KG1[Jahr],Daten_KG1[BS])-1,#N/A)</f>
        <v>#N/A</v>
      </c>
      <c r="K48" s="68"/>
      <c r="L48" s="67"/>
      <c r="M48" s="64"/>
      <c r="N48" s="62"/>
      <c r="O48" s="62"/>
      <c r="P48" s="62"/>
    </row>
    <row r="49" spans="1:16" ht="16.350000000000001" customHeight="1">
      <c r="A49" s="95">
        <v>2032</v>
      </c>
      <c r="B49" s="65" t="s">
        <v>164</v>
      </c>
      <c r="C49" s="124" t="s">
        <v>164</v>
      </c>
      <c r="D49" s="66" t="e">
        <v>#N/A</v>
      </c>
      <c r="E49" s="74"/>
      <c r="F49" s="76" t="e">
        <f>IF(ISNUMBER(Daten_KG1[[#This Row],[ZH]]),Daten_KG1[[#This Row],[ZH]]/_xlfn.XLOOKUP(Basisjahr,Daten_KG1[Jahr],Daten_KG1[ZH])-1,#N/A)</f>
        <v>#N/A</v>
      </c>
      <c r="G49" s="74"/>
      <c r="H49" s="76" t="e">
        <f>IF(ISNUMBER(Daten_KG1[[#This Row],[CH]]),Daten_KG1[[#This Row],[CH]]/_xlfn.XLOOKUP(Basisjahr,Daten_KG1[Jahr],Daten_KG1[CH])-1,#N/A)</f>
        <v>#N/A</v>
      </c>
      <c r="I49" s="74"/>
      <c r="J49" s="76" t="e">
        <f>IF(ISNUMBER(Daten_KG1[[#This Row],[BS]]),Daten_KG1[[#This Row],[BS]]/_xlfn.XLOOKUP(Basisjahr,Daten_KG1[Jahr],Daten_KG1[BS])-1,#N/A)</f>
        <v>#N/A</v>
      </c>
      <c r="K49" s="68"/>
      <c r="L49" s="67"/>
      <c r="M49" s="64"/>
      <c r="N49" s="62"/>
      <c r="O49" s="62"/>
      <c r="P49" s="62"/>
    </row>
    <row r="50" spans="1:16" ht="16.350000000000001" customHeight="1">
      <c r="A50" s="95">
        <v>2033</v>
      </c>
      <c r="B50" s="65" t="s">
        <v>164</v>
      </c>
      <c r="C50" s="124" t="s">
        <v>164</v>
      </c>
      <c r="D50" s="66" t="e">
        <v>#N/A</v>
      </c>
      <c r="E50" s="74"/>
      <c r="F50" s="76" t="e">
        <f>IF(ISNUMBER(Daten_KG1[[#This Row],[ZH]]),Daten_KG1[[#This Row],[ZH]]/_xlfn.XLOOKUP(Basisjahr,Daten_KG1[Jahr],Daten_KG1[ZH])-1,#N/A)</f>
        <v>#N/A</v>
      </c>
      <c r="G50" s="74"/>
      <c r="H50" s="76" t="e">
        <f>IF(ISNUMBER(Daten_KG1[[#This Row],[CH]]),Daten_KG1[[#This Row],[CH]]/_xlfn.XLOOKUP(Basisjahr,Daten_KG1[Jahr],Daten_KG1[CH])-1,#N/A)</f>
        <v>#N/A</v>
      </c>
      <c r="I50" s="74"/>
      <c r="J50" s="76" t="e">
        <f>IF(ISNUMBER(Daten_KG1[[#This Row],[BS]]),Daten_KG1[[#This Row],[BS]]/_xlfn.XLOOKUP(Basisjahr,Daten_KG1[Jahr],Daten_KG1[BS])-1,#N/A)</f>
        <v>#N/A</v>
      </c>
      <c r="K50" s="68"/>
      <c r="L50" s="67"/>
      <c r="M50" s="64"/>
      <c r="N50" s="62"/>
      <c r="O50" s="62"/>
      <c r="P50" s="62"/>
    </row>
    <row r="51" spans="1:16" ht="16.350000000000001" customHeight="1">
      <c r="A51" s="95">
        <v>2034</v>
      </c>
      <c r="B51" s="65" t="s">
        <v>164</v>
      </c>
      <c r="C51" s="124" t="s">
        <v>164</v>
      </c>
      <c r="D51" s="66" t="e">
        <v>#N/A</v>
      </c>
      <c r="E51" s="74"/>
      <c r="F51" s="76" t="e">
        <f>IF(ISNUMBER(Daten_KG1[[#This Row],[ZH]]),Daten_KG1[[#This Row],[ZH]]/_xlfn.XLOOKUP(Basisjahr,Daten_KG1[Jahr],Daten_KG1[ZH])-1,#N/A)</f>
        <v>#N/A</v>
      </c>
      <c r="G51" s="74"/>
      <c r="H51" s="76" t="e">
        <f>IF(ISNUMBER(Daten_KG1[[#This Row],[CH]]),Daten_KG1[[#This Row],[CH]]/_xlfn.XLOOKUP(Basisjahr,Daten_KG1[Jahr],Daten_KG1[CH])-1,#N/A)</f>
        <v>#N/A</v>
      </c>
      <c r="I51" s="74"/>
      <c r="J51" s="76" t="e">
        <f>IF(ISNUMBER(Daten_KG1[[#This Row],[BS]]),Daten_KG1[[#This Row],[BS]]/_xlfn.XLOOKUP(Basisjahr,Daten_KG1[Jahr],Daten_KG1[BS])-1,#N/A)</f>
        <v>#N/A</v>
      </c>
      <c r="K51" s="68"/>
      <c r="L51" s="67"/>
      <c r="M51" s="64"/>
      <c r="N51" s="62"/>
      <c r="O51" s="62"/>
      <c r="P51" s="62"/>
    </row>
    <row r="52" spans="1:16" ht="16.350000000000001" customHeight="1">
      <c r="A52" s="95">
        <v>2035</v>
      </c>
      <c r="B52" s="65" t="s">
        <v>164</v>
      </c>
      <c r="C52" s="124" t="s">
        <v>164</v>
      </c>
      <c r="D52" s="66" t="e">
        <v>#N/A</v>
      </c>
      <c r="E52" s="74"/>
      <c r="F52" s="76" t="e">
        <f>IF(ISNUMBER(Daten_KG1[[#This Row],[ZH]]),Daten_KG1[[#This Row],[ZH]]/_xlfn.XLOOKUP(Basisjahr,Daten_KG1[Jahr],Daten_KG1[ZH])-1,#N/A)</f>
        <v>#N/A</v>
      </c>
      <c r="G52" s="74"/>
      <c r="H52" s="76" t="e">
        <f>IF(ISNUMBER(Daten_KG1[[#This Row],[CH]]),Daten_KG1[[#This Row],[CH]]/_xlfn.XLOOKUP(Basisjahr,Daten_KG1[Jahr],Daten_KG1[CH])-1,#N/A)</f>
        <v>#N/A</v>
      </c>
      <c r="I52" s="74"/>
      <c r="J52" s="76" t="e">
        <f>IF(ISNUMBER(Daten_KG1[[#This Row],[BS]]),Daten_KG1[[#This Row],[BS]]/_xlfn.XLOOKUP(Basisjahr,Daten_KG1[Jahr],Daten_KG1[BS])-1,#N/A)</f>
        <v>#N/A</v>
      </c>
      <c r="K52" s="68"/>
      <c r="L52" s="67"/>
      <c r="M52" s="64"/>
      <c r="N52" s="62"/>
      <c r="O52" s="62"/>
      <c r="P52" s="62"/>
    </row>
    <row r="53" spans="1:16" ht="16.350000000000001" customHeight="1">
      <c r="A53" s="95">
        <v>2036</v>
      </c>
      <c r="B53" s="65" t="s">
        <v>164</v>
      </c>
      <c r="C53" s="124" t="s">
        <v>164</v>
      </c>
      <c r="D53" s="66" t="e">
        <v>#N/A</v>
      </c>
      <c r="E53" s="74"/>
      <c r="F53" s="76" t="e">
        <f>IF(ISNUMBER(Daten_KG1[[#This Row],[ZH]]),Daten_KG1[[#This Row],[ZH]]/_xlfn.XLOOKUP(Basisjahr,Daten_KG1[Jahr],Daten_KG1[ZH])-1,#N/A)</f>
        <v>#N/A</v>
      </c>
      <c r="G53" s="74"/>
      <c r="H53" s="76" t="e">
        <f>IF(ISNUMBER(Daten_KG1[[#This Row],[CH]]),Daten_KG1[[#This Row],[CH]]/_xlfn.XLOOKUP(Basisjahr,Daten_KG1[Jahr],Daten_KG1[CH])-1,#N/A)</f>
        <v>#N/A</v>
      </c>
      <c r="I53" s="74"/>
      <c r="J53" s="76" t="e">
        <f>IF(ISNUMBER(Daten_KG1[[#This Row],[BS]]),Daten_KG1[[#This Row],[BS]]/_xlfn.XLOOKUP(Basisjahr,Daten_KG1[Jahr],Daten_KG1[BS])-1,#N/A)</f>
        <v>#N/A</v>
      </c>
      <c r="K53" s="68"/>
      <c r="L53" s="67"/>
      <c r="M53" s="64"/>
      <c r="N53" s="62"/>
      <c r="O53" s="62"/>
      <c r="P53" s="62"/>
    </row>
    <row r="54" spans="1:16" ht="16.350000000000001" customHeight="1">
      <c r="A54" s="95">
        <v>2037</v>
      </c>
      <c r="B54" s="65" t="s">
        <v>164</v>
      </c>
      <c r="C54" s="124" t="s">
        <v>164</v>
      </c>
      <c r="D54" s="66" t="e">
        <v>#N/A</v>
      </c>
      <c r="E54" s="74"/>
      <c r="F54" s="76" t="e">
        <f>IF(ISNUMBER(Daten_KG1[[#This Row],[ZH]]),Daten_KG1[[#This Row],[ZH]]/_xlfn.XLOOKUP(Basisjahr,Daten_KG1[Jahr],Daten_KG1[ZH])-1,#N/A)</f>
        <v>#N/A</v>
      </c>
      <c r="G54" s="74"/>
      <c r="H54" s="76" t="e">
        <f>IF(ISNUMBER(Daten_KG1[[#This Row],[CH]]),Daten_KG1[[#This Row],[CH]]/_xlfn.XLOOKUP(Basisjahr,Daten_KG1[Jahr],Daten_KG1[CH])-1,#N/A)</f>
        <v>#N/A</v>
      </c>
      <c r="I54" s="74"/>
      <c r="J54" s="76" t="e">
        <f>IF(ISNUMBER(Daten_KG1[[#This Row],[BS]]),Daten_KG1[[#This Row],[BS]]/_xlfn.XLOOKUP(Basisjahr,Daten_KG1[Jahr],Daten_KG1[BS])-1,#N/A)</f>
        <v>#N/A</v>
      </c>
      <c r="K54" s="68"/>
      <c r="L54" s="67"/>
      <c r="M54" s="64"/>
      <c r="N54" s="62"/>
      <c r="O54" s="62"/>
      <c r="P54" s="62"/>
    </row>
    <row r="55" spans="1:16" ht="16.350000000000001" customHeight="1">
      <c r="A55" s="95">
        <v>2038</v>
      </c>
      <c r="B55" s="65" t="s">
        <v>164</v>
      </c>
      <c r="C55" s="124" t="s">
        <v>164</v>
      </c>
      <c r="D55" s="66" t="e">
        <v>#N/A</v>
      </c>
      <c r="E55" s="74"/>
      <c r="F55" s="76" t="e">
        <f>IF(ISNUMBER(Daten_KG1[[#This Row],[ZH]]),Daten_KG1[[#This Row],[ZH]]/_xlfn.XLOOKUP(Basisjahr,Daten_KG1[Jahr],Daten_KG1[ZH])-1,#N/A)</f>
        <v>#N/A</v>
      </c>
      <c r="G55" s="74"/>
      <c r="H55" s="76" t="e">
        <f>IF(ISNUMBER(Daten_KG1[[#This Row],[CH]]),Daten_KG1[[#This Row],[CH]]/_xlfn.XLOOKUP(Basisjahr,Daten_KG1[Jahr],Daten_KG1[CH])-1,#N/A)</f>
        <v>#N/A</v>
      </c>
      <c r="I55" s="74"/>
      <c r="J55" s="76" t="e">
        <f>IF(ISNUMBER(Daten_KG1[[#This Row],[BS]]),Daten_KG1[[#This Row],[BS]]/_xlfn.XLOOKUP(Basisjahr,Daten_KG1[Jahr],Daten_KG1[BS])-1,#N/A)</f>
        <v>#N/A</v>
      </c>
      <c r="K55" s="68"/>
      <c r="L55" s="67"/>
      <c r="M55" s="64"/>
      <c r="N55" s="62"/>
      <c r="O55" s="62"/>
      <c r="P55" s="62"/>
    </row>
    <row r="56" spans="1:16" ht="16.350000000000001" customHeight="1">
      <c r="A56" s="95">
        <v>2039</v>
      </c>
      <c r="B56" s="65" t="s">
        <v>164</v>
      </c>
      <c r="C56" s="124" t="s">
        <v>164</v>
      </c>
      <c r="D56" s="66" t="e">
        <v>#N/A</v>
      </c>
      <c r="E56" s="74"/>
      <c r="F56" s="76" t="e">
        <f>IF(ISNUMBER(Daten_KG1[[#This Row],[ZH]]),Daten_KG1[[#This Row],[ZH]]/_xlfn.XLOOKUP(Basisjahr,Daten_KG1[Jahr],Daten_KG1[ZH])-1,#N/A)</f>
        <v>#N/A</v>
      </c>
      <c r="G56" s="74"/>
      <c r="H56" s="76" t="e">
        <f>IF(ISNUMBER(Daten_KG1[[#This Row],[CH]]),Daten_KG1[[#This Row],[CH]]/_xlfn.XLOOKUP(Basisjahr,Daten_KG1[Jahr],Daten_KG1[CH])-1,#N/A)</f>
        <v>#N/A</v>
      </c>
      <c r="I56" s="74"/>
      <c r="J56" s="76" t="e">
        <f>IF(ISNUMBER(Daten_KG1[[#This Row],[BS]]),Daten_KG1[[#This Row],[BS]]/_xlfn.XLOOKUP(Basisjahr,Daten_KG1[Jahr],Daten_KG1[BS])-1,#N/A)</f>
        <v>#N/A</v>
      </c>
      <c r="K56" s="68"/>
      <c r="L56" s="67"/>
      <c r="M56" s="64"/>
      <c r="N56" s="62"/>
      <c r="O56" s="62"/>
      <c r="P56" s="62"/>
    </row>
    <row r="57" spans="1:16" ht="16.350000000000001" customHeight="1">
      <c r="A57" s="95">
        <v>2040</v>
      </c>
      <c r="B57" s="65" t="s">
        <v>164</v>
      </c>
      <c r="C57" s="124" t="s">
        <v>164</v>
      </c>
      <c r="D57" s="66" t="e">
        <v>#N/A</v>
      </c>
      <c r="E57" s="74"/>
      <c r="F57" s="76" t="e">
        <f>IF(ISNUMBER(Daten_KG1[[#This Row],[ZH]]),Daten_KG1[[#This Row],[ZH]]/_xlfn.XLOOKUP(Basisjahr,Daten_KG1[Jahr],Daten_KG1[ZH])-1,#N/A)</f>
        <v>#N/A</v>
      </c>
      <c r="G57" s="74"/>
      <c r="H57" s="76" t="e">
        <f>IF(ISNUMBER(Daten_KG1[[#This Row],[CH]]),Daten_KG1[[#This Row],[CH]]/_xlfn.XLOOKUP(Basisjahr,Daten_KG1[Jahr],Daten_KG1[CH])-1,#N/A)</f>
        <v>#N/A</v>
      </c>
      <c r="I57" s="74"/>
      <c r="J57" s="76" t="e">
        <f>IF(ISNUMBER(Daten_KG1[[#This Row],[BS]]),Daten_KG1[[#This Row],[BS]]/_xlfn.XLOOKUP(Basisjahr,Daten_KG1[Jahr],Daten_KG1[BS])-1,#N/A)</f>
        <v>#N/A</v>
      </c>
      <c r="K57" s="68"/>
      <c r="L57" s="67"/>
      <c r="M57" s="64"/>
      <c r="N57" s="62"/>
      <c r="O57" s="62"/>
      <c r="P57" s="62"/>
    </row>
    <row r="58" spans="1:16" ht="16.350000000000001" customHeight="1">
      <c r="A58" s="95">
        <v>2041</v>
      </c>
      <c r="B58" s="65" t="s">
        <v>164</v>
      </c>
      <c r="C58" s="124" t="s">
        <v>164</v>
      </c>
      <c r="D58" s="66" t="e">
        <v>#N/A</v>
      </c>
      <c r="E58" s="74"/>
      <c r="F58" s="76" t="e">
        <f>IF(ISNUMBER(Daten_KG1[[#This Row],[ZH]]),Daten_KG1[[#This Row],[ZH]]/_xlfn.XLOOKUP(Basisjahr,Daten_KG1[Jahr],Daten_KG1[ZH])-1,#N/A)</f>
        <v>#N/A</v>
      </c>
      <c r="G58" s="74"/>
      <c r="H58" s="76" t="e">
        <f>IF(ISNUMBER(Daten_KG1[[#This Row],[CH]]),Daten_KG1[[#This Row],[CH]]/_xlfn.XLOOKUP(Basisjahr,Daten_KG1[Jahr],Daten_KG1[CH])-1,#N/A)</f>
        <v>#N/A</v>
      </c>
      <c r="I58" s="74"/>
      <c r="J58" s="76" t="e">
        <f>IF(ISNUMBER(Daten_KG1[[#This Row],[BS]]),Daten_KG1[[#This Row],[BS]]/_xlfn.XLOOKUP(Basisjahr,Daten_KG1[Jahr],Daten_KG1[BS])-1,#N/A)</f>
        <v>#N/A</v>
      </c>
      <c r="K58" s="68"/>
      <c r="L58" s="67"/>
      <c r="M58" s="64"/>
      <c r="N58" s="62"/>
      <c r="O58" s="62"/>
      <c r="P58" s="62"/>
    </row>
    <row r="59" spans="1:16" ht="16.350000000000001" customHeight="1">
      <c r="A59" s="95">
        <v>2042</v>
      </c>
      <c r="B59" s="65" t="s">
        <v>164</v>
      </c>
      <c r="C59" s="124" t="s">
        <v>164</v>
      </c>
      <c r="D59" s="66" t="e">
        <v>#N/A</v>
      </c>
      <c r="E59" s="74"/>
      <c r="F59" s="76" t="e">
        <f>IF(ISNUMBER(Daten_KG1[[#This Row],[ZH]]),Daten_KG1[[#This Row],[ZH]]/_xlfn.XLOOKUP(Basisjahr,Daten_KG1[Jahr],Daten_KG1[ZH])-1,#N/A)</f>
        <v>#N/A</v>
      </c>
      <c r="G59" s="74"/>
      <c r="H59" s="76" t="e">
        <f>IF(ISNUMBER(Daten_KG1[[#This Row],[CH]]),Daten_KG1[[#This Row],[CH]]/_xlfn.XLOOKUP(Basisjahr,Daten_KG1[Jahr],Daten_KG1[CH])-1,#N/A)</f>
        <v>#N/A</v>
      </c>
      <c r="I59" s="74"/>
      <c r="J59" s="76" t="e">
        <f>IF(ISNUMBER(Daten_KG1[[#This Row],[BS]]),Daten_KG1[[#This Row],[BS]]/_xlfn.XLOOKUP(Basisjahr,Daten_KG1[Jahr],Daten_KG1[BS])-1,#N/A)</f>
        <v>#N/A</v>
      </c>
      <c r="K59" s="68"/>
      <c r="L59" s="67"/>
      <c r="M59" s="64"/>
      <c r="N59" s="62"/>
      <c r="O59" s="62"/>
      <c r="P59" s="62"/>
    </row>
    <row r="60" spans="1:16" ht="16.350000000000001" customHeight="1">
      <c r="A60" s="95">
        <v>2043</v>
      </c>
      <c r="B60" s="65" t="s">
        <v>164</v>
      </c>
      <c r="C60" s="124" t="s">
        <v>164</v>
      </c>
      <c r="D60" s="66" t="e">
        <v>#N/A</v>
      </c>
      <c r="E60" s="74"/>
      <c r="F60" s="76" t="e">
        <f>IF(ISNUMBER(Daten_KG1[[#This Row],[ZH]]),Daten_KG1[[#This Row],[ZH]]/_xlfn.XLOOKUP(Basisjahr,Daten_KG1[Jahr],Daten_KG1[ZH])-1,#N/A)</f>
        <v>#N/A</v>
      </c>
      <c r="G60" s="74"/>
      <c r="H60" s="76" t="e">
        <f>IF(ISNUMBER(Daten_KG1[[#This Row],[CH]]),Daten_KG1[[#This Row],[CH]]/_xlfn.XLOOKUP(Basisjahr,Daten_KG1[Jahr],Daten_KG1[CH])-1,#N/A)</f>
        <v>#N/A</v>
      </c>
      <c r="I60" s="74"/>
      <c r="J60" s="76" t="e">
        <f>IF(ISNUMBER(Daten_KG1[[#This Row],[BS]]),Daten_KG1[[#This Row],[BS]]/_xlfn.XLOOKUP(Basisjahr,Daten_KG1[Jahr],Daten_KG1[BS])-1,#N/A)</f>
        <v>#N/A</v>
      </c>
      <c r="K60" s="68"/>
      <c r="L60" s="67"/>
      <c r="M60" s="64"/>
      <c r="N60" s="62"/>
      <c r="O60" s="62"/>
      <c r="P60" s="62"/>
    </row>
    <row r="61" spans="1:16" ht="16.350000000000001" customHeight="1">
      <c r="A61" s="95">
        <v>2044</v>
      </c>
      <c r="B61" s="65" t="s">
        <v>164</v>
      </c>
      <c r="C61" s="124" t="s">
        <v>164</v>
      </c>
      <c r="D61" s="66" t="e">
        <v>#N/A</v>
      </c>
      <c r="E61" s="74"/>
      <c r="F61" s="76" t="e">
        <f>IF(ISNUMBER(Daten_KG1[[#This Row],[ZH]]),Daten_KG1[[#This Row],[ZH]]/_xlfn.XLOOKUP(Basisjahr,Daten_KG1[Jahr],Daten_KG1[ZH])-1,#N/A)</f>
        <v>#N/A</v>
      </c>
      <c r="G61" s="74"/>
      <c r="H61" s="76" t="e">
        <f>IF(ISNUMBER(Daten_KG1[[#This Row],[CH]]),Daten_KG1[[#This Row],[CH]]/_xlfn.XLOOKUP(Basisjahr,Daten_KG1[Jahr],Daten_KG1[CH])-1,#N/A)</f>
        <v>#N/A</v>
      </c>
      <c r="I61" s="74"/>
      <c r="J61" s="76" t="e">
        <f>IF(ISNUMBER(Daten_KG1[[#This Row],[BS]]),Daten_KG1[[#This Row],[BS]]/_xlfn.XLOOKUP(Basisjahr,Daten_KG1[Jahr],Daten_KG1[BS])-1,#N/A)</f>
        <v>#N/A</v>
      </c>
      <c r="K61" s="68"/>
      <c r="L61" s="67"/>
      <c r="M61" s="64"/>
      <c r="N61" s="62"/>
      <c r="O61" s="62"/>
      <c r="P61" s="62"/>
    </row>
    <row r="62" spans="1:16" ht="16.350000000000001" customHeight="1">
      <c r="A62" s="95">
        <v>2045</v>
      </c>
      <c r="B62" s="65" t="s">
        <v>164</v>
      </c>
      <c r="C62" s="124" t="s">
        <v>164</v>
      </c>
      <c r="D62" s="66" t="e">
        <v>#N/A</v>
      </c>
      <c r="E62" s="74"/>
      <c r="F62" s="76" t="e">
        <f>IF(ISNUMBER(Daten_KG1[[#This Row],[ZH]]),Daten_KG1[[#This Row],[ZH]]/_xlfn.XLOOKUP(Basisjahr,Daten_KG1[Jahr],Daten_KG1[ZH])-1,#N/A)</f>
        <v>#N/A</v>
      </c>
      <c r="G62" s="74"/>
      <c r="H62" s="76" t="e">
        <f>IF(ISNUMBER(Daten_KG1[[#This Row],[CH]]),Daten_KG1[[#This Row],[CH]]/_xlfn.XLOOKUP(Basisjahr,Daten_KG1[Jahr],Daten_KG1[CH])-1,#N/A)</f>
        <v>#N/A</v>
      </c>
      <c r="I62" s="74"/>
      <c r="J62" s="76" t="e">
        <f>IF(ISNUMBER(Daten_KG1[[#This Row],[BS]]),Daten_KG1[[#This Row],[BS]]/_xlfn.XLOOKUP(Basisjahr,Daten_KG1[Jahr],Daten_KG1[BS])-1,#N/A)</f>
        <v>#N/A</v>
      </c>
      <c r="K62" s="68"/>
      <c r="L62" s="67"/>
      <c r="M62" s="64"/>
      <c r="N62" s="62"/>
      <c r="O62" s="62"/>
      <c r="P62" s="62"/>
    </row>
    <row r="63" spans="1:16" ht="16.350000000000001" customHeight="1">
      <c r="A63" s="95">
        <v>2046</v>
      </c>
      <c r="B63" s="65" t="s">
        <v>164</v>
      </c>
      <c r="C63" s="124" t="s">
        <v>164</v>
      </c>
      <c r="D63" s="66" t="e">
        <v>#N/A</v>
      </c>
      <c r="E63" s="74"/>
      <c r="F63" s="76" t="e">
        <f>IF(ISNUMBER(Daten_KG1[[#This Row],[ZH]]),Daten_KG1[[#This Row],[ZH]]/_xlfn.XLOOKUP(Basisjahr,Daten_KG1[Jahr],Daten_KG1[ZH])-1,#N/A)</f>
        <v>#N/A</v>
      </c>
      <c r="G63" s="74"/>
      <c r="H63" s="76" t="e">
        <f>IF(ISNUMBER(Daten_KG1[[#This Row],[CH]]),Daten_KG1[[#This Row],[CH]]/_xlfn.XLOOKUP(Basisjahr,Daten_KG1[Jahr],Daten_KG1[CH])-1,#N/A)</f>
        <v>#N/A</v>
      </c>
      <c r="I63" s="74"/>
      <c r="J63" s="76" t="e">
        <f>IF(ISNUMBER(Daten_KG1[[#This Row],[BS]]),Daten_KG1[[#This Row],[BS]]/_xlfn.XLOOKUP(Basisjahr,Daten_KG1[Jahr],Daten_KG1[BS])-1,#N/A)</f>
        <v>#N/A</v>
      </c>
      <c r="K63" s="68"/>
      <c r="L63" s="67"/>
      <c r="M63" s="64"/>
      <c r="N63" s="62"/>
      <c r="O63" s="62"/>
      <c r="P63" s="62"/>
    </row>
    <row r="64" spans="1:16" ht="16.350000000000001" customHeight="1">
      <c r="A64" s="95">
        <v>2047</v>
      </c>
      <c r="B64" s="65" t="s">
        <v>164</v>
      </c>
      <c r="C64" s="124" t="s">
        <v>164</v>
      </c>
      <c r="D64" s="66" t="e">
        <v>#N/A</v>
      </c>
      <c r="E64" s="74"/>
      <c r="F64" s="76" t="e">
        <f>IF(ISNUMBER(Daten_KG1[[#This Row],[ZH]]),Daten_KG1[[#This Row],[ZH]]/_xlfn.XLOOKUP(Basisjahr,Daten_KG1[Jahr],Daten_KG1[ZH])-1,#N/A)</f>
        <v>#N/A</v>
      </c>
      <c r="G64" s="74"/>
      <c r="H64" s="76" t="e">
        <f>IF(ISNUMBER(Daten_KG1[[#This Row],[CH]]),Daten_KG1[[#This Row],[CH]]/_xlfn.XLOOKUP(Basisjahr,Daten_KG1[Jahr],Daten_KG1[CH])-1,#N/A)</f>
        <v>#N/A</v>
      </c>
      <c r="I64" s="74"/>
      <c r="J64" s="76" t="e">
        <f>IF(ISNUMBER(Daten_KG1[[#This Row],[BS]]),Daten_KG1[[#This Row],[BS]]/_xlfn.XLOOKUP(Basisjahr,Daten_KG1[Jahr],Daten_KG1[BS])-1,#N/A)</f>
        <v>#N/A</v>
      </c>
      <c r="K64" s="68"/>
      <c r="L64" s="67"/>
      <c r="M64" s="64"/>
      <c r="N64" s="62"/>
      <c r="O64" s="62"/>
      <c r="P64" s="62"/>
    </row>
    <row r="65" spans="1:16" ht="16.350000000000001" customHeight="1">
      <c r="A65" s="95">
        <v>2048</v>
      </c>
      <c r="B65" s="65" t="s">
        <v>164</v>
      </c>
      <c r="C65" s="124" t="s">
        <v>164</v>
      </c>
      <c r="D65" s="66" t="e">
        <v>#N/A</v>
      </c>
      <c r="E65" s="74"/>
      <c r="F65" s="76" t="e">
        <f>IF(ISNUMBER(Daten_KG1[[#This Row],[ZH]]),Daten_KG1[[#This Row],[ZH]]/_xlfn.XLOOKUP(Basisjahr,Daten_KG1[Jahr],Daten_KG1[ZH])-1,#N/A)</f>
        <v>#N/A</v>
      </c>
      <c r="G65" s="74"/>
      <c r="H65" s="76" t="e">
        <f>IF(ISNUMBER(Daten_KG1[[#This Row],[CH]]),Daten_KG1[[#This Row],[CH]]/_xlfn.XLOOKUP(Basisjahr,Daten_KG1[Jahr],Daten_KG1[CH])-1,#N/A)</f>
        <v>#N/A</v>
      </c>
      <c r="I65" s="74"/>
      <c r="J65" s="76" t="e">
        <f>IF(ISNUMBER(Daten_KG1[[#This Row],[BS]]),Daten_KG1[[#This Row],[BS]]/_xlfn.XLOOKUP(Basisjahr,Daten_KG1[Jahr],Daten_KG1[BS])-1,#N/A)</f>
        <v>#N/A</v>
      </c>
      <c r="K65" s="68"/>
      <c r="L65" s="67"/>
      <c r="M65" s="64"/>
      <c r="N65" s="62"/>
      <c r="O65" s="62"/>
      <c r="P65" s="62"/>
    </row>
    <row r="66" spans="1:16" ht="16.350000000000001" customHeight="1">
      <c r="A66" s="95">
        <v>2049</v>
      </c>
      <c r="B66" s="65" t="s">
        <v>164</v>
      </c>
      <c r="C66" s="124" t="s">
        <v>164</v>
      </c>
      <c r="D66" s="66" t="e">
        <v>#N/A</v>
      </c>
      <c r="E66" s="74"/>
      <c r="F66" s="76" t="e">
        <f>IF(ISNUMBER(Daten_KG1[[#This Row],[ZH]]),Daten_KG1[[#This Row],[ZH]]/_xlfn.XLOOKUP(Basisjahr,Daten_KG1[Jahr],Daten_KG1[ZH])-1,#N/A)</f>
        <v>#N/A</v>
      </c>
      <c r="G66" s="74"/>
      <c r="H66" s="76" t="e">
        <f>IF(ISNUMBER(Daten_KG1[[#This Row],[CH]]),Daten_KG1[[#This Row],[CH]]/_xlfn.XLOOKUP(Basisjahr,Daten_KG1[Jahr],Daten_KG1[CH])-1,#N/A)</f>
        <v>#N/A</v>
      </c>
      <c r="I66" s="74"/>
      <c r="J66" s="76" t="e">
        <f>IF(ISNUMBER(Daten_KG1[[#This Row],[BS]]),Daten_KG1[[#This Row],[BS]]/_xlfn.XLOOKUP(Basisjahr,Daten_KG1[Jahr],Daten_KG1[BS])-1,#N/A)</f>
        <v>#N/A</v>
      </c>
      <c r="K66" s="68"/>
      <c r="L66" s="67"/>
      <c r="M66" s="64"/>
      <c r="N66" s="62"/>
      <c r="O66" s="62"/>
      <c r="P66" s="62"/>
    </row>
    <row r="67" spans="1:16" ht="15" customHeight="1">
      <c r="A67" s="95">
        <v>2050</v>
      </c>
      <c r="B67" s="95" t="s">
        <v>164</v>
      </c>
      <c r="C67" s="124" t="s">
        <v>164</v>
      </c>
      <c r="D67" t="e">
        <v>#N/A</v>
      </c>
      <c r="E67"/>
      <c r="F67" t="e">
        <f>IF(ISNUMBER(Daten_KG1[[#This Row],[ZH]]),Daten_KG1[[#This Row],[ZH]]/_xlfn.XLOOKUP(Basisjahr,Daten_KG1[Jahr],Daten_KG1[ZH])-1,#N/A)</f>
        <v>#N/A</v>
      </c>
      <c r="G67"/>
      <c r="H67" t="e">
        <f>IF(ISNUMBER(Daten_KG1[[#This Row],[CH]]),Daten_KG1[[#This Row],[CH]]/_xlfn.XLOOKUP(Basisjahr,Daten_KG1[Jahr],Daten_KG1[CH])-1,#N/A)</f>
        <v>#N/A</v>
      </c>
      <c r="I67"/>
      <c r="J67" t="e">
        <f>IF(ISNUMBER(Daten_KG1[[#This Row],[BS]]),Daten_KG1[[#This Row],[BS]]/_xlfn.XLOOKUP(Basisjahr,Daten_KG1[Jahr],Daten_KG1[BS])-1,#N/A)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351" priority="4">
      <formula>ISERROR(A2)</formula>
    </cfRule>
  </conditionalFormatting>
  <conditionalFormatting sqref="A1:Z13 A14:B14 E14:G14 J14:Z14 A15:Z20 A21:B22 E21:G22 J21:Z22 A23:Z25 A26:J27 N26:Z27 A28:Z30 A31:AA67 A68:Z72 A73:J74 N73:Z74 A75:Z1048576">
    <cfRule type="cellIs" dxfId="348" priority="1" operator="equal">
      <formula>0</formula>
    </cfRule>
  </conditionalFormatting>
  <dataValidations count="1">
    <dataValidation operator="lessThan" allowBlank="1" showInputMessage="1" showErrorMessage="1" sqref="G8:I9 B8:D10" xr:uid="{7BC4AEB8-8592-4B7E-8E93-414BD1F42166}"/>
  </dataValidations>
  <hyperlinks>
    <hyperlink ref="F1" location="Übersicht!A1" display="⬅️ Zurück zur Übersicht" xr:uid="{71F13E36-A045-4D63-86E7-D61631B61DBD}"/>
    <hyperlink ref="G12" r:id="rId1" display="https://opendata.swiss/de/dataset/gebaude-nach-kanton-gebaudekategorie-heizungsart-warmwasserversorgung-energietrager-und-bauperi" xr:uid="{BD3849B5-A979-4D46-8A26-F98809875CF7}"/>
    <hyperlink ref="B12" r:id="rId2" xr:uid="{AE96EC77-C966-4B9C-9ECE-2AA015D816AF}"/>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2" id="{7A9CA8A2-3C18-4431-9DDC-17BD7709DB0D}">
            <xm:f>$A32=Übersicht!$H$1</xm:f>
            <x14:dxf>
              <fill>
                <patternFill>
                  <bgColor theme="3" tint="0.79998168889431442"/>
                </patternFill>
              </fill>
            </x14:dxf>
          </x14:cfRule>
          <x14:cfRule type="expression" priority="3" id="{5C3F5BDC-FBFA-4A54-AFB3-E5D4CC03969C}">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4473B669-EA59-4D38-BD5E-B69253678CDF}">
          <x14:formula1>
            <xm:f>Definitionen!$E$2:$E$11</xm:f>
          </x14:formula1>
          <xm:sqref>B5</xm:sqref>
        </x14:dataValidation>
        <x14:dataValidation type="list" allowBlank="1" showInputMessage="1" showErrorMessage="1" xr:uid="{1B2229C5-BACA-43AB-8C6F-8E94C498D249}">
          <x14:formula1>
            <xm:f>Definitionen!$I$2:$I$7</xm:f>
          </x14:formula1>
          <xm:sqref>G24:I24</xm:sqref>
        </x14:dataValidation>
        <x14:dataValidation type="list" allowBlank="1" showInputMessage="1" showErrorMessage="1" xr:uid="{143FC80B-1EFE-40A8-B316-92DFF19FCAC6}">
          <x14:formula1>
            <xm:f>Definitionen!$A$2:$A$6</xm:f>
          </x14:formula1>
          <xm:sqref>B7 D7</xm:sqref>
        </x14:dataValidation>
        <x14:dataValidation type="list" allowBlank="1" showInputMessage="1" showErrorMessage="1" xr:uid="{08665498-889A-4DE4-9077-CF9E35A24339}">
          <x14:formula1>
            <xm:f>Definitionen!I2:I15</xm:f>
          </x14:formula1>
          <xm:sqref>B24:D24</xm:sqref>
        </x14:dataValidation>
      </x14:dataValidations>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796A87-FB2A-485A-8FFA-3AFAE707A5FD}">
  <sheetPr codeName="Tabelle37">
    <tabColor theme="4"/>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15" t="s">
        <v>480</v>
      </c>
      <c r="B1" s="216"/>
      <c r="C1" s="216"/>
      <c r="D1" s="216"/>
      <c r="E1" s="93" t="e">
        <f>Basisjahr&amp;"-"&amp;Betrachtungsjahr&amp;": "&amp;ROUND(_xlfn.XLOOKUP(Betrachtungsjahr,Daten_KG2[Jahr],Daten_KG2[Veränderung ZH])*100,1)&amp;" %"</f>
        <v>#N/A</v>
      </c>
      <c r="F1" s="193" t="s">
        <v>122</v>
      </c>
      <c r="G1" s="193"/>
      <c r="H1" s="193"/>
      <c r="J1" s="94" t="e">
        <f>Basisjahr&amp;"-"&amp;Betrachtungsjahr&amp;": "&amp;ROUND(_xlfn.XLOOKUP(Betrachtungsjahr,Daten_KG2[Jahr],Daten_KG2[Veränderung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4"/>
      <c r="C8" s="194"/>
      <c r="D8" s="194"/>
      <c r="E8" s="19"/>
      <c r="F8" s="90" t="str">
        <f t="shared" si="1"/>
        <v>Kurzbeschreibung</v>
      </c>
      <c r="G8" s="238">
        <f>B8</f>
        <v>0</v>
      </c>
      <c r="H8" s="238"/>
      <c r="I8" s="238"/>
      <c r="Q8" s="58" t="e">
        <f>E38/E32-1</f>
        <v>#DIV/0!</v>
      </c>
    </row>
    <row r="9" spans="1:17" s="59" customFormat="1" ht="72" customHeight="1" thickTop="1" thickBot="1">
      <c r="A9" s="79" t="s">
        <v>132</v>
      </c>
      <c r="B9" s="194"/>
      <c r="C9" s="194"/>
      <c r="D9" s="194"/>
      <c r="E9" s="19"/>
      <c r="F9" s="90" t="str">
        <f t="shared" si="1"/>
        <v>Aussagekraft/Relevanz</v>
      </c>
      <c r="G9" s="238">
        <f>B9</f>
        <v>0</v>
      </c>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6" t="s">
        <v>481</v>
      </c>
      <c r="C11" s="196"/>
      <c r="D11" s="196"/>
      <c r="E11" s="19"/>
      <c r="F11" s="90" t="str">
        <f t="shared" ref="F11:I17" si="2">A11</f>
        <v>Datenquelle</v>
      </c>
      <c r="G11" s="238" t="str">
        <f t="shared" si="2"/>
        <v>BAZL</v>
      </c>
      <c r="H11" s="238"/>
      <c r="I11" s="238"/>
    </row>
    <row r="12" spans="1:17" s="56" customFormat="1" ht="42" customHeight="1">
      <c r="A12" s="79" t="s">
        <v>134</v>
      </c>
      <c r="B12" s="196" t="s">
        <v>482</v>
      </c>
      <c r="C12" s="196"/>
      <c r="D12" s="196"/>
      <c r="E12" s="19"/>
      <c r="F12" s="90" t="str">
        <f t="shared" si="2"/>
        <v>Internetadresse</v>
      </c>
      <c r="G12" s="238" t="str">
        <f t="shared" si="2"/>
        <v xml:space="preserve">- </v>
      </c>
      <c r="H12" s="238"/>
      <c r="I12" s="238"/>
    </row>
    <row r="13" spans="1:17" s="56" customFormat="1" ht="42" customHeight="1">
      <c r="A13" s="79" t="s">
        <v>127</v>
      </c>
      <c r="B13" s="196" t="s">
        <v>483</v>
      </c>
      <c r="C13" s="196"/>
      <c r="D13" s="196"/>
      <c r="E13" s="19"/>
      <c r="F13" s="90" t="str">
        <f t="shared" si="2"/>
        <v>Kontaktperson</v>
      </c>
      <c r="G13" s="238" t="str">
        <f t="shared" si="2"/>
        <v>Theo Rindlisbacher, BAZL</v>
      </c>
      <c r="H13" s="238"/>
      <c r="I13" s="238"/>
    </row>
    <row r="14" spans="1:17" s="56" customFormat="1" ht="13.35" thickTop="1" thickBot="1">
      <c r="A14" s="79" t="s">
        <v>135</v>
      </c>
      <c r="B14" s="203"/>
      <c r="C14" s="204"/>
      <c r="D14" s="205"/>
      <c r="E14" s="19"/>
      <c r="F14" s="90" t="str">
        <f>A14</f>
        <v>Nr. der Statisitik</v>
      </c>
      <c r="G14" s="239">
        <f>B14</f>
        <v>0</v>
      </c>
      <c r="H14" s="240"/>
      <c r="I14" s="241"/>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7"/>
      <c r="C21" s="198"/>
      <c r="D21" s="199"/>
      <c r="E21" s="19"/>
      <c r="F21" s="90" t="str">
        <f>A21</f>
        <v>Hinweise zu Datenauswahl und -aufbereitung</v>
      </c>
      <c r="G21" s="200">
        <f>B21</f>
        <v>0</v>
      </c>
      <c r="H21" s="201"/>
      <c r="I21" s="202"/>
    </row>
    <row r="22" spans="1:17" s="59" customFormat="1" ht="36.6" customHeight="1" thickTop="1" thickBot="1">
      <c r="A22" s="79" t="s">
        <v>146</v>
      </c>
      <c r="B22" s="197"/>
      <c r="C22" s="198"/>
      <c r="D22" s="199"/>
      <c r="E22" s="19"/>
      <c r="F22" s="90" t="str">
        <f>A22</f>
        <v>Berechnung Indikator</v>
      </c>
      <c r="G22" s="200">
        <f>B22</f>
        <v>0</v>
      </c>
      <c r="H22" s="201"/>
      <c r="I22" s="202"/>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4"/>
      <c r="C24" s="194"/>
      <c r="D24" s="194"/>
      <c r="E24" s="19"/>
      <c r="F24" s="89"/>
      <c r="G24" s="195"/>
      <c r="H24" s="195"/>
      <c r="I24" s="195"/>
    </row>
    <row r="25" spans="1:17" s="59" customFormat="1" ht="42.6" customHeight="1" thickTop="1" thickBot="1">
      <c r="A25" s="79" t="s">
        <v>148</v>
      </c>
      <c r="B25" s="194"/>
      <c r="C25" s="194"/>
      <c r="D25" s="194"/>
      <c r="E25" s="19"/>
      <c r="F25" s="90" t="str">
        <f t="shared" ref="F25:F27" si="5">A25</f>
        <v>Datenqualität</v>
      </c>
      <c r="G25" s="238">
        <f>B25</f>
        <v>0</v>
      </c>
      <c r="H25" s="238"/>
      <c r="I25" s="238"/>
    </row>
    <row r="26" spans="1:17" s="59" customFormat="1" ht="33" customHeight="1" thickTop="1" thickBot="1">
      <c r="A26" s="79" t="s">
        <v>149</v>
      </c>
      <c r="B26" s="207"/>
      <c r="C26" s="207"/>
      <c r="D26" s="207"/>
      <c r="E26" s="19"/>
      <c r="F26" s="90" t="str">
        <f t="shared" si="5"/>
        <v>Plausiblisierung / Verifizierung</v>
      </c>
      <c r="G26" s="238">
        <f>B26</f>
        <v>0</v>
      </c>
      <c r="H26" s="238"/>
      <c r="I26" s="238"/>
    </row>
    <row r="27" spans="1:17" s="59" customFormat="1" ht="37.35" customHeight="1" thickTop="1" thickBot="1">
      <c r="A27" s="79" t="s">
        <v>150</v>
      </c>
      <c r="B27" s="194"/>
      <c r="C27" s="194"/>
      <c r="D27" s="194"/>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Anteil erneuerbares Kerosin an totalem Kerosin Flughafen Zürich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IF(ISNUMBER(Daten_KG2[[#This Row],[ZH]]),Daten_KG2[[#This Row],[ZH]]/_xlfn.XLOOKUP(Basisjahr,Daten_KG2[Jahr],Daten_KG2[ZH])-1,#N/A)</f>
        <v>#N/A</v>
      </c>
      <c r="G32" s="121"/>
      <c r="H32" s="75" t="e">
        <f>IF(ISNUMBER(Daten_KG2[[#This Row],[CH]]),Daten_KG2[[#This Row],[CH]]/_xlfn.XLOOKUP(Basisjahr,Daten_KG2[Jahr],Daten_KG2[CH])-1,#N/A)</f>
        <v>#N/A</v>
      </c>
      <c r="I32" s="121"/>
      <c r="J32" s="75" t="e">
        <f>IF(ISNUMBER(Daten_KG2[[#This Row],[BS]]),Daten_KG2[[#This Row],[BS]]/_xlfn.XLOOKUP(Basisjahr,Daten_KG2[Jahr],Daten_KG2[BS])-1,#N/A)</f>
        <v>#N/A</v>
      </c>
      <c r="K32" s="63"/>
      <c r="L32" s="67"/>
      <c r="M32" s="64"/>
      <c r="N32" s="64"/>
      <c r="O32" s="64"/>
      <c r="P32" s="64"/>
    </row>
    <row r="33" spans="1:16" ht="16.350000000000001" customHeight="1">
      <c r="A33" s="95">
        <v>2016</v>
      </c>
      <c r="B33" s="65" t="s">
        <v>164</v>
      </c>
      <c r="C33" s="124" t="s">
        <v>164</v>
      </c>
      <c r="D33" s="66" t="e">
        <v>#N/A</v>
      </c>
      <c r="E33" s="73"/>
      <c r="F33" s="75" t="e">
        <f>IF(ISNUMBER(Daten_KG2[[#This Row],[ZH]]),Daten_KG2[[#This Row],[ZH]]/_xlfn.XLOOKUP(Basisjahr,Daten_KG2[Jahr],Daten_KG2[ZH])-1,#N/A)</f>
        <v>#N/A</v>
      </c>
      <c r="G33" s="73"/>
      <c r="H33" s="75" t="e">
        <f>IF(ISNUMBER(Daten_KG2[[#This Row],[CH]]),Daten_KG2[[#This Row],[CH]]/_xlfn.XLOOKUP(Basisjahr,Daten_KG2[Jahr],Daten_KG2[CH])-1,#N/A)</f>
        <v>#N/A</v>
      </c>
      <c r="I33" s="73"/>
      <c r="J33" s="75" t="e">
        <f>IF(ISNUMBER(Daten_KG2[[#This Row],[BS]]),Daten_KG2[[#This Row],[BS]]/_xlfn.XLOOKUP(Basisjahr,Daten_KG2[Jahr],Daten_KG2[BS])-1,#N/A)</f>
        <v>#N/A</v>
      </c>
      <c r="K33" s="63"/>
      <c r="L33" s="67"/>
      <c r="M33" s="64"/>
      <c r="N33" s="62"/>
      <c r="O33" s="62"/>
      <c r="P33" s="62"/>
    </row>
    <row r="34" spans="1:16" ht="16.350000000000001" customHeight="1">
      <c r="A34" s="95">
        <v>2017</v>
      </c>
      <c r="B34" s="65" t="s">
        <v>164</v>
      </c>
      <c r="C34" s="124" t="s">
        <v>164</v>
      </c>
      <c r="D34" s="66" t="e">
        <v>#N/A</v>
      </c>
      <c r="E34" s="73"/>
      <c r="F34" s="75" t="e">
        <f>IF(ISNUMBER(Daten_KG2[[#This Row],[ZH]]),Daten_KG2[[#This Row],[ZH]]/_xlfn.XLOOKUP(Basisjahr,Daten_KG2[Jahr],Daten_KG2[ZH])-1,#N/A)</f>
        <v>#N/A</v>
      </c>
      <c r="G34" s="73"/>
      <c r="H34" s="75" t="e">
        <f>IF(ISNUMBER(Daten_KG2[[#This Row],[CH]]),Daten_KG2[[#This Row],[CH]]/_xlfn.XLOOKUP(Basisjahr,Daten_KG2[Jahr],Daten_KG2[CH])-1,#N/A)</f>
        <v>#N/A</v>
      </c>
      <c r="I34" s="73"/>
      <c r="J34" s="75" t="e">
        <f>IF(ISNUMBER(Daten_KG2[[#This Row],[BS]]),Daten_KG2[[#This Row],[BS]]/_xlfn.XLOOKUP(Basisjahr,Daten_KG2[Jahr],Daten_KG2[BS])-1,#N/A)</f>
        <v>#N/A</v>
      </c>
      <c r="K34" s="63"/>
      <c r="L34" s="67"/>
      <c r="M34" s="64"/>
      <c r="N34" s="62"/>
      <c r="O34" s="62"/>
      <c r="P34" s="62"/>
    </row>
    <row r="35" spans="1:16" ht="16.350000000000001" customHeight="1">
      <c r="A35" s="95">
        <v>2018</v>
      </c>
      <c r="B35" s="65" t="s">
        <v>164</v>
      </c>
      <c r="C35" s="124" t="s">
        <v>164</v>
      </c>
      <c r="D35" s="66" t="e">
        <v>#N/A</v>
      </c>
      <c r="E35" s="73"/>
      <c r="F35" s="75" t="e">
        <f>IF(ISNUMBER(Daten_KG2[[#This Row],[ZH]]),Daten_KG2[[#This Row],[ZH]]/_xlfn.XLOOKUP(Basisjahr,Daten_KG2[Jahr],Daten_KG2[ZH])-1,#N/A)</f>
        <v>#N/A</v>
      </c>
      <c r="G35" s="73"/>
      <c r="H35" s="75" t="e">
        <f>IF(ISNUMBER(Daten_KG2[[#This Row],[CH]]),Daten_KG2[[#This Row],[CH]]/_xlfn.XLOOKUP(Basisjahr,Daten_KG2[Jahr],Daten_KG2[CH])-1,#N/A)</f>
        <v>#N/A</v>
      </c>
      <c r="I35" s="73"/>
      <c r="J35" s="75" t="e">
        <f>IF(ISNUMBER(Daten_KG2[[#This Row],[BS]]),Daten_KG2[[#This Row],[BS]]/_xlfn.XLOOKUP(Basisjahr,Daten_KG2[Jahr],Daten_KG2[BS])-1,#N/A)</f>
        <v>#N/A</v>
      </c>
      <c r="K35" s="63"/>
      <c r="L35" s="67"/>
      <c r="M35" s="64"/>
      <c r="N35" s="62"/>
      <c r="O35" s="62"/>
      <c r="P35" s="62"/>
    </row>
    <row r="36" spans="1:16" ht="16.350000000000001" customHeight="1">
      <c r="A36" s="95">
        <v>2019</v>
      </c>
      <c r="B36" s="65" t="s">
        <v>164</v>
      </c>
      <c r="C36" s="124" t="s">
        <v>164</v>
      </c>
      <c r="D36" s="66" t="e">
        <v>#N/A</v>
      </c>
      <c r="E36" s="73"/>
      <c r="F36" s="75" t="e">
        <f>IF(ISNUMBER(Daten_KG2[[#This Row],[ZH]]),Daten_KG2[[#This Row],[ZH]]/_xlfn.XLOOKUP(Basisjahr,Daten_KG2[Jahr],Daten_KG2[ZH])-1,#N/A)</f>
        <v>#N/A</v>
      </c>
      <c r="G36" s="73"/>
      <c r="H36" s="75" t="e">
        <f>IF(ISNUMBER(Daten_KG2[[#This Row],[CH]]),Daten_KG2[[#This Row],[CH]]/_xlfn.XLOOKUP(Basisjahr,Daten_KG2[Jahr],Daten_KG2[CH])-1,#N/A)</f>
        <v>#N/A</v>
      </c>
      <c r="I36" s="73"/>
      <c r="J36" s="75" t="e">
        <f>IF(ISNUMBER(Daten_KG2[[#This Row],[BS]]),Daten_KG2[[#This Row],[BS]]/_xlfn.XLOOKUP(Basisjahr,Daten_KG2[Jahr],Daten_KG2[BS])-1,#N/A)</f>
        <v>#N/A</v>
      </c>
      <c r="K36" s="63"/>
      <c r="L36" s="67"/>
      <c r="M36" s="64"/>
      <c r="N36" s="62"/>
      <c r="O36" s="62"/>
      <c r="P36" s="62"/>
    </row>
    <row r="37" spans="1:16" ht="16.350000000000001" customHeight="1">
      <c r="A37" s="95">
        <v>2020</v>
      </c>
      <c r="B37" s="65" t="s">
        <v>164</v>
      </c>
      <c r="C37" s="124" t="s">
        <v>164</v>
      </c>
      <c r="D37" s="66" t="e">
        <v>#N/A</v>
      </c>
      <c r="E37" s="73"/>
      <c r="F37" s="75" t="e">
        <f>IF(ISNUMBER(Daten_KG2[[#This Row],[ZH]]),Daten_KG2[[#This Row],[ZH]]/_xlfn.XLOOKUP(Basisjahr,Daten_KG2[Jahr],Daten_KG2[ZH])-1,#N/A)</f>
        <v>#N/A</v>
      </c>
      <c r="G37" s="73"/>
      <c r="H37" s="75" t="e">
        <f>IF(ISNUMBER(Daten_KG2[[#This Row],[CH]]),Daten_KG2[[#This Row],[CH]]/_xlfn.XLOOKUP(Basisjahr,Daten_KG2[Jahr],Daten_KG2[CH])-1,#N/A)</f>
        <v>#N/A</v>
      </c>
      <c r="I37" s="73"/>
      <c r="J37" s="75" t="e">
        <f>IF(ISNUMBER(Daten_KG2[[#This Row],[BS]]),Daten_KG2[[#This Row],[BS]]/_xlfn.XLOOKUP(Basisjahr,Daten_KG2[Jahr],Daten_KG2[BS])-1,#N/A)</f>
        <v>#N/A</v>
      </c>
      <c r="K37" s="63"/>
      <c r="L37" s="67"/>
      <c r="M37" s="64"/>
      <c r="N37" s="62"/>
      <c r="O37" s="62"/>
      <c r="P37" s="62"/>
    </row>
    <row r="38" spans="1:16" ht="16.350000000000001" customHeight="1">
      <c r="A38" s="95">
        <v>2021</v>
      </c>
      <c r="B38" s="65" t="s">
        <v>164</v>
      </c>
      <c r="C38" s="124" t="s">
        <v>164</v>
      </c>
      <c r="D38" s="66" t="e">
        <v>#N/A</v>
      </c>
      <c r="E38" s="73"/>
      <c r="F38" s="75" t="e">
        <f>IF(ISNUMBER(Daten_KG2[[#This Row],[ZH]]),Daten_KG2[[#This Row],[ZH]]/_xlfn.XLOOKUP(Basisjahr,Daten_KG2[Jahr],Daten_KG2[ZH])-1,#N/A)</f>
        <v>#N/A</v>
      </c>
      <c r="G38" s="73"/>
      <c r="H38" s="75" t="e">
        <f>IF(ISNUMBER(Daten_KG2[[#This Row],[CH]]),Daten_KG2[[#This Row],[CH]]/_xlfn.XLOOKUP(Basisjahr,Daten_KG2[Jahr],Daten_KG2[CH])-1,#N/A)</f>
        <v>#N/A</v>
      </c>
      <c r="I38" s="73"/>
      <c r="J38" s="75" t="e">
        <f>IF(ISNUMBER(Daten_KG2[[#This Row],[BS]]),Daten_KG2[[#This Row],[BS]]/_xlfn.XLOOKUP(Basisjahr,Daten_KG2[Jahr],Daten_KG2[BS])-1,#N/A)</f>
        <v>#N/A</v>
      </c>
      <c r="K38" s="63"/>
      <c r="L38" s="67"/>
      <c r="M38" s="64"/>
      <c r="N38" s="62"/>
      <c r="O38" s="62"/>
      <c r="P38" s="62"/>
    </row>
    <row r="39" spans="1:16" ht="16.350000000000001" customHeight="1">
      <c r="A39" s="95">
        <v>2022</v>
      </c>
      <c r="B39" s="65" t="s">
        <v>164</v>
      </c>
      <c r="C39" s="124" t="s">
        <v>164</v>
      </c>
      <c r="D39" s="66" t="e">
        <v>#N/A</v>
      </c>
      <c r="E39" s="73"/>
      <c r="F39" s="75" t="e">
        <f>IF(ISNUMBER(Daten_KG2[[#This Row],[ZH]]),Daten_KG2[[#This Row],[ZH]]/_xlfn.XLOOKUP(Basisjahr,Daten_KG2[Jahr],Daten_KG2[ZH])-1,#N/A)</f>
        <v>#N/A</v>
      </c>
      <c r="G39" s="73"/>
      <c r="H39" s="75" t="e">
        <f>IF(ISNUMBER(Daten_KG2[[#This Row],[CH]]),Daten_KG2[[#This Row],[CH]]/_xlfn.XLOOKUP(Basisjahr,Daten_KG2[Jahr],Daten_KG2[CH])-1,#N/A)</f>
        <v>#N/A</v>
      </c>
      <c r="I39" s="73"/>
      <c r="J39" s="75" t="e">
        <f>IF(ISNUMBER(Daten_KG2[[#This Row],[BS]]),Daten_KG2[[#This Row],[BS]]/_xlfn.XLOOKUP(Basisjahr,Daten_KG2[Jahr],Daten_KG2[BS])-1,#N/A)</f>
        <v>#N/A</v>
      </c>
      <c r="K39" s="68"/>
      <c r="L39" s="67"/>
      <c r="M39" s="64"/>
      <c r="N39" s="62"/>
      <c r="O39" s="62"/>
      <c r="P39" s="62"/>
    </row>
    <row r="40" spans="1:16" ht="16.350000000000001" customHeight="1">
      <c r="A40" s="95">
        <v>2023</v>
      </c>
      <c r="B40" s="65" t="s">
        <v>164</v>
      </c>
      <c r="C40" s="124" t="s">
        <v>164</v>
      </c>
      <c r="D40" s="66" t="e">
        <v>#N/A</v>
      </c>
      <c r="E40" s="74"/>
      <c r="F40" s="76" t="e">
        <f>IF(ISNUMBER(Daten_KG2[[#This Row],[ZH]]),Daten_KG2[[#This Row],[ZH]]/_xlfn.XLOOKUP(Basisjahr,Daten_KG2[Jahr],Daten_KG2[ZH])-1,#N/A)</f>
        <v>#N/A</v>
      </c>
      <c r="G40" s="74"/>
      <c r="H40" s="76" t="e">
        <f>IF(ISNUMBER(Daten_KG2[[#This Row],[CH]]),Daten_KG2[[#This Row],[CH]]/_xlfn.XLOOKUP(Basisjahr,Daten_KG2[Jahr],Daten_KG2[CH])-1,#N/A)</f>
        <v>#N/A</v>
      </c>
      <c r="I40" s="74"/>
      <c r="J40" s="76" t="e">
        <f>IF(ISNUMBER(Daten_KG2[[#This Row],[BS]]),Daten_KG2[[#This Row],[BS]]/_xlfn.XLOOKUP(Basisjahr,Daten_KG2[Jahr],Daten_KG2[BS])-1,#N/A)</f>
        <v>#N/A</v>
      </c>
      <c r="K40" s="68"/>
      <c r="L40" s="67"/>
      <c r="M40" s="64"/>
      <c r="N40" s="62"/>
      <c r="O40" s="62"/>
      <c r="P40" s="62"/>
    </row>
    <row r="41" spans="1:16" ht="16.350000000000001" customHeight="1">
      <c r="A41" s="95">
        <v>2024</v>
      </c>
      <c r="B41" s="65" t="s">
        <v>164</v>
      </c>
      <c r="C41" s="124" t="s">
        <v>164</v>
      </c>
      <c r="D41" s="66" t="e">
        <v>#N/A</v>
      </c>
      <c r="E41" s="74"/>
      <c r="F41" s="76" t="e">
        <f>IF(ISNUMBER(Daten_KG2[[#This Row],[ZH]]),Daten_KG2[[#This Row],[ZH]]/_xlfn.XLOOKUP(Basisjahr,Daten_KG2[Jahr],Daten_KG2[ZH])-1,#N/A)</f>
        <v>#N/A</v>
      </c>
      <c r="G41" s="74"/>
      <c r="H41" s="76" t="e">
        <f>IF(ISNUMBER(Daten_KG2[[#This Row],[CH]]),Daten_KG2[[#This Row],[CH]]/_xlfn.XLOOKUP(Basisjahr,Daten_KG2[Jahr],Daten_KG2[CH])-1,#N/A)</f>
        <v>#N/A</v>
      </c>
      <c r="I41" s="74"/>
      <c r="J41" s="76" t="e">
        <f>IF(ISNUMBER(Daten_KG2[[#This Row],[BS]]),Daten_KG2[[#This Row],[BS]]/_xlfn.XLOOKUP(Basisjahr,Daten_KG2[Jahr],Daten_KG2[BS])-1,#N/A)</f>
        <v>#N/A</v>
      </c>
      <c r="K41" s="68"/>
      <c r="L41" s="67"/>
      <c r="M41" s="64"/>
      <c r="N41" s="62"/>
      <c r="O41" s="62"/>
      <c r="P41" s="62"/>
    </row>
    <row r="42" spans="1:16" ht="16.350000000000001" customHeight="1">
      <c r="A42" s="95">
        <v>2025</v>
      </c>
      <c r="B42" s="65" t="s">
        <v>164</v>
      </c>
      <c r="C42" s="124" t="s">
        <v>164</v>
      </c>
      <c r="D42" s="66" t="e">
        <v>#N/A</v>
      </c>
      <c r="E42" s="74"/>
      <c r="F42" s="76" t="e">
        <f>IF(ISNUMBER(Daten_KG2[[#This Row],[ZH]]),Daten_KG2[[#This Row],[ZH]]/_xlfn.XLOOKUP(Basisjahr,Daten_KG2[Jahr],Daten_KG2[ZH])-1,#N/A)</f>
        <v>#N/A</v>
      </c>
      <c r="G42" s="74"/>
      <c r="H42" s="76" t="e">
        <f>IF(ISNUMBER(Daten_KG2[[#This Row],[CH]]),Daten_KG2[[#This Row],[CH]]/_xlfn.XLOOKUP(Basisjahr,Daten_KG2[Jahr],Daten_KG2[CH])-1,#N/A)</f>
        <v>#N/A</v>
      </c>
      <c r="I42" s="74"/>
      <c r="J42" s="76" t="e">
        <f>IF(ISNUMBER(Daten_KG2[[#This Row],[BS]]),Daten_KG2[[#This Row],[BS]]/_xlfn.XLOOKUP(Basisjahr,Daten_KG2[Jahr],Daten_KG2[BS])-1,#N/A)</f>
        <v>#N/A</v>
      </c>
      <c r="K42" s="68"/>
      <c r="L42" s="67"/>
      <c r="M42" s="64"/>
      <c r="N42" s="62"/>
      <c r="O42" s="62"/>
      <c r="P42" s="62"/>
    </row>
    <row r="43" spans="1:16" ht="16.350000000000001" customHeight="1">
      <c r="A43" s="95">
        <v>2026</v>
      </c>
      <c r="B43" s="65" t="s">
        <v>164</v>
      </c>
      <c r="C43" s="124" t="s">
        <v>164</v>
      </c>
      <c r="D43" s="66" t="e">
        <v>#N/A</v>
      </c>
      <c r="E43" s="74"/>
      <c r="F43" s="76" t="e">
        <f>IF(ISNUMBER(Daten_KG2[[#This Row],[ZH]]),Daten_KG2[[#This Row],[ZH]]/_xlfn.XLOOKUP(Basisjahr,Daten_KG2[Jahr],Daten_KG2[ZH])-1,#N/A)</f>
        <v>#N/A</v>
      </c>
      <c r="G43" s="74"/>
      <c r="H43" s="76" t="e">
        <f>IF(ISNUMBER(Daten_KG2[[#This Row],[CH]]),Daten_KG2[[#This Row],[CH]]/_xlfn.XLOOKUP(Basisjahr,Daten_KG2[Jahr],Daten_KG2[CH])-1,#N/A)</f>
        <v>#N/A</v>
      </c>
      <c r="I43" s="74"/>
      <c r="J43" s="76" t="e">
        <f>IF(ISNUMBER(Daten_KG2[[#This Row],[BS]]),Daten_KG2[[#This Row],[BS]]/_xlfn.XLOOKUP(Basisjahr,Daten_KG2[Jahr],Daten_KG2[BS])-1,#N/A)</f>
        <v>#N/A</v>
      </c>
      <c r="K43" s="68"/>
      <c r="L43" s="67"/>
      <c r="M43" s="64"/>
      <c r="N43" s="62"/>
      <c r="O43" s="62"/>
      <c r="P43" s="62"/>
    </row>
    <row r="44" spans="1:16" ht="16.350000000000001" customHeight="1">
      <c r="A44" s="95">
        <v>2027</v>
      </c>
      <c r="B44" s="65" t="s">
        <v>164</v>
      </c>
      <c r="C44" s="124" t="s">
        <v>164</v>
      </c>
      <c r="D44" s="66" t="e">
        <v>#N/A</v>
      </c>
      <c r="E44" s="74"/>
      <c r="F44" s="76" t="e">
        <f>IF(ISNUMBER(Daten_KG2[[#This Row],[ZH]]),Daten_KG2[[#This Row],[ZH]]/_xlfn.XLOOKUP(Basisjahr,Daten_KG2[Jahr],Daten_KG2[ZH])-1,#N/A)</f>
        <v>#N/A</v>
      </c>
      <c r="G44" s="74"/>
      <c r="H44" s="76" t="e">
        <f>IF(ISNUMBER(Daten_KG2[[#This Row],[CH]]),Daten_KG2[[#This Row],[CH]]/_xlfn.XLOOKUP(Basisjahr,Daten_KG2[Jahr],Daten_KG2[CH])-1,#N/A)</f>
        <v>#N/A</v>
      </c>
      <c r="I44" s="74"/>
      <c r="J44" s="76" t="e">
        <f>IF(ISNUMBER(Daten_KG2[[#This Row],[BS]]),Daten_KG2[[#This Row],[BS]]/_xlfn.XLOOKUP(Basisjahr,Daten_KG2[Jahr],Daten_KG2[BS])-1,#N/A)</f>
        <v>#N/A</v>
      </c>
      <c r="K44" s="68"/>
      <c r="L44" s="67"/>
      <c r="M44" s="64"/>
      <c r="N44" s="62"/>
      <c r="O44" s="62"/>
      <c r="P44" s="62"/>
    </row>
    <row r="45" spans="1:16" ht="16.350000000000001" customHeight="1">
      <c r="A45" s="95">
        <v>2028</v>
      </c>
      <c r="B45" s="65" t="s">
        <v>164</v>
      </c>
      <c r="C45" s="124" t="s">
        <v>164</v>
      </c>
      <c r="D45" s="66" t="e">
        <v>#N/A</v>
      </c>
      <c r="E45" s="74"/>
      <c r="F45" s="76" t="e">
        <f>IF(ISNUMBER(Daten_KG2[[#This Row],[ZH]]),Daten_KG2[[#This Row],[ZH]]/_xlfn.XLOOKUP(Basisjahr,Daten_KG2[Jahr],Daten_KG2[ZH])-1,#N/A)</f>
        <v>#N/A</v>
      </c>
      <c r="G45" s="74"/>
      <c r="H45" s="76" t="e">
        <f>IF(ISNUMBER(Daten_KG2[[#This Row],[CH]]),Daten_KG2[[#This Row],[CH]]/_xlfn.XLOOKUP(Basisjahr,Daten_KG2[Jahr],Daten_KG2[CH])-1,#N/A)</f>
        <v>#N/A</v>
      </c>
      <c r="I45" s="74"/>
      <c r="J45" s="76" t="e">
        <f>IF(ISNUMBER(Daten_KG2[[#This Row],[BS]]),Daten_KG2[[#This Row],[BS]]/_xlfn.XLOOKUP(Basisjahr,Daten_KG2[Jahr],Daten_KG2[BS])-1,#N/A)</f>
        <v>#N/A</v>
      </c>
      <c r="K45" s="68"/>
      <c r="L45" s="67"/>
      <c r="M45" s="64"/>
      <c r="N45" s="62"/>
      <c r="O45" s="62"/>
      <c r="P45" s="62"/>
    </row>
    <row r="46" spans="1:16" ht="16.350000000000001" customHeight="1">
      <c r="A46" s="95">
        <v>2029</v>
      </c>
      <c r="B46" s="65" t="s">
        <v>164</v>
      </c>
      <c r="C46" s="124" t="s">
        <v>164</v>
      </c>
      <c r="D46" s="66" t="e">
        <v>#N/A</v>
      </c>
      <c r="E46" s="74"/>
      <c r="F46" s="76" t="e">
        <f>IF(ISNUMBER(Daten_KG2[[#This Row],[ZH]]),Daten_KG2[[#This Row],[ZH]]/_xlfn.XLOOKUP(Basisjahr,Daten_KG2[Jahr],Daten_KG2[ZH])-1,#N/A)</f>
        <v>#N/A</v>
      </c>
      <c r="G46" s="74"/>
      <c r="H46" s="76" t="e">
        <f>IF(ISNUMBER(Daten_KG2[[#This Row],[CH]]),Daten_KG2[[#This Row],[CH]]/_xlfn.XLOOKUP(Basisjahr,Daten_KG2[Jahr],Daten_KG2[CH])-1,#N/A)</f>
        <v>#N/A</v>
      </c>
      <c r="I46" s="74"/>
      <c r="J46" s="76" t="e">
        <f>IF(ISNUMBER(Daten_KG2[[#This Row],[BS]]),Daten_KG2[[#This Row],[BS]]/_xlfn.XLOOKUP(Basisjahr,Daten_KG2[Jahr],Daten_KG2[BS])-1,#N/A)</f>
        <v>#N/A</v>
      </c>
      <c r="K46" s="68"/>
      <c r="L46" s="67"/>
      <c r="M46" s="64"/>
      <c r="N46" s="62"/>
      <c r="O46" s="62"/>
      <c r="P46" s="62"/>
    </row>
    <row r="47" spans="1:16" ht="16.350000000000001" customHeight="1">
      <c r="A47" s="95">
        <v>2030</v>
      </c>
      <c r="B47" s="65" t="s">
        <v>164</v>
      </c>
      <c r="C47" s="124" t="s">
        <v>164</v>
      </c>
      <c r="D47" s="66" t="e">
        <v>#N/A</v>
      </c>
      <c r="E47" s="74"/>
      <c r="F47" s="76" t="e">
        <f>IF(ISNUMBER(Daten_KG2[[#This Row],[ZH]]),Daten_KG2[[#This Row],[ZH]]/_xlfn.XLOOKUP(Basisjahr,Daten_KG2[Jahr],Daten_KG2[ZH])-1,#N/A)</f>
        <v>#N/A</v>
      </c>
      <c r="G47" s="74"/>
      <c r="H47" s="76" t="e">
        <f>IF(ISNUMBER(Daten_KG2[[#This Row],[CH]]),Daten_KG2[[#This Row],[CH]]/_xlfn.XLOOKUP(Basisjahr,Daten_KG2[Jahr],Daten_KG2[CH])-1,#N/A)</f>
        <v>#N/A</v>
      </c>
      <c r="I47" s="74"/>
      <c r="J47" s="76" t="e">
        <f>IF(ISNUMBER(Daten_KG2[[#This Row],[BS]]),Daten_KG2[[#This Row],[BS]]/_xlfn.XLOOKUP(Basisjahr,Daten_KG2[Jahr],Daten_KG2[BS])-1,#N/A)</f>
        <v>#N/A</v>
      </c>
      <c r="K47" s="68"/>
      <c r="L47" s="67"/>
      <c r="M47" s="64"/>
      <c r="N47" s="62"/>
      <c r="O47" s="62"/>
      <c r="P47" s="62"/>
    </row>
    <row r="48" spans="1:16" ht="16.350000000000001" customHeight="1">
      <c r="A48" s="95">
        <v>2031</v>
      </c>
      <c r="B48" s="65" t="s">
        <v>164</v>
      </c>
      <c r="C48" s="124" t="s">
        <v>164</v>
      </c>
      <c r="D48" s="66" t="e">
        <v>#N/A</v>
      </c>
      <c r="E48" s="74"/>
      <c r="F48" s="76" t="e">
        <f>IF(ISNUMBER(Daten_KG2[[#This Row],[ZH]]),Daten_KG2[[#This Row],[ZH]]/_xlfn.XLOOKUP(Basisjahr,Daten_KG2[Jahr],Daten_KG2[ZH])-1,#N/A)</f>
        <v>#N/A</v>
      </c>
      <c r="G48" s="74"/>
      <c r="H48" s="76" t="e">
        <f>IF(ISNUMBER(Daten_KG2[[#This Row],[CH]]),Daten_KG2[[#This Row],[CH]]/_xlfn.XLOOKUP(Basisjahr,Daten_KG2[Jahr],Daten_KG2[CH])-1,#N/A)</f>
        <v>#N/A</v>
      </c>
      <c r="I48" s="74"/>
      <c r="J48" s="76" t="e">
        <f>IF(ISNUMBER(Daten_KG2[[#This Row],[BS]]),Daten_KG2[[#This Row],[BS]]/_xlfn.XLOOKUP(Basisjahr,Daten_KG2[Jahr],Daten_KG2[BS])-1,#N/A)</f>
        <v>#N/A</v>
      </c>
      <c r="K48" s="68"/>
      <c r="L48" s="67"/>
      <c r="M48" s="64"/>
      <c r="N48" s="62"/>
      <c r="O48" s="62"/>
      <c r="P48" s="62"/>
    </row>
    <row r="49" spans="1:16" ht="16.350000000000001" customHeight="1">
      <c r="A49" s="95">
        <v>2032</v>
      </c>
      <c r="B49" s="65" t="s">
        <v>164</v>
      </c>
      <c r="C49" s="124" t="s">
        <v>164</v>
      </c>
      <c r="D49" s="66" t="e">
        <v>#N/A</v>
      </c>
      <c r="E49" s="74"/>
      <c r="F49" s="76" t="e">
        <f>IF(ISNUMBER(Daten_KG2[[#This Row],[ZH]]),Daten_KG2[[#This Row],[ZH]]/_xlfn.XLOOKUP(Basisjahr,Daten_KG2[Jahr],Daten_KG2[ZH])-1,#N/A)</f>
        <v>#N/A</v>
      </c>
      <c r="G49" s="74"/>
      <c r="H49" s="76" t="e">
        <f>IF(ISNUMBER(Daten_KG2[[#This Row],[CH]]),Daten_KG2[[#This Row],[CH]]/_xlfn.XLOOKUP(Basisjahr,Daten_KG2[Jahr],Daten_KG2[CH])-1,#N/A)</f>
        <v>#N/A</v>
      </c>
      <c r="I49" s="74"/>
      <c r="J49" s="76" t="e">
        <f>IF(ISNUMBER(Daten_KG2[[#This Row],[BS]]),Daten_KG2[[#This Row],[BS]]/_xlfn.XLOOKUP(Basisjahr,Daten_KG2[Jahr],Daten_KG2[BS])-1,#N/A)</f>
        <v>#N/A</v>
      </c>
      <c r="K49" s="68"/>
      <c r="L49" s="67"/>
      <c r="M49" s="64"/>
      <c r="N49" s="62"/>
      <c r="O49" s="62"/>
      <c r="P49" s="62"/>
    </row>
    <row r="50" spans="1:16" ht="16.350000000000001" customHeight="1">
      <c r="A50" s="95">
        <v>2033</v>
      </c>
      <c r="B50" s="65" t="s">
        <v>164</v>
      </c>
      <c r="C50" s="124" t="s">
        <v>164</v>
      </c>
      <c r="D50" s="66" t="e">
        <v>#N/A</v>
      </c>
      <c r="E50" s="74"/>
      <c r="F50" s="76" t="e">
        <f>IF(ISNUMBER(Daten_KG2[[#This Row],[ZH]]),Daten_KG2[[#This Row],[ZH]]/_xlfn.XLOOKUP(Basisjahr,Daten_KG2[Jahr],Daten_KG2[ZH])-1,#N/A)</f>
        <v>#N/A</v>
      </c>
      <c r="G50" s="74"/>
      <c r="H50" s="76" t="e">
        <f>IF(ISNUMBER(Daten_KG2[[#This Row],[CH]]),Daten_KG2[[#This Row],[CH]]/_xlfn.XLOOKUP(Basisjahr,Daten_KG2[Jahr],Daten_KG2[CH])-1,#N/A)</f>
        <v>#N/A</v>
      </c>
      <c r="I50" s="74"/>
      <c r="J50" s="76" t="e">
        <f>IF(ISNUMBER(Daten_KG2[[#This Row],[BS]]),Daten_KG2[[#This Row],[BS]]/_xlfn.XLOOKUP(Basisjahr,Daten_KG2[Jahr],Daten_KG2[BS])-1,#N/A)</f>
        <v>#N/A</v>
      </c>
      <c r="K50" s="68"/>
      <c r="L50" s="67"/>
      <c r="M50" s="64"/>
      <c r="N50" s="62"/>
      <c r="O50" s="62"/>
      <c r="P50" s="62"/>
    </row>
    <row r="51" spans="1:16" ht="16.350000000000001" customHeight="1">
      <c r="A51" s="95">
        <v>2034</v>
      </c>
      <c r="B51" s="65" t="s">
        <v>164</v>
      </c>
      <c r="C51" s="124" t="s">
        <v>164</v>
      </c>
      <c r="D51" s="66" t="e">
        <v>#N/A</v>
      </c>
      <c r="E51" s="74"/>
      <c r="F51" s="76" t="e">
        <f>IF(ISNUMBER(Daten_KG2[[#This Row],[ZH]]),Daten_KG2[[#This Row],[ZH]]/_xlfn.XLOOKUP(Basisjahr,Daten_KG2[Jahr],Daten_KG2[ZH])-1,#N/A)</f>
        <v>#N/A</v>
      </c>
      <c r="G51" s="74"/>
      <c r="H51" s="76" t="e">
        <f>IF(ISNUMBER(Daten_KG2[[#This Row],[CH]]),Daten_KG2[[#This Row],[CH]]/_xlfn.XLOOKUP(Basisjahr,Daten_KG2[Jahr],Daten_KG2[CH])-1,#N/A)</f>
        <v>#N/A</v>
      </c>
      <c r="I51" s="74"/>
      <c r="J51" s="76" t="e">
        <f>IF(ISNUMBER(Daten_KG2[[#This Row],[BS]]),Daten_KG2[[#This Row],[BS]]/_xlfn.XLOOKUP(Basisjahr,Daten_KG2[Jahr],Daten_KG2[BS])-1,#N/A)</f>
        <v>#N/A</v>
      </c>
      <c r="K51" s="68"/>
      <c r="L51" s="67"/>
      <c r="M51" s="64"/>
      <c r="N51" s="62"/>
      <c r="O51" s="62"/>
      <c r="P51" s="62"/>
    </row>
    <row r="52" spans="1:16" ht="16.350000000000001" customHeight="1">
      <c r="A52" s="95">
        <v>2035</v>
      </c>
      <c r="B52" s="65" t="s">
        <v>164</v>
      </c>
      <c r="C52" s="124" t="s">
        <v>164</v>
      </c>
      <c r="D52" s="66" t="e">
        <v>#N/A</v>
      </c>
      <c r="E52" s="74"/>
      <c r="F52" s="76" t="e">
        <f>IF(ISNUMBER(Daten_KG2[[#This Row],[ZH]]),Daten_KG2[[#This Row],[ZH]]/_xlfn.XLOOKUP(Basisjahr,Daten_KG2[Jahr],Daten_KG2[ZH])-1,#N/A)</f>
        <v>#N/A</v>
      </c>
      <c r="G52" s="74"/>
      <c r="H52" s="76" t="e">
        <f>IF(ISNUMBER(Daten_KG2[[#This Row],[CH]]),Daten_KG2[[#This Row],[CH]]/_xlfn.XLOOKUP(Basisjahr,Daten_KG2[Jahr],Daten_KG2[CH])-1,#N/A)</f>
        <v>#N/A</v>
      </c>
      <c r="I52" s="74"/>
      <c r="J52" s="76" t="e">
        <f>IF(ISNUMBER(Daten_KG2[[#This Row],[BS]]),Daten_KG2[[#This Row],[BS]]/_xlfn.XLOOKUP(Basisjahr,Daten_KG2[Jahr],Daten_KG2[BS])-1,#N/A)</f>
        <v>#N/A</v>
      </c>
      <c r="K52" s="68"/>
      <c r="L52" s="67"/>
      <c r="M52" s="64"/>
      <c r="N52" s="62"/>
      <c r="O52" s="62"/>
      <c r="P52" s="62"/>
    </row>
    <row r="53" spans="1:16" ht="16.350000000000001" customHeight="1">
      <c r="A53" s="95">
        <v>2036</v>
      </c>
      <c r="B53" s="65" t="s">
        <v>164</v>
      </c>
      <c r="C53" s="124" t="s">
        <v>164</v>
      </c>
      <c r="D53" s="66" t="e">
        <v>#N/A</v>
      </c>
      <c r="E53" s="74"/>
      <c r="F53" s="76" t="e">
        <f>IF(ISNUMBER(Daten_KG2[[#This Row],[ZH]]),Daten_KG2[[#This Row],[ZH]]/_xlfn.XLOOKUP(Basisjahr,Daten_KG2[Jahr],Daten_KG2[ZH])-1,#N/A)</f>
        <v>#N/A</v>
      </c>
      <c r="G53" s="74"/>
      <c r="H53" s="76" t="e">
        <f>IF(ISNUMBER(Daten_KG2[[#This Row],[CH]]),Daten_KG2[[#This Row],[CH]]/_xlfn.XLOOKUP(Basisjahr,Daten_KG2[Jahr],Daten_KG2[CH])-1,#N/A)</f>
        <v>#N/A</v>
      </c>
      <c r="I53" s="74"/>
      <c r="J53" s="76" t="e">
        <f>IF(ISNUMBER(Daten_KG2[[#This Row],[BS]]),Daten_KG2[[#This Row],[BS]]/_xlfn.XLOOKUP(Basisjahr,Daten_KG2[Jahr],Daten_KG2[BS])-1,#N/A)</f>
        <v>#N/A</v>
      </c>
      <c r="K53" s="68"/>
      <c r="L53" s="67"/>
      <c r="M53" s="64"/>
      <c r="N53" s="62"/>
      <c r="O53" s="62"/>
      <c r="P53" s="62"/>
    </row>
    <row r="54" spans="1:16" ht="16.350000000000001" customHeight="1">
      <c r="A54" s="95">
        <v>2037</v>
      </c>
      <c r="B54" s="65" t="s">
        <v>164</v>
      </c>
      <c r="C54" s="124" t="s">
        <v>164</v>
      </c>
      <c r="D54" s="66" t="e">
        <v>#N/A</v>
      </c>
      <c r="E54" s="74"/>
      <c r="F54" s="76" t="e">
        <f>IF(ISNUMBER(Daten_KG2[[#This Row],[ZH]]),Daten_KG2[[#This Row],[ZH]]/_xlfn.XLOOKUP(Basisjahr,Daten_KG2[Jahr],Daten_KG2[ZH])-1,#N/A)</f>
        <v>#N/A</v>
      </c>
      <c r="G54" s="74"/>
      <c r="H54" s="76" t="e">
        <f>IF(ISNUMBER(Daten_KG2[[#This Row],[CH]]),Daten_KG2[[#This Row],[CH]]/_xlfn.XLOOKUP(Basisjahr,Daten_KG2[Jahr],Daten_KG2[CH])-1,#N/A)</f>
        <v>#N/A</v>
      </c>
      <c r="I54" s="74"/>
      <c r="J54" s="76" t="e">
        <f>IF(ISNUMBER(Daten_KG2[[#This Row],[BS]]),Daten_KG2[[#This Row],[BS]]/_xlfn.XLOOKUP(Basisjahr,Daten_KG2[Jahr],Daten_KG2[BS])-1,#N/A)</f>
        <v>#N/A</v>
      </c>
      <c r="K54" s="68"/>
      <c r="L54" s="67"/>
      <c r="M54" s="64"/>
      <c r="N54" s="62"/>
      <c r="O54" s="62"/>
      <c r="P54" s="62"/>
    </row>
    <row r="55" spans="1:16" ht="16.350000000000001" customHeight="1">
      <c r="A55" s="95">
        <v>2038</v>
      </c>
      <c r="B55" s="65" t="s">
        <v>164</v>
      </c>
      <c r="C55" s="124" t="s">
        <v>164</v>
      </c>
      <c r="D55" s="66" t="e">
        <v>#N/A</v>
      </c>
      <c r="E55" s="74"/>
      <c r="F55" s="76" t="e">
        <f>IF(ISNUMBER(Daten_KG2[[#This Row],[ZH]]),Daten_KG2[[#This Row],[ZH]]/_xlfn.XLOOKUP(Basisjahr,Daten_KG2[Jahr],Daten_KG2[ZH])-1,#N/A)</f>
        <v>#N/A</v>
      </c>
      <c r="G55" s="74"/>
      <c r="H55" s="76" t="e">
        <f>IF(ISNUMBER(Daten_KG2[[#This Row],[CH]]),Daten_KG2[[#This Row],[CH]]/_xlfn.XLOOKUP(Basisjahr,Daten_KG2[Jahr],Daten_KG2[CH])-1,#N/A)</f>
        <v>#N/A</v>
      </c>
      <c r="I55" s="74"/>
      <c r="J55" s="76" t="e">
        <f>IF(ISNUMBER(Daten_KG2[[#This Row],[BS]]),Daten_KG2[[#This Row],[BS]]/_xlfn.XLOOKUP(Basisjahr,Daten_KG2[Jahr],Daten_KG2[BS])-1,#N/A)</f>
        <v>#N/A</v>
      </c>
      <c r="K55" s="68"/>
      <c r="L55" s="67"/>
      <c r="M55" s="64"/>
      <c r="N55" s="62"/>
      <c r="O55" s="62"/>
      <c r="P55" s="62"/>
    </row>
    <row r="56" spans="1:16" ht="16.350000000000001" customHeight="1">
      <c r="A56" s="95">
        <v>2039</v>
      </c>
      <c r="B56" s="65" t="s">
        <v>164</v>
      </c>
      <c r="C56" s="124" t="s">
        <v>164</v>
      </c>
      <c r="D56" s="66" t="e">
        <v>#N/A</v>
      </c>
      <c r="E56" s="74"/>
      <c r="F56" s="76" t="e">
        <f>IF(ISNUMBER(Daten_KG2[[#This Row],[ZH]]),Daten_KG2[[#This Row],[ZH]]/_xlfn.XLOOKUP(Basisjahr,Daten_KG2[Jahr],Daten_KG2[ZH])-1,#N/A)</f>
        <v>#N/A</v>
      </c>
      <c r="G56" s="74"/>
      <c r="H56" s="76" t="e">
        <f>IF(ISNUMBER(Daten_KG2[[#This Row],[CH]]),Daten_KG2[[#This Row],[CH]]/_xlfn.XLOOKUP(Basisjahr,Daten_KG2[Jahr],Daten_KG2[CH])-1,#N/A)</f>
        <v>#N/A</v>
      </c>
      <c r="I56" s="74"/>
      <c r="J56" s="76" t="e">
        <f>IF(ISNUMBER(Daten_KG2[[#This Row],[BS]]),Daten_KG2[[#This Row],[BS]]/_xlfn.XLOOKUP(Basisjahr,Daten_KG2[Jahr],Daten_KG2[BS])-1,#N/A)</f>
        <v>#N/A</v>
      </c>
      <c r="K56" s="68"/>
      <c r="L56" s="67"/>
      <c r="M56" s="64"/>
      <c r="N56" s="62"/>
      <c r="O56" s="62"/>
      <c r="P56" s="62"/>
    </row>
    <row r="57" spans="1:16" ht="16.350000000000001" customHeight="1">
      <c r="A57" s="95">
        <v>2040</v>
      </c>
      <c r="B57" s="65" t="s">
        <v>164</v>
      </c>
      <c r="C57" s="124" t="s">
        <v>164</v>
      </c>
      <c r="D57" s="66" t="e">
        <v>#N/A</v>
      </c>
      <c r="E57" s="74"/>
      <c r="F57" s="76" t="e">
        <f>IF(ISNUMBER(Daten_KG2[[#This Row],[ZH]]),Daten_KG2[[#This Row],[ZH]]/_xlfn.XLOOKUP(Basisjahr,Daten_KG2[Jahr],Daten_KG2[ZH])-1,#N/A)</f>
        <v>#N/A</v>
      </c>
      <c r="G57" s="74"/>
      <c r="H57" s="76" t="e">
        <f>IF(ISNUMBER(Daten_KG2[[#This Row],[CH]]),Daten_KG2[[#This Row],[CH]]/_xlfn.XLOOKUP(Basisjahr,Daten_KG2[Jahr],Daten_KG2[CH])-1,#N/A)</f>
        <v>#N/A</v>
      </c>
      <c r="I57" s="74"/>
      <c r="J57" s="76" t="e">
        <f>IF(ISNUMBER(Daten_KG2[[#This Row],[BS]]),Daten_KG2[[#This Row],[BS]]/_xlfn.XLOOKUP(Basisjahr,Daten_KG2[Jahr],Daten_KG2[BS])-1,#N/A)</f>
        <v>#N/A</v>
      </c>
      <c r="K57" s="68"/>
      <c r="L57" s="67"/>
      <c r="M57" s="64"/>
      <c r="N57" s="62"/>
      <c r="O57" s="62"/>
      <c r="P57" s="62"/>
    </row>
    <row r="58" spans="1:16" ht="16.350000000000001" customHeight="1">
      <c r="A58" s="95">
        <v>2041</v>
      </c>
      <c r="B58" s="65" t="s">
        <v>164</v>
      </c>
      <c r="C58" s="124" t="s">
        <v>164</v>
      </c>
      <c r="D58" s="66" t="e">
        <v>#N/A</v>
      </c>
      <c r="E58" s="74"/>
      <c r="F58" s="76" t="e">
        <f>IF(ISNUMBER(Daten_KG2[[#This Row],[ZH]]),Daten_KG2[[#This Row],[ZH]]/_xlfn.XLOOKUP(Basisjahr,Daten_KG2[Jahr],Daten_KG2[ZH])-1,#N/A)</f>
        <v>#N/A</v>
      </c>
      <c r="G58" s="74"/>
      <c r="H58" s="76" t="e">
        <f>IF(ISNUMBER(Daten_KG2[[#This Row],[CH]]),Daten_KG2[[#This Row],[CH]]/_xlfn.XLOOKUP(Basisjahr,Daten_KG2[Jahr],Daten_KG2[CH])-1,#N/A)</f>
        <v>#N/A</v>
      </c>
      <c r="I58" s="74"/>
      <c r="J58" s="76" t="e">
        <f>IF(ISNUMBER(Daten_KG2[[#This Row],[BS]]),Daten_KG2[[#This Row],[BS]]/_xlfn.XLOOKUP(Basisjahr,Daten_KG2[Jahr],Daten_KG2[BS])-1,#N/A)</f>
        <v>#N/A</v>
      </c>
      <c r="K58" s="68"/>
      <c r="L58" s="67"/>
      <c r="M58" s="64"/>
      <c r="N58" s="62"/>
      <c r="O58" s="62"/>
      <c r="P58" s="62"/>
    </row>
    <row r="59" spans="1:16" ht="16.350000000000001" customHeight="1">
      <c r="A59" s="95">
        <v>2042</v>
      </c>
      <c r="B59" s="65" t="s">
        <v>164</v>
      </c>
      <c r="C59" s="124" t="s">
        <v>164</v>
      </c>
      <c r="D59" s="66" t="e">
        <v>#N/A</v>
      </c>
      <c r="E59" s="74"/>
      <c r="F59" s="76" t="e">
        <f>IF(ISNUMBER(Daten_KG2[[#This Row],[ZH]]),Daten_KG2[[#This Row],[ZH]]/_xlfn.XLOOKUP(Basisjahr,Daten_KG2[Jahr],Daten_KG2[ZH])-1,#N/A)</f>
        <v>#N/A</v>
      </c>
      <c r="G59" s="74"/>
      <c r="H59" s="76" t="e">
        <f>IF(ISNUMBER(Daten_KG2[[#This Row],[CH]]),Daten_KG2[[#This Row],[CH]]/_xlfn.XLOOKUP(Basisjahr,Daten_KG2[Jahr],Daten_KG2[CH])-1,#N/A)</f>
        <v>#N/A</v>
      </c>
      <c r="I59" s="74"/>
      <c r="J59" s="76" t="e">
        <f>IF(ISNUMBER(Daten_KG2[[#This Row],[BS]]),Daten_KG2[[#This Row],[BS]]/_xlfn.XLOOKUP(Basisjahr,Daten_KG2[Jahr],Daten_KG2[BS])-1,#N/A)</f>
        <v>#N/A</v>
      </c>
      <c r="K59" s="68"/>
      <c r="L59" s="67"/>
      <c r="M59" s="64"/>
      <c r="N59" s="62"/>
      <c r="O59" s="62"/>
      <c r="P59" s="62"/>
    </row>
    <row r="60" spans="1:16" ht="16.350000000000001" customHeight="1">
      <c r="A60" s="95">
        <v>2043</v>
      </c>
      <c r="B60" s="65" t="s">
        <v>164</v>
      </c>
      <c r="C60" s="124" t="s">
        <v>164</v>
      </c>
      <c r="D60" s="66" t="e">
        <v>#N/A</v>
      </c>
      <c r="E60" s="74"/>
      <c r="F60" s="76" t="e">
        <f>IF(ISNUMBER(Daten_KG2[[#This Row],[ZH]]),Daten_KG2[[#This Row],[ZH]]/_xlfn.XLOOKUP(Basisjahr,Daten_KG2[Jahr],Daten_KG2[ZH])-1,#N/A)</f>
        <v>#N/A</v>
      </c>
      <c r="G60" s="74"/>
      <c r="H60" s="76" t="e">
        <f>IF(ISNUMBER(Daten_KG2[[#This Row],[CH]]),Daten_KG2[[#This Row],[CH]]/_xlfn.XLOOKUP(Basisjahr,Daten_KG2[Jahr],Daten_KG2[CH])-1,#N/A)</f>
        <v>#N/A</v>
      </c>
      <c r="I60" s="74"/>
      <c r="J60" s="76" t="e">
        <f>IF(ISNUMBER(Daten_KG2[[#This Row],[BS]]),Daten_KG2[[#This Row],[BS]]/_xlfn.XLOOKUP(Basisjahr,Daten_KG2[Jahr],Daten_KG2[BS])-1,#N/A)</f>
        <v>#N/A</v>
      </c>
      <c r="K60" s="68"/>
      <c r="L60" s="67"/>
      <c r="M60" s="64"/>
      <c r="N60" s="62"/>
      <c r="O60" s="62"/>
      <c r="P60" s="62"/>
    </row>
    <row r="61" spans="1:16" ht="16.350000000000001" customHeight="1">
      <c r="A61" s="95">
        <v>2044</v>
      </c>
      <c r="B61" s="65" t="s">
        <v>164</v>
      </c>
      <c r="C61" s="124" t="s">
        <v>164</v>
      </c>
      <c r="D61" s="66" t="e">
        <v>#N/A</v>
      </c>
      <c r="E61" s="74"/>
      <c r="F61" s="76" t="e">
        <f>IF(ISNUMBER(Daten_KG2[[#This Row],[ZH]]),Daten_KG2[[#This Row],[ZH]]/_xlfn.XLOOKUP(Basisjahr,Daten_KG2[Jahr],Daten_KG2[ZH])-1,#N/A)</f>
        <v>#N/A</v>
      </c>
      <c r="G61" s="74"/>
      <c r="H61" s="76" t="e">
        <f>IF(ISNUMBER(Daten_KG2[[#This Row],[CH]]),Daten_KG2[[#This Row],[CH]]/_xlfn.XLOOKUP(Basisjahr,Daten_KG2[Jahr],Daten_KG2[CH])-1,#N/A)</f>
        <v>#N/A</v>
      </c>
      <c r="I61" s="74"/>
      <c r="J61" s="76" t="e">
        <f>IF(ISNUMBER(Daten_KG2[[#This Row],[BS]]),Daten_KG2[[#This Row],[BS]]/_xlfn.XLOOKUP(Basisjahr,Daten_KG2[Jahr],Daten_KG2[BS])-1,#N/A)</f>
        <v>#N/A</v>
      </c>
      <c r="K61" s="68"/>
      <c r="L61" s="67"/>
      <c r="M61" s="64"/>
      <c r="N61" s="62"/>
      <c r="O61" s="62"/>
      <c r="P61" s="62"/>
    </row>
    <row r="62" spans="1:16" ht="16.350000000000001" customHeight="1">
      <c r="A62" s="95">
        <v>2045</v>
      </c>
      <c r="B62" s="65" t="s">
        <v>164</v>
      </c>
      <c r="C62" s="124" t="s">
        <v>164</v>
      </c>
      <c r="D62" s="66" t="e">
        <v>#N/A</v>
      </c>
      <c r="E62" s="74"/>
      <c r="F62" s="76" t="e">
        <f>IF(ISNUMBER(Daten_KG2[[#This Row],[ZH]]),Daten_KG2[[#This Row],[ZH]]/_xlfn.XLOOKUP(Basisjahr,Daten_KG2[Jahr],Daten_KG2[ZH])-1,#N/A)</f>
        <v>#N/A</v>
      </c>
      <c r="G62" s="74"/>
      <c r="H62" s="76" t="e">
        <f>IF(ISNUMBER(Daten_KG2[[#This Row],[CH]]),Daten_KG2[[#This Row],[CH]]/_xlfn.XLOOKUP(Basisjahr,Daten_KG2[Jahr],Daten_KG2[CH])-1,#N/A)</f>
        <v>#N/A</v>
      </c>
      <c r="I62" s="74"/>
      <c r="J62" s="76" t="e">
        <f>IF(ISNUMBER(Daten_KG2[[#This Row],[BS]]),Daten_KG2[[#This Row],[BS]]/_xlfn.XLOOKUP(Basisjahr,Daten_KG2[Jahr],Daten_KG2[BS])-1,#N/A)</f>
        <v>#N/A</v>
      </c>
      <c r="K62" s="68"/>
      <c r="L62" s="67"/>
      <c r="M62" s="64"/>
      <c r="N62" s="62"/>
      <c r="O62" s="62"/>
      <c r="P62" s="62"/>
    </row>
    <row r="63" spans="1:16" ht="16.350000000000001" customHeight="1">
      <c r="A63" s="95">
        <v>2046</v>
      </c>
      <c r="B63" s="65" t="s">
        <v>164</v>
      </c>
      <c r="C63" s="124" t="s">
        <v>164</v>
      </c>
      <c r="D63" s="66" t="e">
        <v>#N/A</v>
      </c>
      <c r="E63" s="74"/>
      <c r="F63" s="76" t="e">
        <f>IF(ISNUMBER(Daten_KG2[[#This Row],[ZH]]),Daten_KG2[[#This Row],[ZH]]/_xlfn.XLOOKUP(Basisjahr,Daten_KG2[Jahr],Daten_KG2[ZH])-1,#N/A)</f>
        <v>#N/A</v>
      </c>
      <c r="G63" s="74"/>
      <c r="H63" s="76" t="e">
        <f>IF(ISNUMBER(Daten_KG2[[#This Row],[CH]]),Daten_KG2[[#This Row],[CH]]/_xlfn.XLOOKUP(Basisjahr,Daten_KG2[Jahr],Daten_KG2[CH])-1,#N/A)</f>
        <v>#N/A</v>
      </c>
      <c r="I63" s="74"/>
      <c r="J63" s="76" t="e">
        <f>IF(ISNUMBER(Daten_KG2[[#This Row],[BS]]),Daten_KG2[[#This Row],[BS]]/_xlfn.XLOOKUP(Basisjahr,Daten_KG2[Jahr],Daten_KG2[BS])-1,#N/A)</f>
        <v>#N/A</v>
      </c>
      <c r="K63" s="68"/>
      <c r="L63" s="67"/>
      <c r="M63" s="64"/>
      <c r="N63" s="62"/>
      <c r="O63" s="62"/>
      <c r="P63" s="62"/>
    </row>
    <row r="64" spans="1:16" ht="16.350000000000001" customHeight="1">
      <c r="A64" s="95">
        <v>2047</v>
      </c>
      <c r="B64" s="65" t="s">
        <v>164</v>
      </c>
      <c r="C64" s="124" t="s">
        <v>164</v>
      </c>
      <c r="D64" s="66" t="e">
        <v>#N/A</v>
      </c>
      <c r="E64" s="74"/>
      <c r="F64" s="76" t="e">
        <f>IF(ISNUMBER(Daten_KG2[[#This Row],[ZH]]),Daten_KG2[[#This Row],[ZH]]/_xlfn.XLOOKUP(Basisjahr,Daten_KG2[Jahr],Daten_KG2[ZH])-1,#N/A)</f>
        <v>#N/A</v>
      </c>
      <c r="G64" s="74"/>
      <c r="H64" s="76" t="e">
        <f>IF(ISNUMBER(Daten_KG2[[#This Row],[CH]]),Daten_KG2[[#This Row],[CH]]/_xlfn.XLOOKUP(Basisjahr,Daten_KG2[Jahr],Daten_KG2[CH])-1,#N/A)</f>
        <v>#N/A</v>
      </c>
      <c r="I64" s="74"/>
      <c r="J64" s="76" t="e">
        <f>IF(ISNUMBER(Daten_KG2[[#This Row],[BS]]),Daten_KG2[[#This Row],[BS]]/_xlfn.XLOOKUP(Basisjahr,Daten_KG2[Jahr],Daten_KG2[BS])-1,#N/A)</f>
        <v>#N/A</v>
      </c>
      <c r="K64" s="68"/>
      <c r="L64" s="67"/>
      <c r="M64" s="64"/>
      <c r="N64" s="62"/>
      <c r="O64" s="62"/>
      <c r="P64" s="62"/>
    </row>
    <row r="65" spans="1:16" ht="16.350000000000001" customHeight="1">
      <c r="A65" s="95">
        <v>2048</v>
      </c>
      <c r="B65" s="65" t="s">
        <v>164</v>
      </c>
      <c r="C65" s="124" t="s">
        <v>164</v>
      </c>
      <c r="D65" s="66" t="e">
        <v>#N/A</v>
      </c>
      <c r="E65" s="74"/>
      <c r="F65" s="76" t="e">
        <f>IF(ISNUMBER(Daten_KG2[[#This Row],[ZH]]),Daten_KG2[[#This Row],[ZH]]/_xlfn.XLOOKUP(Basisjahr,Daten_KG2[Jahr],Daten_KG2[ZH])-1,#N/A)</f>
        <v>#N/A</v>
      </c>
      <c r="G65" s="74"/>
      <c r="H65" s="76" t="e">
        <f>IF(ISNUMBER(Daten_KG2[[#This Row],[CH]]),Daten_KG2[[#This Row],[CH]]/_xlfn.XLOOKUP(Basisjahr,Daten_KG2[Jahr],Daten_KG2[CH])-1,#N/A)</f>
        <v>#N/A</v>
      </c>
      <c r="I65" s="74"/>
      <c r="J65" s="76" t="e">
        <f>IF(ISNUMBER(Daten_KG2[[#This Row],[BS]]),Daten_KG2[[#This Row],[BS]]/_xlfn.XLOOKUP(Basisjahr,Daten_KG2[Jahr],Daten_KG2[BS])-1,#N/A)</f>
        <v>#N/A</v>
      </c>
      <c r="K65" s="68"/>
      <c r="L65" s="67"/>
      <c r="M65" s="64"/>
      <c r="N65" s="62"/>
      <c r="O65" s="62"/>
      <c r="P65" s="62"/>
    </row>
    <row r="66" spans="1:16" ht="16.350000000000001" customHeight="1">
      <c r="A66" s="95">
        <v>2049</v>
      </c>
      <c r="B66" s="65" t="s">
        <v>164</v>
      </c>
      <c r="C66" s="124" t="s">
        <v>164</v>
      </c>
      <c r="D66" s="66" t="e">
        <v>#N/A</v>
      </c>
      <c r="E66" s="74"/>
      <c r="F66" s="76" t="e">
        <f>IF(ISNUMBER(Daten_KG2[[#This Row],[ZH]]),Daten_KG2[[#This Row],[ZH]]/_xlfn.XLOOKUP(Basisjahr,Daten_KG2[Jahr],Daten_KG2[ZH])-1,#N/A)</f>
        <v>#N/A</v>
      </c>
      <c r="G66" s="74"/>
      <c r="H66" s="76" t="e">
        <f>IF(ISNUMBER(Daten_KG2[[#This Row],[CH]]),Daten_KG2[[#This Row],[CH]]/_xlfn.XLOOKUP(Basisjahr,Daten_KG2[Jahr],Daten_KG2[CH])-1,#N/A)</f>
        <v>#N/A</v>
      </c>
      <c r="I66" s="74"/>
      <c r="J66" s="76" t="e">
        <f>IF(ISNUMBER(Daten_KG2[[#This Row],[BS]]),Daten_KG2[[#This Row],[BS]]/_xlfn.XLOOKUP(Basisjahr,Daten_KG2[Jahr],Daten_KG2[BS])-1,#N/A)</f>
        <v>#N/A</v>
      </c>
      <c r="K66" s="68"/>
      <c r="L66" s="67"/>
      <c r="M66" s="64"/>
      <c r="N66" s="62"/>
      <c r="O66" s="62"/>
      <c r="P66" s="62"/>
    </row>
    <row r="67" spans="1:16" ht="15" customHeight="1">
      <c r="A67" s="95">
        <v>2050</v>
      </c>
      <c r="B67" s="95" t="s">
        <v>164</v>
      </c>
      <c r="C67" s="124" t="s">
        <v>164</v>
      </c>
      <c r="D67" t="e">
        <v>#N/A</v>
      </c>
      <c r="E67"/>
      <c r="F67" t="e">
        <f>IF(ISNUMBER(Daten_KG2[[#This Row],[ZH]]),Daten_KG2[[#This Row],[ZH]]/_xlfn.XLOOKUP(Basisjahr,Daten_KG2[Jahr],Daten_KG2[ZH])-1,#N/A)</f>
        <v>#N/A</v>
      </c>
      <c r="G67"/>
      <c r="H67" t="e">
        <f>IF(ISNUMBER(Daten_KG2[[#This Row],[CH]]),Daten_KG2[[#This Row],[CH]]/_xlfn.XLOOKUP(Basisjahr,Daten_KG2[Jahr],Daten_KG2[CH])-1,#N/A)</f>
        <v>#N/A</v>
      </c>
      <c r="I67"/>
      <c r="J67" t="e">
        <f>IF(ISNUMBER(Daten_KG2[[#This Row],[BS]]),Daten_KG2[[#This Row],[BS]]/_xlfn.XLOOKUP(Basisjahr,Daten_KG2[Jahr],Daten_KG2[BS])-1,#N/A)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332" priority="4">
      <formula>ISERROR(A2)</formula>
    </cfRule>
  </conditionalFormatting>
  <conditionalFormatting sqref="A1:Z13 A14:B14 E14:G14 J14:Z14 A15:Z20 A21:B22 E21:G22 J21:Z22 A23:Z25 A26:J27 N26:Z27 A28:Z30 A31:AA67 A68:Z72 A73:J74 N73:Z74 A75:Z1048576">
    <cfRule type="cellIs" dxfId="329" priority="1" operator="equal">
      <formula>0</formula>
    </cfRule>
  </conditionalFormatting>
  <dataValidations count="1">
    <dataValidation operator="lessThan" allowBlank="1" showInputMessage="1" showErrorMessage="1" sqref="B8:D10 G8:I9" xr:uid="{B12D2F35-E84B-4E8C-A48E-07014518907A}"/>
  </dataValidations>
  <hyperlinks>
    <hyperlink ref="F1" location="Übersicht!A1" display="⬅️ Zurück zur Übersicht" xr:uid="{CDA8CD15-2416-4C94-B5FD-D9BD9E3F70D4}"/>
    <hyperlink ref="G12" r:id="rId1" display="https://opendata.swiss/de/dataset/gebaude-nach-kanton-gebaudekategorie-heizungsart-warmwasserversorgung-energietrager-und-bauperi" xr:uid="{AFCAEBEF-E496-461F-8FD2-4473FAD8BAD5}"/>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60F174BC-D893-4D61-B0BF-E27F66509957}">
            <xm:f>$A32=Übersicht!$H$1</xm:f>
            <x14:dxf>
              <fill>
                <patternFill>
                  <bgColor theme="3" tint="0.79998168889431442"/>
                </patternFill>
              </fill>
            </x14:dxf>
          </x14:cfRule>
          <x14:cfRule type="expression" priority="3" id="{6A0044EC-5A13-471D-81FC-319D8C4F4753}">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DA47E0C6-1CCA-4F34-8F73-53AAFF91A118}">
          <x14:formula1>
            <xm:f>Definitionen!$A$2:$A$6</xm:f>
          </x14:formula1>
          <xm:sqref>B7 D7</xm:sqref>
        </x14:dataValidation>
        <x14:dataValidation type="list" allowBlank="1" showInputMessage="1" showErrorMessage="1" xr:uid="{B8970CED-48B9-4064-9A69-558F919C7451}">
          <x14:formula1>
            <xm:f>Definitionen!$I$2:$I$7</xm:f>
          </x14:formula1>
          <xm:sqref>G24:I24</xm:sqref>
        </x14:dataValidation>
        <x14:dataValidation type="list" operator="lessThan" allowBlank="1" showInputMessage="1" showErrorMessage="1" xr:uid="{AB6B2E7D-A7D7-458C-B890-D7989B301E12}">
          <x14:formula1>
            <xm:f>Definitionen!$E$2:$E$11</xm:f>
          </x14:formula1>
          <xm:sqref>B5</xm:sqref>
        </x14:dataValidation>
        <x14:dataValidation type="list" allowBlank="1" showInputMessage="1" showErrorMessage="1" xr:uid="{DF812D93-FBB3-4CA0-A109-463FE1F0EAC2}">
          <x14:formula1>
            <xm:f>Definitionen!I2:I15</xm:f>
          </x14:formula1>
          <xm:sqref>B24:D24</xm:sqref>
        </x14:dataValidation>
      </x14:dataValidations>
    </ext>
  </extLs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B11D71-6D4F-49E1-9191-5F4AB5A65C23}">
  <sheetPr codeName="Tabelle38">
    <tabColor theme="4"/>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121</v>
      </c>
      <c r="B1" s="192"/>
      <c r="C1" s="192"/>
      <c r="D1" s="192"/>
      <c r="E1" s="93" t="e">
        <f>Basisjahr&amp;"-"&amp;Betrachtungsjahr&amp;": "&amp;ROUND(_xlfn.XLOOKUP(Betrachtungsjahr,Daten_KG3[Jahr],Daten_KG3[Veränderung ZH])*100,1)&amp;" %"</f>
        <v>#N/A</v>
      </c>
      <c r="F1" s="193" t="s">
        <v>122</v>
      </c>
      <c r="G1" s="193"/>
      <c r="H1" s="193"/>
      <c r="J1" s="94" t="e">
        <f>Basisjahr&amp;"-"&amp;Betrachtungsjahr&amp;": "&amp;ROUND(_xlfn.XLOOKUP(Betrachtungsjahr,Daten_KG3[Jahr],Daten_KG3[Veränderung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4"/>
      <c r="C8" s="194"/>
      <c r="D8" s="194"/>
      <c r="E8" s="19"/>
      <c r="F8" s="90" t="str">
        <f t="shared" si="1"/>
        <v>Kurzbeschreibung</v>
      </c>
      <c r="G8" s="238">
        <f>B8</f>
        <v>0</v>
      </c>
      <c r="H8" s="238"/>
      <c r="I8" s="238"/>
      <c r="Q8" s="58" t="e">
        <f>E38/E32-1</f>
        <v>#DIV/0!</v>
      </c>
    </row>
    <row r="9" spans="1:17" s="59" customFormat="1" ht="72" customHeight="1" thickTop="1" thickBot="1">
      <c r="A9" s="79" t="s">
        <v>132</v>
      </c>
      <c r="B9" s="194"/>
      <c r="C9" s="194"/>
      <c r="D9" s="194"/>
      <c r="E9" s="19"/>
      <c r="F9" s="90" t="str">
        <f t="shared" si="1"/>
        <v>Aussagekraft/Relevanz</v>
      </c>
      <c r="G9" s="238">
        <f>B9</f>
        <v>0</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6"/>
      <c r="C11" s="196"/>
      <c r="D11" s="196"/>
      <c r="E11" s="19"/>
      <c r="F11" s="90" t="str">
        <f t="shared" ref="F11:I17" si="2">A11</f>
        <v>Datenquelle</v>
      </c>
      <c r="G11" s="238">
        <f t="shared" si="2"/>
        <v>0</v>
      </c>
      <c r="H11" s="238"/>
      <c r="I11" s="238"/>
    </row>
    <row r="12" spans="1:17" s="56" customFormat="1" ht="42" customHeight="1" thickTop="1" thickBot="1">
      <c r="A12" s="79" t="s">
        <v>134</v>
      </c>
      <c r="B12" s="196"/>
      <c r="C12" s="196"/>
      <c r="D12" s="196"/>
      <c r="E12" s="19"/>
      <c r="F12" s="90" t="str">
        <f t="shared" si="2"/>
        <v>Internetadresse</v>
      </c>
      <c r="G12" s="238">
        <f t="shared" si="2"/>
        <v>0</v>
      </c>
      <c r="H12" s="238"/>
      <c r="I12" s="238"/>
    </row>
    <row r="13" spans="1:17" s="56" customFormat="1" ht="42" customHeight="1" thickTop="1" thickBot="1">
      <c r="A13" s="79" t="s">
        <v>127</v>
      </c>
      <c r="B13" s="196"/>
      <c r="C13" s="196"/>
      <c r="D13" s="196"/>
      <c r="E13" s="19"/>
      <c r="F13" s="90" t="str">
        <f t="shared" si="2"/>
        <v>Kontaktperson</v>
      </c>
      <c r="G13" s="238">
        <f t="shared" si="2"/>
        <v>0</v>
      </c>
      <c r="H13" s="238"/>
      <c r="I13" s="238"/>
    </row>
    <row r="14" spans="1:17" s="56" customFormat="1" ht="13.35" thickTop="1" thickBot="1">
      <c r="A14" s="79" t="s">
        <v>135</v>
      </c>
      <c r="B14" s="203"/>
      <c r="C14" s="204"/>
      <c r="D14" s="205"/>
      <c r="E14" s="19"/>
      <c r="F14" s="90" t="str">
        <f>A14</f>
        <v>Nr. der Statisitik</v>
      </c>
      <c r="G14" s="239">
        <f>B14</f>
        <v>0</v>
      </c>
      <c r="H14" s="240"/>
      <c r="I14" s="241"/>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7"/>
      <c r="C21" s="198"/>
      <c r="D21" s="199"/>
      <c r="E21" s="19"/>
      <c r="F21" s="90" t="str">
        <f>A21</f>
        <v>Hinweise zu Datenauswahl und -aufbereitung</v>
      </c>
      <c r="G21" s="200">
        <f>B21</f>
        <v>0</v>
      </c>
      <c r="H21" s="201"/>
      <c r="I21" s="202"/>
    </row>
    <row r="22" spans="1:17" s="59" customFormat="1" ht="36.6" customHeight="1" thickTop="1" thickBot="1">
      <c r="A22" s="79" t="s">
        <v>146</v>
      </c>
      <c r="B22" s="197"/>
      <c r="C22" s="198"/>
      <c r="D22" s="199"/>
      <c r="E22" s="19"/>
      <c r="F22" s="90" t="str">
        <f>A22</f>
        <v>Berechnung Indikator</v>
      </c>
      <c r="G22" s="200">
        <f>B22</f>
        <v>0</v>
      </c>
      <c r="H22" s="201"/>
      <c r="I22" s="202"/>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4"/>
      <c r="C24" s="194"/>
      <c r="D24" s="194"/>
      <c r="E24" s="19"/>
      <c r="F24" s="89"/>
      <c r="G24" s="195"/>
      <c r="H24" s="195"/>
      <c r="I24" s="195"/>
    </row>
    <row r="25" spans="1:17" s="59" customFormat="1" ht="42.6" customHeight="1" thickTop="1" thickBot="1">
      <c r="A25" s="79" t="s">
        <v>148</v>
      </c>
      <c r="B25" s="194"/>
      <c r="C25" s="194"/>
      <c r="D25" s="194"/>
      <c r="E25" s="19"/>
      <c r="F25" s="90" t="str">
        <f t="shared" ref="F25:F27" si="5">A25</f>
        <v>Datenqualität</v>
      </c>
      <c r="G25" s="238">
        <f>B25</f>
        <v>0</v>
      </c>
      <c r="H25" s="238"/>
      <c r="I25" s="238"/>
    </row>
    <row r="26" spans="1:17" s="59" customFormat="1" ht="33" customHeight="1" thickTop="1" thickBot="1">
      <c r="A26" s="79" t="s">
        <v>149</v>
      </c>
      <c r="B26" s="207"/>
      <c r="C26" s="207"/>
      <c r="D26" s="207"/>
      <c r="E26" s="19"/>
      <c r="F26" s="90" t="str">
        <f t="shared" si="5"/>
        <v>Plausiblisierung / Verifizierung</v>
      </c>
      <c r="G26" s="238">
        <f>B26</f>
        <v>0</v>
      </c>
      <c r="H26" s="238"/>
      <c r="I26" s="238"/>
    </row>
    <row r="27" spans="1:17" s="59" customFormat="1" ht="37.35" customHeight="1" thickTop="1" thickBot="1">
      <c r="A27" s="79" t="s">
        <v>150</v>
      </c>
      <c r="B27" s="194"/>
      <c r="C27" s="194"/>
      <c r="D27" s="194"/>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IF(ISNUMBER(Daten_KG3[[#This Row],[ZH]]),Daten_KG3[[#This Row],[ZH]]/_xlfn.XLOOKUP(Basisjahr,Daten_KG3[Jahr],Daten_KG3[ZH])-1,#N/A)</f>
        <v>#N/A</v>
      </c>
      <c r="G32" s="121"/>
      <c r="H32" s="75" t="e">
        <f>IF(ISNUMBER(Daten_KG3[[#This Row],[CH]]),Daten_KG3[[#This Row],[CH]]/_xlfn.XLOOKUP(Basisjahr,Daten_KG3[Jahr],Daten_KG3[CH])-1,#N/A)</f>
        <v>#N/A</v>
      </c>
      <c r="I32" s="121"/>
      <c r="J32" s="75" t="e">
        <f>IF(ISNUMBER(Daten_KG3[[#This Row],[BS]]),Daten_KG3[[#This Row],[BS]]/_xlfn.XLOOKUP(Basisjahr,Daten_KG3[Jahr],Daten_KG3[BS])-1,#N/A)</f>
        <v>#N/A</v>
      </c>
      <c r="K32" s="63"/>
      <c r="L32" s="67"/>
      <c r="M32" s="64"/>
      <c r="N32" s="64"/>
      <c r="O32" s="64"/>
      <c r="P32" s="64"/>
    </row>
    <row r="33" spans="1:16" ht="16.350000000000001" customHeight="1">
      <c r="A33" s="95">
        <v>2016</v>
      </c>
      <c r="B33" s="65" t="s">
        <v>164</v>
      </c>
      <c r="C33" s="124" t="s">
        <v>164</v>
      </c>
      <c r="D33" s="66" t="e">
        <v>#N/A</v>
      </c>
      <c r="E33" s="73"/>
      <c r="F33" s="75" t="e">
        <f>IF(ISNUMBER(Daten_KG3[[#This Row],[ZH]]),Daten_KG3[[#This Row],[ZH]]/_xlfn.XLOOKUP(Basisjahr,Daten_KG3[Jahr],Daten_KG3[ZH])-1,#N/A)</f>
        <v>#N/A</v>
      </c>
      <c r="G33" s="73"/>
      <c r="H33" s="75" t="e">
        <f>IF(ISNUMBER(Daten_KG3[[#This Row],[CH]]),Daten_KG3[[#This Row],[CH]]/_xlfn.XLOOKUP(Basisjahr,Daten_KG3[Jahr],Daten_KG3[CH])-1,#N/A)</f>
        <v>#N/A</v>
      </c>
      <c r="I33" s="73"/>
      <c r="J33" s="75" t="e">
        <f>IF(ISNUMBER(Daten_KG3[[#This Row],[BS]]),Daten_KG3[[#This Row],[BS]]/_xlfn.XLOOKUP(Basisjahr,Daten_KG3[Jahr],Daten_KG3[BS])-1,#N/A)</f>
        <v>#N/A</v>
      </c>
      <c r="K33" s="63"/>
      <c r="L33" s="67"/>
      <c r="M33" s="64"/>
      <c r="N33" s="62"/>
      <c r="O33" s="62"/>
      <c r="P33" s="62"/>
    </row>
    <row r="34" spans="1:16" ht="16.350000000000001" customHeight="1">
      <c r="A34" s="95">
        <v>2017</v>
      </c>
      <c r="B34" s="65" t="s">
        <v>164</v>
      </c>
      <c r="C34" s="124" t="s">
        <v>164</v>
      </c>
      <c r="D34" s="66" t="e">
        <v>#N/A</v>
      </c>
      <c r="E34" s="73"/>
      <c r="F34" s="75" t="e">
        <f>IF(ISNUMBER(Daten_KG3[[#This Row],[ZH]]),Daten_KG3[[#This Row],[ZH]]/_xlfn.XLOOKUP(Basisjahr,Daten_KG3[Jahr],Daten_KG3[ZH])-1,#N/A)</f>
        <v>#N/A</v>
      </c>
      <c r="G34" s="73"/>
      <c r="H34" s="75" t="e">
        <f>IF(ISNUMBER(Daten_KG3[[#This Row],[CH]]),Daten_KG3[[#This Row],[CH]]/_xlfn.XLOOKUP(Basisjahr,Daten_KG3[Jahr],Daten_KG3[CH])-1,#N/A)</f>
        <v>#N/A</v>
      </c>
      <c r="I34" s="73"/>
      <c r="J34" s="75" t="e">
        <f>IF(ISNUMBER(Daten_KG3[[#This Row],[BS]]),Daten_KG3[[#This Row],[BS]]/_xlfn.XLOOKUP(Basisjahr,Daten_KG3[Jahr],Daten_KG3[BS])-1,#N/A)</f>
        <v>#N/A</v>
      </c>
      <c r="K34" s="63"/>
      <c r="L34" s="67"/>
      <c r="M34" s="64"/>
      <c r="N34" s="62"/>
      <c r="O34" s="62"/>
      <c r="P34" s="62"/>
    </row>
    <row r="35" spans="1:16" ht="16.350000000000001" customHeight="1">
      <c r="A35" s="95">
        <v>2018</v>
      </c>
      <c r="B35" s="65" t="s">
        <v>164</v>
      </c>
      <c r="C35" s="124" t="s">
        <v>164</v>
      </c>
      <c r="D35" s="66" t="e">
        <v>#N/A</v>
      </c>
      <c r="E35" s="73"/>
      <c r="F35" s="75" t="e">
        <f>IF(ISNUMBER(Daten_KG3[[#This Row],[ZH]]),Daten_KG3[[#This Row],[ZH]]/_xlfn.XLOOKUP(Basisjahr,Daten_KG3[Jahr],Daten_KG3[ZH])-1,#N/A)</f>
        <v>#N/A</v>
      </c>
      <c r="G35" s="73"/>
      <c r="H35" s="75" t="e">
        <f>IF(ISNUMBER(Daten_KG3[[#This Row],[CH]]),Daten_KG3[[#This Row],[CH]]/_xlfn.XLOOKUP(Basisjahr,Daten_KG3[Jahr],Daten_KG3[CH])-1,#N/A)</f>
        <v>#N/A</v>
      </c>
      <c r="I35" s="73"/>
      <c r="J35" s="75" t="e">
        <f>IF(ISNUMBER(Daten_KG3[[#This Row],[BS]]),Daten_KG3[[#This Row],[BS]]/_xlfn.XLOOKUP(Basisjahr,Daten_KG3[Jahr],Daten_KG3[BS])-1,#N/A)</f>
        <v>#N/A</v>
      </c>
      <c r="K35" s="63"/>
      <c r="L35" s="67"/>
      <c r="M35" s="64"/>
      <c r="N35" s="62"/>
      <c r="O35" s="62"/>
      <c r="P35" s="62"/>
    </row>
    <row r="36" spans="1:16" ht="16.350000000000001" customHeight="1">
      <c r="A36" s="95">
        <v>2019</v>
      </c>
      <c r="B36" s="65" t="s">
        <v>164</v>
      </c>
      <c r="C36" s="124" t="s">
        <v>164</v>
      </c>
      <c r="D36" s="66" t="e">
        <v>#N/A</v>
      </c>
      <c r="E36" s="73"/>
      <c r="F36" s="75" t="e">
        <f>IF(ISNUMBER(Daten_KG3[[#This Row],[ZH]]),Daten_KG3[[#This Row],[ZH]]/_xlfn.XLOOKUP(Basisjahr,Daten_KG3[Jahr],Daten_KG3[ZH])-1,#N/A)</f>
        <v>#N/A</v>
      </c>
      <c r="G36" s="73"/>
      <c r="H36" s="75" t="e">
        <f>IF(ISNUMBER(Daten_KG3[[#This Row],[CH]]),Daten_KG3[[#This Row],[CH]]/_xlfn.XLOOKUP(Basisjahr,Daten_KG3[Jahr],Daten_KG3[CH])-1,#N/A)</f>
        <v>#N/A</v>
      </c>
      <c r="I36" s="73"/>
      <c r="J36" s="75" t="e">
        <f>IF(ISNUMBER(Daten_KG3[[#This Row],[BS]]),Daten_KG3[[#This Row],[BS]]/_xlfn.XLOOKUP(Basisjahr,Daten_KG3[Jahr],Daten_KG3[BS])-1,#N/A)</f>
        <v>#N/A</v>
      </c>
      <c r="K36" s="63"/>
      <c r="L36" s="67"/>
      <c r="M36" s="64"/>
      <c r="N36" s="62"/>
      <c r="O36" s="62"/>
      <c r="P36" s="62"/>
    </row>
    <row r="37" spans="1:16" ht="16.350000000000001" customHeight="1">
      <c r="A37" s="95">
        <v>2020</v>
      </c>
      <c r="B37" s="65" t="s">
        <v>164</v>
      </c>
      <c r="C37" s="124" t="s">
        <v>164</v>
      </c>
      <c r="D37" s="66" t="e">
        <v>#N/A</v>
      </c>
      <c r="E37" s="73"/>
      <c r="F37" s="75" t="e">
        <f>IF(ISNUMBER(Daten_KG3[[#This Row],[ZH]]),Daten_KG3[[#This Row],[ZH]]/_xlfn.XLOOKUP(Basisjahr,Daten_KG3[Jahr],Daten_KG3[ZH])-1,#N/A)</f>
        <v>#N/A</v>
      </c>
      <c r="G37" s="73"/>
      <c r="H37" s="75" t="e">
        <f>IF(ISNUMBER(Daten_KG3[[#This Row],[CH]]),Daten_KG3[[#This Row],[CH]]/_xlfn.XLOOKUP(Basisjahr,Daten_KG3[Jahr],Daten_KG3[CH])-1,#N/A)</f>
        <v>#N/A</v>
      </c>
      <c r="I37" s="73"/>
      <c r="J37" s="75" t="e">
        <f>IF(ISNUMBER(Daten_KG3[[#This Row],[BS]]),Daten_KG3[[#This Row],[BS]]/_xlfn.XLOOKUP(Basisjahr,Daten_KG3[Jahr],Daten_KG3[BS])-1,#N/A)</f>
        <v>#N/A</v>
      </c>
      <c r="K37" s="63"/>
      <c r="L37" s="67"/>
      <c r="M37" s="64"/>
      <c r="N37" s="62"/>
      <c r="O37" s="62"/>
      <c r="P37" s="62"/>
    </row>
    <row r="38" spans="1:16" ht="16.350000000000001" customHeight="1">
      <c r="A38" s="95">
        <v>2021</v>
      </c>
      <c r="B38" s="65" t="s">
        <v>164</v>
      </c>
      <c r="C38" s="124" t="s">
        <v>164</v>
      </c>
      <c r="D38" s="66" t="e">
        <v>#N/A</v>
      </c>
      <c r="E38" s="73"/>
      <c r="F38" s="75" t="e">
        <f>IF(ISNUMBER(Daten_KG3[[#This Row],[ZH]]),Daten_KG3[[#This Row],[ZH]]/_xlfn.XLOOKUP(Basisjahr,Daten_KG3[Jahr],Daten_KG3[ZH])-1,#N/A)</f>
        <v>#N/A</v>
      </c>
      <c r="G38" s="73"/>
      <c r="H38" s="75" t="e">
        <f>IF(ISNUMBER(Daten_KG3[[#This Row],[CH]]),Daten_KG3[[#This Row],[CH]]/_xlfn.XLOOKUP(Basisjahr,Daten_KG3[Jahr],Daten_KG3[CH])-1,#N/A)</f>
        <v>#N/A</v>
      </c>
      <c r="I38" s="73"/>
      <c r="J38" s="75" t="e">
        <f>IF(ISNUMBER(Daten_KG3[[#This Row],[BS]]),Daten_KG3[[#This Row],[BS]]/_xlfn.XLOOKUP(Basisjahr,Daten_KG3[Jahr],Daten_KG3[BS])-1,#N/A)</f>
        <v>#N/A</v>
      </c>
      <c r="K38" s="63"/>
      <c r="L38" s="67"/>
      <c r="M38" s="64"/>
      <c r="N38" s="62"/>
      <c r="O38" s="62"/>
      <c r="P38" s="62"/>
    </row>
    <row r="39" spans="1:16" ht="16.350000000000001" customHeight="1">
      <c r="A39" s="95">
        <v>2022</v>
      </c>
      <c r="B39" s="65" t="s">
        <v>164</v>
      </c>
      <c r="C39" s="124" t="s">
        <v>164</v>
      </c>
      <c r="D39" s="66" t="e">
        <v>#N/A</v>
      </c>
      <c r="E39" s="73"/>
      <c r="F39" s="75" t="e">
        <f>IF(ISNUMBER(Daten_KG3[[#This Row],[ZH]]),Daten_KG3[[#This Row],[ZH]]/_xlfn.XLOOKUP(Basisjahr,Daten_KG3[Jahr],Daten_KG3[ZH])-1,#N/A)</f>
        <v>#N/A</v>
      </c>
      <c r="G39" s="73"/>
      <c r="H39" s="75" t="e">
        <f>IF(ISNUMBER(Daten_KG3[[#This Row],[CH]]),Daten_KG3[[#This Row],[CH]]/_xlfn.XLOOKUP(Basisjahr,Daten_KG3[Jahr],Daten_KG3[CH])-1,#N/A)</f>
        <v>#N/A</v>
      </c>
      <c r="I39" s="73"/>
      <c r="J39" s="75" t="e">
        <f>IF(ISNUMBER(Daten_KG3[[#This Row],[BS]]),Daten_KG3[[#This Row],[BS]]/_xlfn.XLOOKUP(Basisjahr,Daten_KG3[Jahr],Daten_KG3[BS])-1,#N/A)</f>
        <v>#N/A</v>
      </c>
      <c r="K39" s="68"/>
      <c r="L39" s="67"/>
      <c r="M39" s="64"/>
      <c r="N39" s="62"/>
      <c r="O39" s="62"/>
      <c r="P39" s="62"/>
    </row>
    <row r="40" spans="1:16" ht="16.350000000000001" customHeight="1">
      <c r="A40" s="95">
        <v>2023</v>
      </c>
      <c r="B40" s="65" t="s">
        <v>164</v>
      </c>
      <c r="C40" s="124" t="s">
        <v>164</v>
      </c>
      <c r="D40" s="66" t="e">
        <v>#N/A</v>
      </c>
      <c r="E40" s="74"/>
      <c r="F40" s="76" t="e">
        <f>IF(ISNUMBER(Daten_KG3[[#This Row],[ZH]]),Daten_KG3[[#This Row],[ZH]]/_xlfn.XLOOKUP(Basisjahr,Daten_KG3[Jahr],Daten_KG3[ZH])-1,#N/A)</f>
        <v>#N/A</v>
      </c>
      <c r="G40" s="74"/>
      <c r="H40" s="76" t="e">
        <f>IF(ISNUMBER(Daten_KG3[[#This Row],[CH]]),Daten_KG3[[#This Row],[CH]]/_xlfn.XLOOKUP(Basisjahr,Daten_KG3[Jahr],Daten_KG3[CH])-1,#N/A)</f>
        <v>#N/A</v>
      </c>
      <c r="I40" s="74"/>
      <c r="J40" s="76" t="e">
        <f>IF(ISNUMBER(Daten_KG3[[#This Row],[BS]]),Daten_KG3[[#This Row],[BS]]/_xlfn.XLOOKUP(Basisjahr,Daten_KG3[Jahr],Daten_KG3[BS])-1,#N/A)</f>
        <v>#N/A</v>
      </c>
      <c r="K40" s="68"/>
      <c r="L40" s="67"/>
      <c r="M40" s="64"/>
      <c r="N40" s="62"/>
      <c r="O40" s="62"/>
      <c r="P40" s="62"/>
    </row>
    <row r="41" spans="1:16" ht="16.350000000000001" customHeight="1">
      <c r="A41" s="95">
        <v>2024</v>
      </c>
      <c r="B41" s="65" t="s">
        <v>164</v>
      </c>
      <c r="C41" s="124" t="s">
        <v>164</v>
      </c>
      <c r="D41" s="66" t="e">
        <v>#N/A</v>
      </c>
      <c r="E41" s="74"/>
      <c r="F41" s="76" t="e">
        <f>IF(ISNUMBER(Daten_KG3[[#This Row],[ZH]]),Daten_KG3[[#This Row],[ZH]]/_xlfn.XLOOKUP(Basisjahr,Daten_KG3[Jahr],Daten_KG3[ZH])-1,#N/A)</f>
        <v>#N/A</v>
      </c>
      <c r="G41" s="74"/>
      <c r="H41" s="76" t="e">
        <f>IF(ISNUMBER(Daten_KG3[[#This Row],[CH]]),Daten_KG3[[#This Row],[CH]]/_xlfn.XLOOKUP(Basisjahr,Daten_KG3[Jahr],Daten_KG3[CH])-1,#N/A)</f>
        <v>#N/A</v>
      </c>
      <c r="I41" s="74"/>
      <c r="J41" s="76" t="e">
        <f>IF(ISNUMBER(Daten_KG3[[#This Row],[BS]]),Daten_KG3[[#This Row],[BS]]/_xlfn.XLOOKUP(Basisjahr,Daten_KG3[Jahr],Daten_KG3[BS])-1,#N/A)</f>
        <v>#N/A</v>
      </c>
      <c r="K41" s="68"/>
      <c r="L41" s="67"/>
      <c r="M41" s="64"/>
      <c r="N41" s="62"/>
      <c r="O41" s="62"/>
      <c r="P41" s="62"/>
    </row>
    <row r="42" spans="1:16" ht="16.350000000000001" customHeight="1">
      <c r="A42" s="95">
        <v>2025</v>
      </c>
      <c r="B42" s="65" t="s">
        <v>164</v>
      </c>
      <c r="C42" s="124" t="s">
        <v>164</v>
      </c>
      <c r="D42" s="66" t="e">
        <v>#N/A</v>
      </c>
      <c r="E42" s="74"/>
      <c r="F42" s="76" t="e">
        <f>IF(ISNUMBER(Daten_KG3[[#This Row],[ZH]]),Daten_KG3[[#This Row],[ZH]]/_xlfn.XLOOKUP(Basisjahr,Daten_KG3[Jahr],Daten_KG3[ZH])-1,#N/A)</f>
        <v>#N/A</v>
      </c>
      <c r="G42" s="74"/>
      <c r="H42" s="76" t="e">
        <f>IF(ISNUMBER(Daten_KG3[[#This Row],[CH]]),Daten_KG3[[#This Row],[CH]]/_xlfn.XLOOKUP(Basisjahr,Daten_KG3[Jahr],Daten_KG3[CH])-1,#N/A)</f>
        <v>#N/A</v>
      </c>
      <c r="I42" s="74"/>
      <c r="J42" s="76" t="e">
        <f>IF(ISNUMBER(Daten_KG3[[#This Row],[BS]]),Daten_KG3[[#This Row],[BS]]/_xlfn.XLOOKUP(Basisjahr,Daten_KG3[Jahr],Daten_KG3[BS])-1,#N/A)</f>
        <v>#N/A</v>
      </c>
      <c r="K42" s="68"/>
      <c r="L42" s="67"/>
      <c r="M42" s="64"/>
      <c r="N42" s="62"/>
      <c r="O42" s="62"/>
      <c r="P42" s="62"/>
    </row>
    <row r="43" spans="1:16" ht="16.350000000000001" customHeight="1">
      <c r="A43" s="95">
        <v>2026</v>
      </c>
      <c r="B43" s="65" t="s">
        <v>164</v>
      </c>
      <c r="C43" s="124" t="s">
        <v>164</v>
      </c>
      <c r="D43" s="66" t="e">
        <v>#N/A</v>
      </c>
      <c r="E43" s="74"/>
      <c r="F43" s="76" t="e">
        <f>IF(ISNUMBER(Daten_KG3[[#This Row],[ZH]]),Daten_KG3[[#This Row],[ZH]]/_xlfn.XLOOKUP(Basisjahr,Daten_KG3[Jahr],Daten_KG3[ZH])-1,#N/A)</f>
        <v>#N/A</v>
      </c>
      <c r="G43" s="74"/>
      <c r="H43" s="76" t="e">
        <f>IF(ISNUMBER(Daten_KG3[[#This Row],[CH]]),Daten_KG3[[#This Row],[CH]]/_xlfn.XLOOKUP(Basisjahr,Daten_KG3[Jahr],Daten_KG3[CH])-1,#N/A)</f>
        <v>#N/A</v>
      </c>
      <c r="I43" s="74"/>
      <c r="J43" s="76" t="e">
        <f>IF(ISNUMBER(Daten_KG3[[#This Row],[BS]]),Daten_KG3[[#This Row],[BS]]/_xlfn.XLOOKUP(Basisjahr,Daten_KG3[Jahr],Daten_KG3[BS])-1,#N/A)</f>
        <v>#N/A</v>
      </c>
      <c r="K43" s="68"/>
      <c r="L43" s="67"/>
      <c r="M43" s="64"/>
      <c r="N43" s="62"/>
      <c r="O43" s="62"/>
      <c r="P43" s="62"/>
    </row>
    <row r="44" spans="1:16" ht="16.350000000000001" customHeight="1">
      <c r="A44" s="95">
        <v>2027</v>
      </c>
      <c r="B44" s="65" t="s">
        <v>164</v>
      </c>
      <c r="C44" s="124" t="s">
        <v>164</v>
      </c>
      <c r="D44" s="66" t="e">
        <v>#N/A</v>
      </c>
      <c r="E44" s="74"/>
      <c r="F44" s="76" t="e">
        <f>IF(ISNUMBER(Daten_KG3[[#This Row],[ZH]]),Daten_KG3[[#This Row],[ZH]]/_xlfn.XLOOKUP(Basisjahr,Daten_KG3[Jahr],Daten_KG3[ZH])-1,#N/A)</f>
        <v>#N/A</v>
      </c>
      <c r="G44" s="74"/>
      <c r="H44" s="76" t="e">
        <f>IF(ISNUMBER(Daten_KG3[[#This Row],[CH]]),Daten_KG3[[#This Row],[CH]]/_xlfn.XLOOKUP(Basisjahr,Daten_KG3[Jahr],Daten_KG3[CH])-1,#N/A)</f>
        <v>#N/A</v>
      </c>
      <c r="I44" s="74"/>
      <c r="J44" s="76" t="e">
        <f>IF(ISNUMBER(Daten_KG3[[#This Row],[BS]]),Daten_KG3[[#This Row],[BS]]/_xlfn.XLOOKUP(Basisjahr,Daten_KG3[Jahr],Daten_KG3[BS])-1,#N/A)</f>
        <v>#N/A</v>
      </c>
      <c r="K44" s="68"/>
      <c r="L44" s="67"/>
      <c r="M44" s="64"/>
      <c r="N44" s="62"/>
      <c r="O44" s="62"/>
      <c r="P44" s="62"/>
    </row>
    <row r="45" spans="1:16" ht="16.350000000000001" customHeight="1">
      <c r="A45" s="95">
        <v>2028</v>
      </c>
      <c r="B45" s="65" t="s">
        <v>164</v>
      </c>
      <c r="C45" s="124" t="s">
        <v>164</v>
      </c>
      <c r="D45" s="66" t="e">
        <v>#N/A</v>
      </c>
      <c r="E45" s="74"/>
      <c r="F45" s="76" t="e">
        <f>IF(ISNUMBER(Daten_KG3[[#This Row],[ZH]]),Daten_KG3[[#This Row],[ZH]]/_xlfn.XLOOKUP(Basisjahr,Daten_KG3[Jahr],Daten_KG3[ZH])-1,#N/A)</f>
        <v>#N/A</v>
      </c>
      <c r="G45" s="74"/>
      <c r="H45" s="76" t="e">
        <f>IF(ISNUMBER(Daten_KG3[[#This Row],[CH]]),Daten_KG3[[#This Row],[CH]]/_xlfn.XLOOKUP(Basisjahr,Daten_KG3[Jahr],Daten_KG3[CH])-1,#N/A)</f>
        <v>#N/A</v>
      </c>
      <c r="I45" s="74"/>
      <c r="J45" s="76" t="e">
        <f>IF(ISNUMBER(Daten_KG3[[#This Row],[BS]]),Daten_KG3[[#This Row],[BS]]/_xlfn.XLOOKUP(Basisjahr,Daten_KG3[Jahr],Daten_KG3[BS])-1,#N/A)</f>
        <v>#N/A</v>
      </c>
      <c r="K45" s="68"/>
      <c r="L45" s="67"/>
      <c r="M45" s="64"/>
      <c r="N45" s="62"/>
      <c r="O45" s="62"/>
      <c r="P45" s="62"/>
    </row>
    <row r="46" spans="1:16" ht="16.350000000000001" customHeight="1">
      <c r="A46" s="95">
        <v>2029</v>
      </c>
      <c r="B46" s="65" t="s">
        <v>164</v>
      </c>
      <c r="C46" s="124" t="s">
        <v>164</v>
      </c>
      <c r="D46" s="66" t="e">
        <v>#N/A</v>
      </c>
      <c r="E46" s="74"/>
      <c r="F46" s="76" t="e">
        <f>IF(ISNUMBER(Daten_KG3[[#This Row],[ZH]]),Daten_KG3[[#This Row],[ZH]]/_xlfn.XLOOKUP(Basisjahr,Daten_KG3[Jahr],Daten_KG3[ZH])-1,#N/A)</f>
        <v>#N/A</v>
      </c>
      <c r="G46" s="74"/>
      <c r="H46" s="76" t="e">
        <f>IF(ISNUMBER(Daten_KG3[[#This Row],[CH]]),Daten_KG3[[#This Row],[CH]]/_xlfn.XLOOKUP(Basisjahr,Daten_KG3[Jahr],Daten_KG3[CH])-1,#N/A)</f>
        <v>#N/A</v>
      </c>
      <c r="I46" s="74"/>
      <c r="J46" s="76" t="e">
        <f>IF(ISNUMBER(Daten_KG3[[#This Row],[BS]]),Daten_KG3[[#This Row],[BS]]/_xlfn.XLOOKUP(Basisjahr,Daten_KG3[Jahr],Daten_KG3[BS])-1,#N/A)</f>
        <v>#N/A</v>
      </c>
      <c r="K46" s="68"/>
      <c r="L46" s="67"/>
      <c r="M46" s="64"/>
      <c r="N46" s="62"/>
      <c r="O46" s="62"/>
      <c r="P46" s="62"/>
    </row>
    <row r="47" spans="1:16" ht="16.350000000000001" customHeight="1">
      <c r="A47" s="95">
        <v>2030</v>
      </c>
      <c r="B47" s="65" t="s">
        <v>164</v>
      </c>
      <c r="C47" s="124" t="s">
        <v>164</v>
      </c>
      <c r="D47" s="66" t="e">
        <v>#N/A</v>
      </c>
      <c r="E47" s="74"/>
      <c r="F47" s="76" t="e">
        <f>IF(ISNUMBER(Daten_KG3[[#This Row],[ZH]]),Daten_KG3[[#This Row],[ZH]]/_xlfn.XLOOKUP(Basisjahr,Daten_KG3[Jahr],Daten_KG3[ZH])-1,#N/A)</f>
        <v>#N/A</v>
      </c>
      <c r="G47" s="74"/>
      <c r="H47" s="76" t="e">
        <f>IF(ISNUMBER(Daten_KG3[[#This Row],[CH]]),Daten_KG3[[#This Row],[CH]]/_xlfn.XLOOKUP(Basisjahr,Daten_KG3[Jahr],Daten_KG3[CH])-1,#N/A)</f>
        <v>#N/A</v>
      </c>
      <c r="I47" s="74"/>
      <c r="J47" s="76" t="e">
        <f>IF(ISNUMBER(Daten_KG3[[#This Row],[BS]]),Daten_KG3[[#This Row],[BS]]/_xlfn.XLOOKUP(Basisjahr,Daten_KG3[Jahr],Daten_KG3[BS])-1,#N/A)</f>
        <v>#N/A</v>
      </c>
      <c r="K47" s="68"/>
      <c r="L47" s="67"/>
      <c r="M47" s="64"/>
      <c r="N47" s="62"/>
      <c r="O47" s="62"/>
      <c r="P47" s="62"/>
    </row>
    <row r="48" spans="1:16" ht="16.350000000000001" customHeight="1">
      <c r="A48" s="95">
        <v>2031</v>
      </c>
      <c r="B48" s="65" t="s">
        <v>164</v>
      </c>
      <c r="C48" s="124" t="s">
        <v>164</v>
      </c>
      <c r="D48" s="66" t="e">
        <v>#N/A</v>
      </c>
      <c r="E48" s="74"/>
      <c r="F48" s="76" t="e">
        <f>IF(ISNUMBER(Daten_KG3[[#This Row],[ZH]]),Daten_KG3[[#This Row],[ZH]]/_xlfn.XLOOKUP(Basisjahr,Daten_KG3[Jahr],Daten_KG3[ZH])-1,#N/A)</f>
        <v>#N/A</v>
      </c>
      <c r="G48" s="74"/>
      <c r="H48" s="76" t="e">
        <f>IF(ISNUMBER(Daten_KG3[[#This Row],[CH]]),Daten_KG3[[#This Row],[CH]]/_xlfn.XLOOKUP(Basisjahr,Daten_KG3[Jahr],Daten_KG3[CH])-1,#N/A)</f>
        <v>#N/A</v>
      </c>
      <c r="I48" s="74"/>
      <c r="J48" s="76" t="e">
        <f>IF(ISNUMBER(Daten_KG3[[#This Row],[BS]]),Daten_KG3[[#This Row],[BS]]/_xlfn.XLOOKUP(Basisjahr,Daten_KG3[Jahr],Daten_KG3[BS])-1,#N/A)</f>
        <v>#N/A</v>
      </c>
      <c r="K48" s="68"/>
      <c r="L48" s="67"/>
      <c r="M48" s="64"/>
      <c r="N48" s="62"/>
      <c r="O48" s="62"/>
      <c r="P48" s="62"/>
    </row>
    <row r="49" spans="1:16" ht="16.350000000000001" customHeight="1">
      <c r="A49" s="95">
        <v>2032</v>
      </c>
      <c r="B49" s="65" t="s">
        <v>164</v>
      </c>
      <c r="C49" s="124" t="s">
        <v>164</v>
      </c>
      <c r="D49" s="66" t="e">
        <v>#N/A</v>
      </c>
      <c r="E49" s="74"/>
      <c r="F49" s="76" t="e">
        <f>IF(ISNUMBER(Daten_KG3[[#This Row],[ZH]]),Daten_KG3[[#This Row],[ZH]]/_xlfn.XLOOKUP(Basisjahr,Daten_KG3[Jahr],Daten_KG3[ZH])-1,#N/A)</f>
        <v>#N/A</v>
      </c>
      <c r="G49" s="74"/>
      <c r="H49" s="76" t="e">
        <f>IF(ISNUMBER(Daten_KG3[[#This Row],[CH]]),Daten_KG3[[#This Row],[CH]]/_xlfn.XLOOKUP(Basisjahr,Daten_KG3[Jahr],Daten_KG3[CH])-1,#N/A)</f>
        <v>#N/A</v>
      </c>
      <c r="I49" s="74"/>
      <c r="J49" s="76" t="e">
        <f>IF(ISNUMBER(Daten_KG3[[#This Row],[BS]]),Daten_KG3[[#This Row],[BS]]/_xlfn.XLOOKUP(Basisjahr,Daten_KG3[Jahr],Daten_KG3[BS])-1,#N/A)</f>
        <v>#N/A</v>
      </c>
      <c r="K49" s="68"/>
      <c r="L49" s="67"/>
      <c r="M49" s="64"/>
      <c r="N49" s="62"/>
      <c r="O49" s="62"/>
      <c r="P49" s="62"/>
    </row>
    <row r="50" spans="1:16" ht="16.350000000000001" customHeight="1">
      <c r="A50" s="95">
        <v>2033</v>
      </c>
      <c r="B50" s="65" t="s">
        <v>164</v>
      </c>
      <c r="C50" s="124" t="s">
        <v>164</v>
      </c>
      <c r="D50" s="66" t="e">
        <v>#N/A</v>
      </c>
      <c r="E50" s="74"/>
      <c r="F50" s="76" t="e">
        <f>IF(ISNUMBER(Daten_KG3[[#This Row],[ZH]]),Daten_KG3[[#This Row],[ZH]]/_xlfn.XLOOKUP(Basisjahr,Daten_KG3[Jahr],Daten_KG3[ZH])-1,#N/A)</f>
        <v>#N/A</v>
      </c>
      <c r="G50" s="74"/>
      <c r="H50" s="76" t="e">
        <f>IF(ISNUMBER(Daten_KG3[[#This Row],[CH]]),Daten_KG3[[#This Row],[CH]]/_xlfn.XLOOKUP(Basisjahr,Daten_KG3[Jahr],Daten_KG3[CH])-1,#N/A)</f>
        <v>#N/A</v>
      </c>
      <c r="I50" s="74"/>
      <c r="J50" s="76" t="e">
        <f>IF(ISNUMBER(Daten_KG3[[#This Row],[BS]]),Daten_KG3[[#This Row],[BS]]/_xlfn.XLOOKUP(Basisjahr,Daten_KG3[Jahr],Daten_KG3[BS])-1,#N/A)</f>
        <v>#N/A</v>
      </c>
      <c r="K50" s="68"/>
      <c r="L50" s="67"/>
      <c r="M50" s="64"/>
      <c r="N50" s="62"/>
      <c r="O50" s="62"/>
      <c r="P50" s="62"/>
    </row>
    <row r="51" spans="1:16" ht="16.350000000000001" customHeight="1">
      <c r="A51" s="95">
        <v>2034</v>
      </c>
      <c r="B51" s="65" t="s">
        <v>164</v>
      </c>
      <c r="C51" s="124" t="s">
        <v>164</v>
      </c>
      <c r="D51" s="66" t="e">
        <v>#N/A</v>
      </c>
      <c r="E51" s="74"/>
      <c r="F51" s="76" t="e">
        <f>IF(ISNUMBER(Daten_KG3[[#This Row],[ZH]]),Daten_KG3[[#This Row],[ZH]]/_xlfn.XLOOKUP(Basisjahr,Daten_KG3[Jahr],Daten_KG3[ZH])-1,#N/A)</f>
        <v>#N/A</v>
      </c>
      <c r="G51" s="74"/>
      <c r="H51" s="76" t="e">
        <f>IF(ISNUMBER(Daten_KG3[[#This Row],[CH]]),Daten_KG3[[#This Row],[CH]]/_xlfn.XLOOKUP(Basisjahr,Daten_KG3[Jahr],Daten_KG3[CH])-1,#N/A)</f>
        <v>#N/A</v>
      </c>
      <c r="I51" s="74"/>
      <c r="J51" s="76" t="e">
        <f>IF(ISNUMBER(Daten_KG3[[#This Row],[BS]]),Daten_KG3[[#This Row],[BS]]/_xlfn.XLOOKUP(Basisjahr,Daten_KG3[Jahr],Daten_KG3[BS])-1,#N/A)</f>
        <v>#N/A</v>
      </c>
      <c r="K51" s="68"/>
      <c r="L51" s="67"/>
      <c r="M51" s="64"/>
      <c r="N51" s="62"/>
      <c r="O51" s="62"/>
      <c r="P51" s="62"/>
    </row>
    <row r="52" spans="1:16" ht="16.350000000000001" customHeight="1">
      <c r="A52" s="95">
        <v>2035</v>
      </c>
      <c r="B52" s="65" t="s">
        <v>164</v>
      </c>
      <c r="C52" s="124" t="s">
        <v>164</v>
      </c>
      <c r="D52" s="66" t="e">
        <v>#N/A</v>
      </c>
      <c r="E52" s="74"/>
      <c r="F52" s="76" t="e">
        <f>IF(ISNUMBER(Daten_KG3[[#This Row],[ZH]]),Daten_KG3[[#This Row],[ZH]]/_xlfn.XLOOKUP(Basisjahr,Daten_KG3[Jahr],Daten_KG3[ZH])-1,#N/A)</f>
        <v>#N/A</v>
      </c>
      <c r="G52" s="74"/>
      <c r="H52" s="76" t="e">
        <f>IF(ISNUMBER(Daten_KG3[[#This Row],[CH]]),Daten_KG3[[#This Row],[CH]]/_xlfn.XLOOKUP(Basisjahr,Daten_KG3[Jahr],Daten_KG3[CH])-1,#N/A)</f>
        <v>#N/A</v>
      </c>
      <c r="I52" s="74"/>
      <c r="J52" s="76" t="e">
        <f>IF(ISNUMBER(Daten_KG3[[#This Row],[BS]]),Daten_KG3[[#This Row],[BS]]/_xlfn.XLOOKUP(Basisjahr,Daten_KG3[Jahr],Daten_KG3[BS])-1,#N/A)</f>
        <v>#N/A</v>
      </c>
      <c r="K52" s="68"/>
      <c r="L52" s="67"/>
      <c r="M52" s="64"/>
      <c r="N52" s="62"/>
      <c r="O52" s="62"/>
      <c r="P52" s="62"/>
    </row>
    <row r="53" spans="1:16" ht="16.350000000000001" customHeight="1">
      <c r="A53" s="95">
        <v>2036</v>
      </c>
      <c r="B53" s="65" t="s">
        <v>164</v>
      </c>
      <c r="C53" s="124" t="s">
        <v>164</v>
      </c>
      <c r="D53" s="66" t="e">
        <v>#N/A</v>
      </c>
      <c r="E53" s="74"/>
      <c r="F53" s="76" t="e">
        <f>IF(ISNUMBER(Daten_KG3[[#This Row],[ZH]]),Daten_KG3[[#This Row],[ZH]]/_xlfn.XLOOKUP(Basisjahr,Daten_KG3[Jahr],Daten_KG3[ZH])-1,#N/A)</f>
        <v>#N/A</v>
      </c>
      <c r="G53" s="74"/>
      <c r="H53" s="76" t="e">
        <f>IF(ISNUMBER(Daten_KG3[[#This Row],[CH]]),Daten_KG3[[#This Row],[CH]]/_xlfn.XLOOKUP(Basisjahr,Daten_KG3[Jahr],Daten_KG3[CH])-1,#N/A)</f>
        <v>#N/A</v>
      </c>
      <c r="I53" s="74"/>
      <c r="J53" s="76" t="e">
        <f>IF(ISNUMBER(Daten_KG3[[#This Row],[BS]]),Daten_KG3[[#This Row],[BS]]/_xlfn.XLOOKUP(Basisjahr,Daten_KG3[Jahr],Daten_KG3[BS])-1,#N/A)</f>
        <v>#N/A</v>
      </c>
      <c r="K53" s="68"/>
      <c r="L53" s="67"/>
      <c r="M53" s="64"/>
      <c r="N53" s="62"/>
      <c r="O53" s="62"/>
      <c r="P53" s="62"/>
    </row>
    <row r="54" spans="1:16" ht="16.350000000000001" customHeight="1">
      <c r="A54" s="95">
        <v>2037</v>
      </c>
      <c r="B54" s="65" t="s">
        <v>164</v>
      </c>
      <c r="C54" s="124" t="s">
        <v>164</v>
      </c>
      <c r="D54" s="66" t="e">
        <v>#N/A</v>
      </c>
      <c r="E54" s="74"/>
      <c r="F54" s="76" t="e">
        <f>IF(ISNUMBER(Daten_KG3[[#This Row],[ZH]]),Daten_KG3[[#This Row],[ZH]]/_xlfn.XLOOKUP(Basisjahr,Daten_KG3[Jahr],Daten_KG3[ZH])-1,#N/A)</f>
        <v>#N/A</v>
      </c>
      <c r="G54" s="74"/>
      <c r="H54" s="76" t="e">
        <f>IF(ISNUMBER(Daten_KG3[[#This Row],[CH]]),Daten_KG3[[#This Row],[CH]]/_xlfn.XLOOKUP(Basisjahr,Daten_KG3[Jahr],Daten_KG3[CH])-1,#N/A)</f>
        <v>#N/A</v>
      </c>
      <c r="I54" s="74"/>
      <c r="J54" s="76" t="e">
        <f>IF(ISNUMBER(Daten_KG3[[#This Row],[BS]]),Daten_KG3[[#This Row],[BS]]/_xlfn.XLOOKUP(Basisjahr,Daten_KG3[Jahr],Daten_KG3[BS])-1,#N/A)</f>
        <v>#N/A</v>
      </c>
      <c r="K54" s="68"/>
      <c r="L54" s="67"/>
      <c r="M54" s="64"/>
      <c r="N54" s="62"/>
      <c r="O54" s="62"/>
      <c r="P54" s="62"/>
    </row>
    <row r="55" spans="1:16" ht="16.350000000000001" customHeight="1">
      <c r="A55" s="95">
        <v>2038</v>
      </c>
      <c r="B55" s="65" t="s">
        <v>164</v>
      </c>
      <c r="C55" s="124" t="s">
        <v>164</v>
      </c>
      <c r="D55" s="66" t="e">
        <v>#N/A</v>
      </c>
      <c r="E55" s="74"/>
      <c r="F55" s="76" t="e">
        <f>IF(ISNUMBER(Daten_KG3[[#This Row],[ZH]]),Daten_KG3[[#This Row],[ZH]]/_xlfn.XLOOKUP(Basisjahr,Daten_KG3[Jahr],Daten_KG3[ZH])-1,#N/A)</f>
        <v>#N/A</v>
      </c>
      <c r="G55" s="74"/>
      <c r="H55" s="76" t="e">
        <f>IF(ISNUMBER(Daten_KG3[[#This Row],[CH]]),Daten_KG3[[#This Row],[CH]]/_xlfn.XLOOKUP(Basisjahr,Daten_KG3[Jahr],Daten_KG3[CH])-1,#N/A)</f>
        <v>#N/A</v>
      </c>
      <c r="I55" s="74"/>
      <c r="J55" s="76" t="e">
        <f>IF(ISNUMBER(Daten_KG3[[#This Row],[BS]]),Daten_KG3[[#This Row],[BS]]/_xlfn.XLOOKUP(Basisjahr,Daten_KG3[Jahr],Daten_KG3[BS])-1,#N/A)</f>
        <v>#N/A</v>
      </c>
      <c r="K55" s="68"/>
      <c r="L55" s="67"/>
      <c r="M55" s="64"/>
      <c r="N55" s="62"/>
      <c r="O55" s="62"/>
      <c r="P55" s="62"/>
    </row>
    <row r="56" spans="1:16" ht="16.350000000000001" customHeight="1">
      <c r="A56" s="95">
        <v>2039</v>
      </c>
      <c r="B56" s="65" t="s">
        <v>164</v>
      </c>
      <c r="C56" s="124" t="s">
        <v>164</v>
      </c>
      <c r="D56" s="66" t="e">
        <v>#N/A</v>
      </c>
      <c r="E56" s="74"/>
      <c r="F56" s="76" t="e">
        <f>IF(ISNUMBER(Daten_KG3[[#This Row],[ZH]]),Daten_KG3[[#This Row],[ZH]]/_xlfn.XLOOKUP(Basisjahr,Daten_KG3[Jahr],Daten_KG3[ZH])-1,#N/A)</f>
        <v>#N/A</v>
      </c>
      <c r="G56" s="74"/>
      <c r="H56" s="76" t="e">
        <f>IF(ISNUMBER(Daten_KG3[[#This Row],[CH]]),Daten_KG3[[#This Row],[CH]]/_xlfn.XLOOKUP(Basisjahr,Daten_KG3[Jahr],Daten_KG3[CH])-1,#N/A)</f>
        <v>#N/A</v>
      </c>
      <c r="I56" s="74"/>
      <c r="J56" s="76" t="e">
        <f>IF(ISNUMBER(Daten_KG3[[#This Row],[BS]]),Daten_KG3[[#This Row],[BS]]/_xlfn.XLOOKUP(Basisjahr,Daten_KG3[Jahr],Daten_KG3[BS])-1,#N/A)</f>
        <v>#N/A</v>
      </c>
      <c r="K56" s="68"/>
      <c r="L56" s="67"/>
      <c r="M56" s="64"/>
      <c r="N56" s="62"/>
      <c r="O56" s="62"/>
      <c r="P56" s="62"/>
    </row>
    <row r="57" spans="1:16" ht="16.350000000000001" customHeight="1">
      <c r="A57" s="95">
        <v>2040</v>
      </c>
      <c r="B57" s="65" t="s">
        <v>164</v>
      </c>
      <c r="C57" s="124" t="s">
        <v>164</v>
      </c>
      <c r="D57" s="66" t="e">
        <v>#N/A</v>
      </c>
      <c r="E57" s="74"/>
      <c r="F57" s="76" t="e">
        <f>IF(ISNUMBER(Daten_KG3[[#This Row],[ZH]]),Daten_KG3[[#This Row],[ZH]]/_xlfn.XLOOKUP(Basisjahr,Daten_KG3[Jahr],Daten_KG3[ZH])-1,#N/A)</f>
        <v>#N/A</v>
      </c>
      <c r="G57" s="74"/>
      <c r="H57" s="76" t="e">
        <f>IF(ISNUMBER(Daten_KG3[[#This Row],[CH]]),Daten_KG3[[#This Row],[CH]]/_xlfn.XLOOKUP(Basisjahr,Daten_KG3[Jahr],Daten_KG3[CH])-1,#N/A)</f>
        <v>#N/A</v>
      </c>
      <c r="I57" s="74"/>
      <c r="J57" s="76" t="e">
        <f>IF(ISNUMBER(Daten_KG3[[#This Row],[BS]]),Daten_KG3[[#This Row],[BS]]/_xlfn.XLOOKUP(Basisjahr,Daten_KG3[Jahr],Daten_KG3[BS])-1,#N/A)</f>
        <v>#N/A</v>
      </c>
      <c r="K57" s="68"/>
      <c r="L57" s="67"/>
      <c r="M57" s="64"/>
      <c r="N57" s="62"/>
      <c r="O57" s="62"/>
      <c r="P57" s="62"/>
    </row>
    <row r="58" spans="1:16" ht="16.350000000000001" customHeight="1">
      <c r="A58" s="95">
        <v>2041</v>
      </c>
      <c r="B58" s="65" t="s">
        <v>164</v>
      </c>
      <c r="C58" s="124" t="s">
        <v>164</v>
      </c>
      <c r="D58" s="66" t="e">
        <v>#N/A</v>
      </c>
      <c r="E58" s="74"/>
      <c r="F58" s="76" t="e">
        <f>IF(ISNUMBER(Daten_KG3[[#This Row],[ZH]]),Daten_KG3[[#This Row],[ZH]]/_xlfn.XLOOKUP(Basisjahr,Daten_KG3[Jahr],Daten_KG3[ZH])-1,#N/A)</f>
        <v>#N/A</v>
      </c>
      <c r="G58" s="74"/>
      <c r="H58" s="76" t="e">
        <f>IF(ISNUMBER(Daten_KG3[[#This Row],[CH]]),Daten_KG3[[#This Row],[CH]]/_xlfn.XLOOKUP(Basisjahr,Daten_KG3[Jahr],Daten_KG3[CH])-1,#N/A)</f>
        <v>#N/A</v>
      </c>
      <c r="I58" s="74"/>
      <c r="J58" s="76" t="e">
        <f>IF(ISNUMBER(Daten_KG3[[#This Row],[BS]]),Daten_KG3[[#This Row],[BS]]/_xlfn.XLOOKUP(Basisjahr,Daten_KG3[Jahr],Daten_KG3[BS])-1,#N/A)</f>
        <v>#N/A</v>
      </c>
      <c r="K58" s="68"/>
      <c r="L58" s="67"/>
      <c r="M58" s="64"/>
      <c r="N58" s="62"/>
      <c r="O58" s="62"/>
      <c r="P58" s="62"/>
    </row>
    <row r="59" spans="1:16" ht="16.350000000000001" customHeight="1">
      <c r="A59" s="95">
        <v>2042</v>
      </c>
      <c r="B59" s="65" t="s">
        <v>164</v>
      </c>
      <c r="C59" s="124" t="s">
        <v>164</v>
      </c>
      <c r="D59" s="66" t="e">
        <v>#N/A</v>
      </c>
      <c r="E59" s="74"/>
      <c r="F59" s="76" t="e">
        <f>IF(ISNUMBER(Daten_KG3[[#This Row],[ZH]]),Daten_KG3[[#This Row],[ZH]]/_xlfn.XLOOKUP(Basisjahr,Daten_KG3[Jahr],Daten_KG3[ZH])-1,#N/A)</f>
        <v>#N/A</v>
      </c>
      <c r="G59" s="74"/>
      <c r="H59" s="76" t="e">
        <f>IF(ISNUMBER(Daten_KG3[[#This Row],[CH]]),Daten_KG3[[#This Row],[CH]]/_xlfn.XLOOKUP(Basisjahr,Daten_KG3[Jahr],Daten_KG3[CH])-1,#N/A)</f>
        <v>#N/A</v>
      </c>
      <c r="I59" s="74"/>
      <c r="J59" s="76" t="e">
        <f>IF(ISNUMBER(Daten_KG3[[#This Row],[BS]]),Daten_KG3[[#This Row],[BS]]/_xlfn.XLOOKUP(Basisjahr,Daten_KG3[Jahr],Daten_KG3[BS])-1,#N/A)</f>
        <v>#N/A</v>
      </c>
      <c r="K59" s="68"/>
      <c r="L59" s="67"/>
      <c r="M59" s="64"/>
      <c r="N59" s="62"/>
      <c r="O59" s="62"/>
      <c r="P59" s="62"/>
    </row>
    <row r="60" spans="1:16" ht="16.350000000000001" customHeight="1">
      <c r="A60" s="95">
        <v>2043</v>
      </c>
      <c r="B60" s="65" t="s">
        <v>164</v>
      </c>
      <c r="C60" s="124" t="s">
        <v>164</v>
      </c>
      <c r="D60" s="66" t="e">
        <v>#N/A</v>
      </c>
      <c r="E60" s="74"/>
      <c r="F60" s="76" t="e">
        <f>IF(ISNUMBER(Daten_KG3[[#This Row],[ZH]]),Daten_KG3[[#This Row],[ZH]]/_xlfn.XLOOKUP(Basisjahr,Daten_KG3[Jahr],Daten_KG3[ZH])-1,#N/A)</f>
        <v>#N/A</v>
      </c>
      <c r="G60" s="74"/>
      <c r="H60" s="76" t="e">
        <f>IF(ISNUMBER(Daten_KG3[[#This Row],[CH]]),Daten_KG3[[#This Row],[CH]]/_xlfn.XLOOKUP(Basisjahr,Daten_KG3[Jahr],Daten_KG3[CH])-1,#N/A)</f>
        <v>#N/A</v>
      </c>
      <c r="I60" s="74"/>
      <c r="J60" s="76" t="e">
        <f>IF(ISNUMBER(Daten_KG3[[#This Row],[BS]]),Daten_KG3[[#This Row],[BS]]/_xlfn.XLOOKUP(Basisjahr,Daten_KG3[Jahr],Daten_KG3[BS])-1,#N/A)</f>
        <v>#N/A</v>
      </c>
      <c r="K60" s="68"/>
      <c r="L60" s="67"/>
      <c r="M60" s="64"/>
      <c r="N60" s="62"/>
      <c r="O60" s="62"/>
      <c r="P60" s="62"/>
    </row>
    <row r="61" spans="1:16" ht="16.350000000000001" customHeight="1">
      <c r="A61" s="95">
        <v>2044</v>
      </c>
      <c r="B61" s="65" t="s">
        <v>164</v>
      </c>
      <c r="C61" s="124" t="s">
        <v>164</v>
      </c>
      <c r="D61" s="66" t="e">
        <v>#N/A</v>
      </c>
      <c r="E61" s="74"/>
      <c r="F61" s="76" t="e">
        <f>IF(ISNUMBER(Daten_KG3[[#This Row],[ZH]]),Daten_KG3[[#This Row],[ZH]]/_xlfn.XLOOKUP(Basisjahr,Daten_KG3[Jahr],Daten_KG3[ZH])-1,#N/A)</f>
        <v>#N/A</v>
      </c>
      <c r="G61" s="74"/>
      <c r="H61" s="76" t="e">
        <f>IF(ISNUMBER(Daten_KG3[[#This Row],[CH]]),Daten_KG3[[#This Row],[CH]]/_xlfn.XLOOKUP(Basisjahr,Daten_KG3[Jahr],Daten_KG3[CH])-1,#N/A)</f>
        <v>#N/A</v>
      </c>
      <c r="I61" s="74"/>
      <c r="J61" s="76" t="e">
        <f>IF(ISNUMBER(Daten_KG3[[#This Row],[BS]]),Daten_KG3[[#This Row],[BS]]/_xlfn.XLOOKUP(Basisjahr,Daten_KG3[Jahr],Daten_KG3[BS])-1,#N/A)</f>
        <v>#N/A</v>
      </c>
      <c r="K61" s="68"/>
      <c r="L61" s="67"/>
      <c r="M61" s="64"/>
      <c r="N61" s="62"/>
      <c r="O61" s="62"/>
      <c r="P61" s="62"/>
    </row>
    <row r="62" spans="1:16" ht="16.350000000000001" customHeight="1">
      <c r="A62" s="95">
        <v>2045</v>
      </c>
      <c r="B62" s="65" t="s">
        <v>164</v>
      </c>
      <c r="C62" s="124" t="s">
        <v>164</v>
      </c>
      <c r="D62" s="66" t="e">
        <v>#N/A</v>
      </c>
      <c r="E62" s="74"/>
      <c r="F62" s="76" t="e">
        <f>IF(ISNUMBER(Daten_KG3[[#This Row],[ZH]]),Daten_KG3[[#This Row],[ZH]]/_xlfn.XLOOKUP(Basisjahr,Daten_KG3[Jahr],Daten_KG3[ZH])-1,#N/A)</f>
        <v>#N/A</v>
      </c>
      <c r="G62" s="74"/>
      <c r="H62" s="76" t="e">
        <f>IF(ISNUMBER(Daten_KG3[[#This Row],[CH]]),Daten_KG3[[#This Row],[CH]]/_xlfn.XLOOKUP(Basisjahr,Daten_KG3[Jahr],Daten_KG3[CH])-1,#N/A)</f>
        <v>#N/A</v>
      </c>
      <c r="I62" s="74"/>
      <c r="J62" s="76" t="e">
        <f>IF(ISNUMBER(Daten_KG3[[#This Row],[BS]]),Daten_KG3[[#This Row],[BS]]/_xlfn.XLOOKUP(Basisjahr,Daten_KG3[Jahr],Daten_KG3[BS])-1,#N/A)</f>
        <v>#N/A</v>
      </c>
      <c r="K62" s="68"/>
      <c r="L62" s="67"/>
      <c r="M62" s="64"/>
      <c r="N62" s="62"/>
      <c r="O62" s="62"/>
      <c r="P62" s="62"/>
    </row>
    <row r="63" spans="1:16" ht="16.350000000000001" customHeight="1">
      <c r="A63" s="95">
        <v>2046</v>
      </c>
      <c r="B63" s="65" t="s">
        <v>164</v>
      </c>
      <c r="C63" s="124" t="s">
        <v>164</v>
      </c>
      <c r="D63" s="66" t="e">
        <v>#N/A</v>
      </c>
      <c r="E63" s="74"/>
      <c r="F63" s="76" t="e">
        <f>IF(ISNUMBER(Daten_KG3[[#This Row],[ZH]]),Daten_KG3[[#This Row],[ZH]]/_xlfn.XLOOKUP(Basisjahr,Daten_KG3[Jahr],Daten_KG3[ZH])-1,#N/A)</f>
        <v>#N/A</v>
      </c>
      <c r="G63" s="74"/>
      <c r="H63" s="76" t="e">
        <f>IF(ISNUMBER(Daten_KG3[[#This Row],[CH]]),Daten_KG3[[#This Row],[CH]]/_xlfn.XLOOKUP(Basisjahr,Daten_KG3[Jahr],Daten_KG3[CH])-1,#N/A)</f>
        <v>#N/A</v>
      </c>
      <c r="I63" s="74"/>
      <c r="J63" s="76" t="e">
        <f>IF(ISNUMBER(Daten_KG3[[#This Row],[BS]]),Daten_KG3[[#This Row],[BS]]/_xlfn.XLOOKUP(Basisjahr,Daten_KG3[Jahr],Daten_KG3[BS])-1,#N/A)</f>
        <v>#N/A</v>
      </c>
      <c r="K63" s="68"/>
      <c r="L63" s="67"/>
      <c r="M63" s="64"/>
      <c r="N63" s="62"/>
      <c r="O63" s="62"/>
      <c r="P63" s="62"/>
    </row>
    <row r="64" spans="1:16" ht="16.350000000000001" customHeight="1">
      <c r="A64" s="95">
        <v>2047</v>
      </c>
      <c r="B64" s="65" t="s">
        <v>164</v>
      </c>
      <c r="C64" s="124" t="s">
        <v>164</v>
      </c>
      <c r="D64" s="66" t="e">
        <v>#N/A</v>
      </c>
      <c r="E64" s="74"/>
      <c r="F64" s="76" t="e">
        <f>IF(ISNUMBER(Daten_KG3[[#This Row],[ZH]]),Daten_KG3[[#This Row],[ZH]]/_xlfn.XLOOKUP(Basisjahr,Daten_KG3[Jahr],Daten_KG3[ZH])-1,#N/A)</f>
        <v>#N/A</v>
      </c>
      <c r="G64" s="74"/>
      <c r="H64" s="76" t="e">
        <f>IF(ISNUMBER(Daten_KG3[[#This Row],[CH]]),Daten_KG3[[#This Row],[CH]]/_xlfn.XLOOKUP(Basisjahr,Daten_KG3[Jahr],Daten_KG3[CH])-1,#N/A)</f>
        <v>#N/A</v>
      </c>
      <c r="I64" s="74"/>
      <c r="J64" s="76" t="e">
        <f>IF(ISNUMBER(Daten_KG3[[#This Row],[BS]]),Daten_KG3[[#This Row],[BS]]/_xlfn.XLOOKUP(Basisjahr,Daten_KG3[Jahr],Daten_KG3[BS])-1,#N/A)</f>
        <v>#N/A</v>
      </c>
      <c r="K64" s="68"/>
      <c r="L64" s="67"/>
      <c r="M64" s="64"/>
      <c r="N64" s="62"/>
      <c r="O64" s="62"/>
      <c r="P64" s="62"/>
    </row>
    <row r="65" spans="1:16" ht="16.350000000000001" customHeight="1">
      <c r="A65" s="95">
        <v>2048</v>
      </c>
      <c r="B65" s="65" t="s">
        <v>164</v>
      </c>
      <c r="C65" s="124" t="s">
        <v>164</v>
      </c>
      <c r="D65" s="66" t="e">
        <v>#N/A</v>
      </c>
      <c r="E65" s="74"/>
      <c r="F65" s="76" t="e">
        <f>IF(ISNUMBER(Daten_KG3[[#This Row],[ZH]]),Daten_KG3[[#This Row],[ZH]]/_xlfn.XLOOKUP(Basisjahr,Daten_KG3[Jahr],Daten_KG3[ZH])-1,#N/A)</f>
        <v>#N/A</v>
      </c>
      <c r="G65" s="74"/>
      <c r="H65" s="76" t="e">
        <f>IF(ISNUMBER(Daten_KG3[[#This Row],[CH]]),Daten_KG3[[#This Row],[CH]]/_xlfn.XLOOKUP(Basisjahr,Daten_KG3[Jahr],Daten_KG3[CH])-1,#N/A)</f>
        <v>#N/A</v>
      </c>
      <c r="I65" s="74"/>
      <c r="J65" s="76" t="e">
        <f>IF(ISNUMBER(Daten_KG3[[#This Row],[BS]]),Daten_KG3[[#This Row],[BS]]/_xlfn.XLOOKUP(Basisjahr,Daten_KG3[Jahr],Daten_KG3[BS])-1,#N/A)</f>
        <v>#N/A</v>
      </c>
      <c r="K65" s="68"/>
      <c r="L65" s="67"/>
      <c r="M65" s="64"/>
      <c r="N65" s="62"/>
      <c r="O65" s="62"/>
      <c r="P65" s="62"/>
    </row>
    <row r="66" spans="1:16" ht="16.350000000000001" customHeight="1">
      <c r="A66" s="95">
        <v>2049</v>
      </c>
      <c r="B66" s="65" t="s">
        <v>164</v>
      </c>
      <c r="C66" s="124" t="s">
        <v>164</v>
      </c>
      <c r="D66" s="66" t="e">
        <v>#N/A</v>
      </c>
      <c r="E66" s="74"/>
      <c r="F66" s="76" t="e">
        <f>IF(ISNUMBER(Daten_KG3[[#This Row],[ZH]]),Daten_KG3[[#This Row],[ZH]]/_xlfn.XLOOKUP(Basisjahr,Daten_KG3[Jahr],Daten_KG3[ZH])-1,#N/A)</f>
        <v>#N/A</v>
      </c>
      <c r="G66" s="74"/>
      <c r="H66" s="76" t="e">
        <f>IF(ISNUMBER(Daten_KG3[[#This Row],[CH]]),Daten_KG3[[#This Row],[CH]]/_xlfn.XLOOKUP(Basisjahr,Daten_KG3[Jahr],Daten_KG3[CH])-1,#N/A)</f>
        <v>#N/A</v>
      </c>
      <c r="I66" s="74"/>
      <c r="J66" s="76" t="e">
        <f>IF(ISNUMBER(Daten_KG3[[#This Row],[BS]]),Daten_KG3[[#This Row],[BS]]/_xlfn.XLOOKUP(Basisjahr,Daten_KG3[Jahr],Daten_KG3[BS])-1,#N/A)</f>
        <v>#N/A</v>
      </c>
      <c r="K66" s="68"/>
      <c r="L66" s="67"/>
      <c r="M66" s="64"/>
      <c r="N66" s="62"/>
      <c r="O66" s="62"/>
      <c r="P66" s="62"/>
    </row>
    <row r="67" spans="1:16" ht="15" customHeight="1">
      <c r="A67" s="95">
        <v>2050</v>
      </c>
      <c r="B67" s="95" t="s">
        <v>164</v>
      </c>
      <c r="C67" s="124" t="s">
        <v>164</v>
      </c>
      <c r="D67" t="e">
        <v>#N/A</v>
      </c>
      <c r="E67"/>
      <c r="F67" t="e">
        <f>IF(ISNUMBER(Daten_KG3[[#This Row],[ZH]]),Daten_KG3[[#This Row],[ZH]]/_xlfn.XLOOKUP(Basisjahr,Daten_KG3[Jahr],Daten_KG3[ZH])-1,#N/A)</f>
        <v>#N/A</v>
      </c>
      <c r="G67"/>
      <c r="H67" t="e">
        <f>IF(ISNUMBER(Daten_KG3[[#This Row],[CH]]),Daten_KG3[[#This Row],[CH]]/_xlfn.XLOOKUP(Basisjahr,Daten_KG3[Jahr],Daten_KG3[CH])-1,#N/A)</f>
        <v>#N/A</v>
      </c>
      <c r="I67"/>
      <c r="J67" t="e">
        <f>IF(ISNUMBER(Daten_KG3[[#This Row],[BS]]),Daten_KG3[[#This Row],[BS]]/_xlfn.XLOOKUP(Basisjahr,Daten_KG3[Jahr],Daten_KG3[BS])-1,#N/A)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313" priority="4">
      <formula>ISERROR(A2)</formula>
    </cfRule>
  </conditionalFormatting>
  <conditionalFormatting sqref="A1:Z13 A14:B14 E14:G14 J14:Z14 A15:Z20 A21:B22 E21:G22 J21:Z22 A23:Z25 A26:J27 N26:Z27 A28:Z30 A31:AA67 A68:Z72 A73:J74 N73:Z74 A75:Z1048576">
    <cfRule type="cellIs" dxfId="310" priority="1" operator="equal">
      <formula>0</formula>
    </cfRule>
  </conditionalFormatting>
  <dataValidations count="1">
    <dataValidation operator="lessThan" allowBlank="1" showInputMessage="1" showErrorMessage="1" sqref="B8:D10 G8:I9" xr:uid="{5D66DF77-D706-4CE3-A038-0ED5FE3BD5BC}"/>
  </dataValidations>
  <hyperlinks>
    <hyperlink ref="F1" location="Übersicht!A1" display="⬅️ Zurück zur Übersicht" xr:uid="{131541D6-A49E-4E54-AC8D-0503220F74D2}"/>
    <hyperlink ref="G12" r:id="rId1" display="https://opendata.swiss/de/dataset/gebaude-nach-kanton-gebaudekategorie-heizungsart-warmwasserversorgung-energietrager-und-bauperi" xr:uid="{DD1E79F4-960F-48CD-B581-56299D246047}"/>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548AD60A-C670-49A1-A090-0B1D031E9993}">
            <xm:f>$A32=Übersicht!$H$1</xm:f>
            <x14:dxf>
              <fill>
                <patternFill>
                  <bgColor theme="3" tint="0.79998168889431442"/>
                </patternFill>
              </fill>
            </x14:dxf>
          </x14:cfRule>
          <x14:cfRule type="expression" priority="3" id="{876D36B5-A912-4B67-B296-D12701B411EF}">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8BE0A912-EF12-4317-AD59-CA59E100E641}">
          <x14:formula1>
            <xm:f>Definitionen!$A$2:$A$6</xm:f>
          </x14:formula1>
          <xm:sqref>B7 D7</xm:sqref>
        </x14:dataValidation>
        <x14:dataValidation type="list" allowBlank="1" showInputMessage="1" showErrorMessage="1" xr:uid="{6ADB9BDA-D250-465E-8A33-1093F49A090B}">
          <x14:formula1>
            <xm:f>Definitionen!$I$2:$I$7</xm:f>
          </x14:formula1>
          <xm:sqref>G24:I24</xm:sqref>
        </x14:dataValidation>
        <x14:dataValidation type="list" operator="lessThan" allowBlank="1" showInputMessage="1" showErrorMessage="1" xr:uid="{D1456746-625E-4559-A8DC-545C5B5729E7}">
          <x14:formula1>
            <xm:f>Definitionen!$E$2:$E$11</xm:f>
          </x14:formula1>
          <xm:sqref>B5</xm:sqref>
        </x14:dataValidation>
        <x14:dataValidation type="list" allowBlank="1" showInputMessage="1" showErrorMessage="1" xr:uid="{DD3D4E2B-ACE1-440C-AE30-D1E3CC2DD772}">
          <x14:formula1>
            <xm:f>Definitionen!I2:I15</xm:f>
          </x14:formula1>
          <xm:sqref>B24:D24</xm:sqref>
        </x14:dataValidation>
      </x14:dataValidations>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7BFD33-5C37-462E-BD8B-CBB3C177FF56}">
  <sheetPr codeName="Tabelle41">
    <tabColor theme="4"/>
    <pageSetUpPr fitToPage="1"/>
  </sheetPr>
  <dimension ref="A1:Q127"/>
  <sheetViews>
    <sheetView showGridLines="0" zoomScale="115" zoomScaleNormal="115" workbookViewId="0">
      <pane xSplit="1" ySplit="1" topLeftCell="B9" activePane="bottomRight" state="frozen"/>
      <selection pane="bottomRight" activeCell="B9" sqref="B9:D9"/>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484</v>
      </c>
      <c r="B1" s="192"/>
      <c r="C1" s="192"/>
      <c r="D1" s="192"/>
      <c r="E1" s="93" t="e">
        <f>Basisjahr&amp;"-"&amp;Betrachtungsjahr&amp;": "&amp;ROUND(_xlfn.XLOOKUP(Betrachtungsjahr,Daten_KG6[Jahr],Daten_KG6[Veränderung ZH])*100,1)&amp;" %"</f>
        <v>#N/A</v>
      </c>
      <c r="F1" s="193" t="s">
        <v>122</v>
      </c>
      <c r="G1" s="193"/>
      <c r="H1" s="193"/>
      <c r="J1" s="94" t="e">
        <f>Basisjahr&amp;"-"&amp;Betrachtungsjahr&amp;": "&amp;ROUND(_xlfn.XLOOKUP(Betrachtungsjahr,Daten_KG6[Jahr],Daten_KG6[Veränderung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2000</v>
      </c>
      <c r="E4" s="19"/>
      <c r="F4" s="89"/>
      <c r="G4" s="89"/>
      <c r="H4" s="90" t="str">
        <f t="shared" ref="H4:I6" si="0">C4</f>
        <v>Verfügbar ab</v>
      </c>
      <c r="I4" s="92">
        <f t="shared" si="0"/>
        <v>2000</v>
      </c>
    </row>
    <row r="5" spans="1:17" s="56" customFormat="1" ht="18" customHeight="1" thickTop="1" thickBot="1">
      <c r="A5" s="79" t="s">
        <v>59</v>
      </c>
      <c r="B5" s="80" t="s">
        <v>166</v>
      </c>
      <c r="C5" s="79" t="s">
        <v>127</v>
      </c>
      <c r="D5" s="82"/>
      <c r="E5" s="19"/>
      <c r="F5" s="90" t="str">
        <f>A5</f>
        <v>Zuständig</v>
      </c>
      <c r="G5" s="91" t="str">
        <f>B5</f>
        <v>AWEL</v>
      </c>
      <c r="H5" s="90" t="str">
        <f t="shared" si="0"/>
        <v>Kontaktperson</v>
      </c>
      <c r="I5" s="100">
        <f t="shared" si="0"/>
        <v>0</v>
      </c>
    </row>
    <row r="6" spans="1:17" s="56" customFormat="1" ht="18" customHeight="1" thickTop="1" thickBot="1">
      <c r="A6" s="79" t="s">
        <v>58</v>
      </c>
      <c r="B6" s="80" t="s">
        <v>485</v>
      </c>
      <c r="C6" s="79" t="s">
        <v>128</v>
      </c>
      <c r="D6" s="83"/>
      <c r="E6" s="19"/>
      <c r="F6" s="90" t="str">
        <f t="shared" ref="F6:F9" si="1">A6</f>
        <v>Einheit</v>
      </c>
      <c r="G6" s="91" t="str">
        <f>B6</f>
        <v>t/Person</v>
      </c>
      <c r="H6" s="90" t="str">
        <f t="shared" si="0"/>
        <v xml:space="preserve">Berechnung </v>
      </c>
      <c r="I6" s="91">
        <f t="shared" si="0"/>
        <v>0</v>
      </c>
    </row>
    <row r="7" spans="1:17" s="56" customFormat="1" ht="18" customHeight="1" thickTop="1" thickBot="1">
      <c r="A7" s="79" t="s">
        <v>129</v>
      </c>
      <c r="B7" s="80" t="s">
        <v>184</v>
      </c>
      <c r="C7" s="79" t="s">
        <v>130</v>
      </c>
      <c r="D7" s="80"/>
      <c r="E7" s="19"/>
      <c r="F7" s="119"/>
      <c r="G7" s="120"/>
      <c r="H7" s="119"/>
      <c r="I7" s="120"/>
    </row>
    <row r="8" spans="1:17" s="56" customFormat="1" ht="56.85" customHeight="1" thickTop="1" thickBot="1">
      <c r="A8" s="79" t="s">
        <v>131</v>
      </c>
      <c r="B8" s="194" t="s">
        <v>486</v>
      </c>
      <c r="C8" s="194"/>
      <c r="D8" s="194"/>
      <c r="E8" s="19"/>
      <c r="F8" s="90" t="str">
        <f t="shared" si="1"/>
        <v>Kurzbeschreibung</v>
      </c>
      <c r="G8" s="238" t="str">
        <f>B8</f>
        <v xml:space="preserve">Treibhausgasemissionen, die durch den Konsum von Gütern und Dienstleistungen in der Schweiz verursacht werden </v>
      </c>
      <c r="H8" s="238"/>
      <c r="I8" s="238"/>
      <c r="Q8" s="58" t="e">
        <f>E38/E32-1</f>
        <v>#DIV/0!</v>
      </c>
    </row>
    <row r="9" spans="1:17" s="59" customFormat="1" ht="72" customHeight="1" thickTop="1" thickBot="1">
      <c r="A9" s="79" t="s">
        <v>132</v>
      </c>
      <c r="B9" s="208" t="s">
        <v>487</v>
      </c>
      <c r="C9" s="208"/>
      <c r="D9" s="208"/>
      <c r="E9" s="19"/>
      <c r="F9" s="90" t="str">
        <f t="shared" si="1"/>
        <v>Aussagekraft/Relevanz</v>
      </c>
      <c r="G9" s="238" t="str">
        <f>B9</f>
        <v xml:space="preserve">Gibt Hinweise auf den Fortschritt bei der Dekarbonisierung im Konsum </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209" t="s">
        <v>488</v>
      </c>
      <c r="C11" s="196"/>
      <c r="D11" s="196"/>
      <c r="E11" s="19"/>
      <c r="F11" s="90" t="str">
        <f t="shared" ref="F11:I17" si="2">A11</f>
        <v>Datenquelle</v>
      </c>
      <c r="G11" s="238" t="str">
        <f t="shared" si="2"/>
        <v xml:space="preserve">Bundesamt für Statistik; Treibhausgas-Fussabdruck pro Person - Treibhausgasemissionen, die durch den Konsum von Gütern und Dienstleistungen in der Schweiz verursacht werden </v>
      </c>
      <c r="H11" s="238"/>
      <c r="I11" s="238"/>
    </row>
    <row r="12" spans="1:17" s="56" customFormat="1" ht="42" customHeight="1" thickTop="1" thickBot="1">
      <c r="A12" s="79" t="s">
        <v>134</v>
      </c>
      <c r="B12" s="209" t="s">
        <v>489</v>
      </c>
      <c r="C12" s="196"/>
      <c r="D12" s="196"/>
      <c r="E12" s="19"/>
      <c r="F12" s="90" t="str">
        <f t="shared" si="2"/>
        <v>Internetadresse</v>
      </c>
      <c r="G12" s="238" t="str">
        <f t="shared" si="2"/>
        <v>https://www.bfs.admin.ch/bfs/de/home/statistiken/nachhaltige-entwicklung/monet-2030/alle-nach-themen/12-konsum-produktion/treibhausgas-fussabdruck.assetdetail.23567513.html</v>
      </c>
      <c r="H12" s="238"/>
      <c r="I12" s="238"/>
    </row>
    <row r="13" spans="1:17" s="56" customFormat="1" ht="42" customHeight="1" thickTop="1" thickBot="1">
      <c r="A13" s="79" t="s">
        <v>127</v>
      </c>
      <c r="B13" s="196" t="s">
        <v>164</v>
      </c>
      <c r="C13" s="196"/>
      <c r="D13" s="196"/>
      <c r="E13" s="19"/>
      <c r="F13" s="90" t="str">
        <f t="shared" si="2"/>
        <v>Kontaktperson</v>
      </c>
      <c r="G13" s="238" t="str">
        <f t="shared" si="2"/>
        <v>keine</v>
      </c>
      <c r="H13" s="238"/>
      <c r="I13" s="238"/>
    </row>
    <row r="14" spans="1:17" s="56" customFormat="1" ht="13.35" thickTop="1" thickBot="1">
      <c r="A14" s="79" t="s">
        <v>135</v>
      </c>
      <c r="B14" s="203" t="s">
        <v>490</v>
      </c>
      <c r="C14" s="204"/>
      <c r="D14" s="205"/>
      <c r="E14" s="19"/>
      <c r="F14" s="90" t="str">
        <f>A14</f>
        <v>Nr. der Statisitik</v>
      </c>
      <c r="G14" s="239" t="str">
        <f>B14</f>
        <v xml:space="preserve">	ind-d-21.02.30.1202.02.02</v>
      </c>
      <c r="H14" s="240"/>
      <c r="I14" s="241"/>
    </row>
    <row r="15" spans="1:17" s="56" customFormat="1" ht="18.600000000000001" customHeight="1" thickTop="1" thickBot="1">
      <c r="A15" s="79" t="s">
        <v>136</v>
      </c>
      <c r="B15" s="133" t="s">
        <v>491</v>
      </c>
      <c r="C15" s="79" t="s">
        <v>137</v>
      </c>
      <c r="D15" s="106" t="s">
        <v>492</v>
      </c>
      <c r="E15" s="19"/>
      <c r="F15" s="90" t="str">
        <f t="shared" si="2"/>
        <v>Lizenz</v>
      </c>
      <c r="G15" s="107" t="str">
        <f t="shared" si="2"/>
        <v xml:space="preserve">	OPEN-BY-ASK</v>
      </c>
      <c r="H15" s="90" t="str">
        <f t="shared" si="2"/>
        <v>Dateiformat</v>
      </c>
      <c r="I15" s="107" t="str">
        <f t="shared" si="2"/>
        <v>XLSX</v>
      </c>
    </row>
    <row r="16" spans="1:17" s="59" customFormat="1" ht="18.600000000000001" customHeight="1" thickTop="1" thickBot="1">
      <c r="A16" s="79" t="s">
        <v>138</v>
      </c>
      <c r="B16" s="80" t="s">
        <v>175</v>
      </c>
      <c r="C16" s="79" t="s">
        <v>139</v>
      </c>
      <c r="D16" s="84" t="s">
        <v>493</v>
      </c>
      <c r="E16" s="19"/>
      <c r="F16" s="90" t="str">
        <f t="shared" si="2"/>
        <v>Erhebungsintervall</v>
      </c>
      <c r="G16" s="91" t="str">
        <f t="shared" si="2"/>
        <v>jährlich</v>
      </c>
      <c r="H16" s="90" t="str">
        <f t="shared" si="2"/>
        <v>Aktualisierung jeweils</v>
      </c>
      <c r="I16" s="91" t="str">
        <f>D16</f>
        <v>November übernächstes Jahr</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0" t="s">
        <v>164</v>
      </c>
      <c r="E19" s="19"/>
      <c r="F19" s="90" t="str">
        <f t="shared" ref="F19:F20" si="3">A19</f>
        <v>Hilfsgrösse 1</v>
      </c>
      <c r="G19" s="91" t="str">
        <f>B19</f>
        <v>keine</v>
      </c>
      <c r="H19" s="90" t="str">
        <f t="shared" ref="H19:H20" si="4">C19</f>
        <v>Datenquelle 1</v>
      </c>
      <c r="I19" s="91" t="str">
        <f>D19</f>
        <v>keine</v>
      </c>
    </row>
    <row r="20" spans="1:17" s="59" customFormat="1" ht="18" customHeight="1" thickTop="1" thickBot="1">
      <c r="A20" s="79" t="s">
        <v>143</v>
      </c>
      <c r="B20" s="85" t="s">
        <v>164</v>
      </c>
      <c r="C20" s="79" t="s">
        <v>144</v>
      </c>
      <c r="D20" s="80" t="s">
        <v>164</v>
      </c>
      <c r="E20" s="19"/>
      <c r="F20" s="90" t="str">
        <f t="shared" si="3"/>
        <v>Hilfsgrösse 2</v>
      </c>
      <c r="G20" s="91" t="str">
        <f>B20</f>
        <v>keine</v>
      </c>
      <c r="H20" s="90" t="str">
        <f t="shared" si="4"/>
        <v>Datenquelle 2</v>
      </c>
      <c r="I20" s="91" t="str">
        <f>D20</f>
        <v>keine</v>
      </c>
    </row>
    <row r="21" spans="1:17" s="59" customFormat="1" ht="43.35" customHeight="1" thickTop="1" thickBot="1">
      <c r="A21" s="79" t="s">
        <v>145</v>
      </c>
      <c r="B21" s="197"/>
      <c r="C21" s="198"/>
      <c r="D21" s="199"/>
      <c r="E21" s="19"/>
      <c r="F21" s="90" t="str">
        <f>A21</f>
        <v>Hinweise zu Datenauswahl und -aufbereitung</v>
      </c>
      <c r="G21" s="200">
        <f>B21</f>
        <v>0</v>
      </c>
      <c r="H21" s="201"/>
      <c r="I21" s="202"/>
    </row>
    <row r="22" spans="1:17" s="59" customFormat="1" ht="36.6" customHeight="1" thickTop="1" thickBot="1">
      <c r="A22" s="79" t="s">
        <v>146</v>
      </c>
      <c r="B22" s="197" t="s">
        <v>164</v>
      </c>
      <c r="C22" s="198"/>
      <c r="D22" s="199"/>
      <c r="E22" s="19"/>
      <c r="F22" s="90" t="str">
        <f>A22</f>
        <v>Berechnung Indikator</v>
      </c>
      <c r="G22" s="200" t="str">
        <f>B22</f>
        <v>keine</v>
      </c>
      <c r="H22" s="201"/>
      <c r="I22" s="202"/>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4" t="s">
        <v>323</v>
      </c>
      <c r="C24" s="194"/>
      <c r="D24" s="194"/>
      <c r="E24" s="19"/>
      <c r="F24" s="89"/>
      <c r="G24" s="195"/>
      <c r="H24" s="195"/>
      <c r="I24" s="195"/>
    </row>
    <row r="25" spans="1:17" s="59" customFormat="1" ht="42.6" customHeight="1" thickTop="1" thickBot="1">
      <c r="A25" s="79" t="s">
        <v>148</v>
      </c>
      <c r="B25" s="194"/>
      <c r="C25" s="194"/>
      <c r="D25" s="194"/>
      <c r="E25" s="19"/>
      <c r="F25" s="90" t="str">
        <f t="shared" ref="F25:F27" si="5">A25</f>
        <v>Datenqualität</v>
      </c>
      <c r="G25" s="238">
        <f>B25</f>
        <v>0</v>
      </c>
      <c r="H25" s="238"/>
      <c r="I25" s="238"/>
    </row>
    <row r="26" spans="1:17" s="59" customFormat="1" ht="33" customHeight="1" thickTop="1" thickBot="1">
      <c r="A26" s="79" t="s">
        <v>149</v>
      </c>
      <c r="B26" s="207"/>
      <c r="C26" s="207"/>
      <c r="D26" s="207"/>
      <c r="E26" s="19"/>
      <c r="F26" s="90" t="str">
        <f t="shared" si="5"/>
        <v>Plausiblisierung / Verifizierung</v>
      </c>
      <c r="G26" s="238">
        <f>B26</f>
        <v>0</v>
      </c>
      <c r="H26" s="238"/>
      <c r="I26" s="238"/>
    </row>
    <row r="27" spans="1:17" s="59" customFormat="1" ht="37.35" customHeight="1" thickTop="1" thickBot="1">
      <c r="A27" s="79" t="s">
        <v>150</v>
      </c>
      <c r="B27" s="194" t="s">
        <v>494</v>
      </c>
      <c r="C27" s="194"/>
      <c r="D27" s="194"/>
      <c r="E27" s="19"/>
      <c r="F27" s="90" t="str">
        <f t="shared" si="5"/>
        <v>Bemerkungen</v>
      </c>
      <c r="G27" s="238" t="str">
        <f>B27</f>
        <v>Keine Auflösung auf die Kantone</v>
      </c>
      <c r="H27" s="238"/>
      <c r="I27" s="238"/>
    </row>
    <row r="28" spans="1:17" s="59" customFormat="1" ht="27.6" customHeight="1" thickTop="1">
      <c r="A28" s="60"/>
      <c r="B28" s="60"/>
      <c r="C28" s="60"/>
      <c r="D28" s="60"/>
      <c r="E28" s="60"/>
      <c r="F28" s="61"/>
      <c r="G28" s="61"/>
      <c r="H28" s="61"/>
      <c r="I28" s="61"/>
      <c r="J28" s="61"/>
      <c r="N28" s="242" t="s">
        <v>151</v>
      </c>
      <c r="O28" s="242"/>
      <c r="P28" s="112" t="s">
        <v>495</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Treibhausgas-Fussabdruck Schweiz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IF(ISNUMBER(Daten_KG6[[#This Row],[ZH]]),Daten_KG6[[#This Row],[ZH]]/_xlfn.XLOOKUP(Basisjahr,Daten_KG6[Jahr],Daten_KG6[ZH])-1,#N/A)</f>
        <v>#N/A</v>
      </c>
      <c r="G32" s="121">
        <v>13.98</v>
      </c>
      <c r="H32" s="75">
        <f>IF(ISNUMBER(Daten_KG6[[#This Row],[CH]]),Daten_KG6[[#This Row],[CH]]/_xlfn.XLOOKUP(Basisjahr,Daten_KG6[Jahr],Daten_KG6[CH])-1,#N/A)</f>
        <v>0</v>
      </c>
      <c r="I32" s="121"/>
      <c r="J32" s="75" t="e">
        <f>IF(ISNUMBER(Daten_KG6[[#This Row],[BS]]),Daten_KG6[[#This Row],[BS]]/_xlfn.XLOOKUP(Basisjahr,Daten_KG6[Jahr],Daten_KG6[BS])-1,#N/A)</f>
        <v>#N/A</v>
      </c>
      <c r="K32" s="63"/>
      <c r="L32" s="67"/>
      <c r="M32" s="64"/>
      <c r="N32" s="64"/>
      <c r="O32" s="64"/>
      <c r="P32" s="64"/>
    </row>
    <row r="33" spans="1:16" ht="16.350000000000001" customHeight="1">
      <c r="A33" s="95">
        <v>2016</v>
      </c>
      <c r="B33" s="65" t="s">
        <v>164</v>
      </c>
      <c r="C33" s="124" t="s">
        <v>164</v>
      </c>
      <c r="D33" s="66" t="e">
        <v>#N/A</v>
      </c>
      <c r="E33" s="73"/>
      <c r="F33" s="75" t="e">
        <f>IF(ISNUMBER(Daten_KG6[[#This Row],[ZH]]),Daten_KG6[[#This Row],[ZH]]/_xlfn.XLOOKUP(Basisjahr,Daten_KG6[Jahr],Daten_KG6[ZH])-1,#N/A)</f>
        <v>#N/A</v>
      </c>
      <c r="G33" s="73">
        <v>14.22</v>
      </c>
      <c r="H33" s="75">
        <f>IF(ISNUMBER(Daten_KG6[[#This Row],[CH]]),Daten_KG6[[#This Row],[CH]]/_xlfn.XLOOKUP(Basisjahr,Daten_KG6[Jahr],Daten_KG6[CH])-1,#N/A)</f>
        <v>1.7167381974249052E-2</v>
      </c>
      <c r="I33" s="73"/>
      <c r="J33" s="75" t="e">
        <f>IF(ISNUMBER(Daten_KG6[[#This Row],[BS]]),Daten_KG6[[#This Row],[BS]]/_xlfn.XLOOKUP(Basisjahr,Daten_KG6[Jahr],Daten_KG6[BS])-1,#N/A)</f>
        <v>#N/A</v>
      </c>
      <c r="K33" s="63"/>
      <c r="L33" s="67"/>
      <c r="M33" s="64"/>
      <c r="N33" s="62"/>
      <c r="O33" s="62"/>
      <c r="P33" s="62"/>
    </row>
    <row r="34" spans="1:16" ht="16.350000000000001" customHeight="1">
      <c r="A34" s="95">
        <v>2017</v>
      </c>
      <c r="B34" s="65" t="s">
        <v>164</v>
      </c>
      <c r="C34" s="124" t="s">
        <v>164</v>
      </c>
      <c r="D34" s="66" t="e">
        <v>#N/A</v>
      </c>
      <c r="E34" s="73"/>
      <c r="F34" s="75" t="e">
        <f>IF(ISNUMBER(Daten_KG6[[#This Row],[ZH]]),Daten_KG6[[#This Row],[ZH]]/_xlfn.XLOOKUP(Basisjahr,Daten_KG6[Jahr],Daten_KG6[ZH])-1,#N/A)</f>
        <v>#N/A</v>
      </c>
      <c r="G34" s="73">
        <v>13.7</v>
      </c>
      <c r="H34" s="75">
        <f>IF(ISNUMBER(Daten_KG6[[#This Row],[CH]]),Daten_KG6[[#This Row],[CH]]/_xlfn.XLOOKUP(Basisjahr,Daten_KG6[Jahr],Daten_KG6[CH])-1,#N/A)</f>
        <v>-2.002861230329045E-2</v>
      </c>
      <c r="I34" s="73"/>
      <c r="J34" s="75" t="e">
        <f>IF(ISNUMBER(Daten_KG6[[#This Row],[BS]]),Daten_KG6[[#This Row],[BS]]/_xlfn.XLOOKUP(Basisjahr,Daten_KG6[Jahr],Daten_KG6[BS])-1,#N/A)</f>
        <v>#N/A</v>
      </c>
      <c r="K34" s="63"/>
      <c r="L34" s="67"/>
      <c r="M34" s="64"/>
      <c r="N34" s="62"/>
      <c r="O34" s="62"/>
      <c r="P34" s="62"/>
    </row>
    <row r="35" spans="1:16" ht="16.350000000000001" customHeight="1">
      <c r="A35" s="95">
        <v>2018</v>
      </c>
      <c r="B35" s="65" t="s">
        <v>164</v>
      </c>
      <c r="C35" s="124" t="s">
        <v>164</v>
      </c>
      <c r="D35" s="66" t="e">
        <v>#N/A</v>
      </c>
      <c r="E35" s="73"/>
      <c r="F35" s="75" t="e">
        <f>IF(ISNUMBER(Daten_KG6[[#This Row],[ZH]]),Daten_KG6[[#This Row],[ZH]]/_xlfn.XLOOKUP(Basisjahr,Daten_KG6[Jahr],Daten_KG6[ZH])-1,#N/A)</f>
        <v>#N/A</v>
      </c>
      <c r="G35" s="73">
        <v>13.37</v>
      </c>
      <c r="H35" s="75">
        <f>IF(ISNUMBER(Daten_KG6[[#This Row],[CH]]),Daten_KG6[[#This Row],[CH]]/_xlfn.XLOOKUP(Basisjahr,Daten_KG6[Jahr],Daten_KG6[CH])-1,#N/A)</f>
        <v>-4.3633762517882757E-2</v>
      </c>
      <c r="I35" s="73"/>
      <c r="J35" s="75" t="e">
        <f>IF(ISNUMBER(Daten_KG6[[#This Row],[BS]]),Daten_KG6[[#This Row],[BS]]/_xlfn.XLOOKUP(Basisjahr,Daten_KG6[Jahr],Daten_KG6[BS])-1,#N/A)</f>
        <v>#N/A</v>
      </c>
      <c r="K35" s="63"/>
      <c r="L35" s="67"/>
      <c r="M35" s="64"/>
      <c r="N35" s="62"/>
      <c r="O35" s="62"/>
      <c r="P35" s="62"/>
    </row>
    <row r="36" spans="1:16" ht="16.350000000000001" customHeight="1">
      <c r="A36" s="95">
        <v>2019</v>
      </c>
      <c r="B36" s="65" t="s">
        <v>164</v>
      </c>
      <c r="C36" s="124" t="s">
        <v>164</v>
      </c>
      <c r="D36" s="66" t="e">
        <v>#N/A</v>
      </c>
      <c r="E36" s="73"/>
      <c r="F36" s="75" t="e">
        <f>IF(ISNUMBER(Daten_KG6[[#This Row],[ZH]]),Daten_KG6[[#This Row],[ZH]]/_xlfn.XLOOKUP(Basisjahr,Daten_KG6[Jahr],Daten_KG6[ZH])-1,#N/A)</f>
        <v>#N/A</v>
      </c>
      <c r="G36" s="73">
        <v>13.37</v>
      </c>
      <c r="H36" s="75">
        <f>IF(ISNUMBER(Daten_KG6[[#This Row],[CH]]),Daten_KG6[[#This Row],[CH]]/_xlfn.XLOOKUP(Basisjahr,Daten_KG6[Jahr],Daten_KG6[CH])-1,#N/A)</f>
        <v>-4.3633762517882757E-2</v>
      </c>
      <c r="I36" s="73"/>
      <c r="J36" s="75" t="e">
        <f>IF(ISNUMBER(Daten_KG6[[#This Row],[BS]]),Daten_KG6[[#This Row],[BS]]/_xlfn.XLOOKUP(Basisjahr,Daten_KG6[Jahr],Daten_KG6[BS])-1,#N/A)</f>
        <v>#N/A</v>
      </c>
      <c r="K36" s="63"/>
      <c r="L36" s="67"/>
      <c r="M36" s="64"/>
      <c r="N36" s="62"/>
      <c r="O36" s="62"/>
      <c r="P36" s="62"/>
    </row>
    <row r="37" spans="1:16" ht="16.350000000000001" customHeight="1">
      <c r="A37" s="95">
        <v>2020</v>
      </c>
      <c r="B37" s="65" t="s">
        <v>164</v>
      </c>
      <c r="C37" s="124" t="s">
        <v>164</v>
      </c>
      <c r="D37" s="66" t="e">
        <v>#N/A</v>
      </c>
      <c r="E37" s="73"/>
      <c r="F37" s="75" t="e">
        <f>IF(ISNUMBER(Daten_KG6[[#This Row],[ZH]]),Daten_KG6[[#This Row],[ZH]]/_xlfn.XLOOKUP(Basisjahr,Daten_KG6[Jahr],Daten_KG6[ZH])-1,#N/A)</f>
        <v>#N/A</v>
      </c>
      <c r="G37" s="73">
        <v>11.9</v>
      </c>
      <c r="H37" s="75">
        <f>IF(ISNUMBER(Daten_KG6[[#This Row],[CH]]),Daten_KG6[[#This Row],[CH]]/_xlfn.XLOOKUP(Basisjahr,Daten_KG6[Jahr],Daten_KG6[CH])-1,#N/A)</f>
        <v>-0.14878397711015734</v>
      </c>
      <c r="I37" s="73"/>
      <c r="J37" s="75" t="e">
        <f>IF(ISNUMBER(Daten_KG6[[#This Row],[BS]]),Daten_KG6[[#This Row],[BS]]/_xlfn.XLOOKUP(Basisjahr,Daten_KG6[Jahr],Daten_KG6[BS])-1,#N/A)</f>
        <v>#N/A</v>
      </c>
      <c r="K37" s="63"/>
      <c r="L37" s="67" t="s">
        <v>496</v>
      </c>
      <c r="M37" s="64"/>
      <c r="N37" s="62"/>
      <c r="O37" s="62"/>
      <c r="P37" s="62"/>
    </row>
    <row r="38" spans="1:16" ht="16.350000000000001" customHeight="1">
      <c r="A38" s="95">
        <v>2021</v>
      </c>
      <c r="B38" s="65" t="s">
        <v>164</v>
      </c>
      <c r="C38" s="124" t="s">
        <v>164</v>
      </c>
      <c r="D38" s="66" t="e">
        <v>#N/A</v>
      </c>
      <c r="E38" s="73"/>
      <c r="F38" s="75" t="e">
        <f>IF(ISNUMBER(Daten_KG6[[#This Row],[ZH]]),Daten_KG6[[#This Row],[ZH]]/_xlfn.XLOOKUP(Basisjahr,Daten_KG6[Jahr],Daten_KG6[ZH])-1,#N/A)</f>
        <v>#N/A</v>
      </c>
      <c r="G38" s="73"/>
      <c r="H38" s="75" t="e">
        <f>IF(ISNUMBER(Daten_KG6[[#This Row],[CH]]),Daten_KG6[[#This Row],[CH]]/_xlfn.XLOOKUP(Basisjahr,Daten_KG6[Jahr],Daten_KG6[CH])-1,#N/A)</f>
        <v>#N/A</v>
      </c>
      <c r="I38" s="73"/>
      <c r="J38" s="75" t="e">
        <f>IF(ISNUMBER(Daten_KG6[[#This Row],[BS]]),Daten_KG6[[#This Row],[BS]]/_xlfn.XLOOKUP(Basisjahr,Daten_KG6[Jahr],Daten_KG6[BS])-1,#N/A)</f>
        <v>#N/A</v>
      </c>
      <c r="K38" s="63"/>
      <c r="L38" s="67"/>
      <c r="M38" s="64"/>
      <c r="N38" s="62"/>
      <c r="O38" s="62"/>
      <c r="P38" s="62"/>
    </row>
    <row r="39" spans="1:16" ht="16.350000000000001" customHeight="1">
      <c r="A39" s="95">
        <v>2022</v>
      </c>
      <c r="B39" s="65" t="s">
        <v>164</v>
      </c>
      <c r="C39" s="124" t="s">
        <v>164</v>
      </c>
      <c r="D39" s="66" t="e">
        <v>#N/A</v>
      </c>
      <c r="E39" s="73"/>
      <c r="F39" s="75" t="e">
        <f>IF(ISNUMBER(Daten_KG6[[#This Row],[ZH]]),Daten_KG6[[#This Row],[ZH]]/_xlfn.XLOOKUP(Basisjahr,Daten_KG6[Jahr],Daten_KG6[ZH])-1,#N/A)</f>
        <v>#N/A</v>
      </c>
      <c r="G39" s="73"/>
      <c r="H39" s="75" t="e">
        <f>IF(ISNUMBER(Daten_KG6[[#This Row],[CH]]),Daten_KG6[[#This Row],[CH]]/_xlfn.XLOOKUP(Basisjahr,Daten_KG6[Jahr],Daten_KG6[CH])-1,#N/A)</f>
        <v>#N/A</v>
      </c>
      <c r="I39" s="73"/>
      <c r="J39" s="75" t="e">
        <f>IF(ISNUMBER(Daten_KG6[[#This Row],[BS]]),Daten_KG6[[#This Row],[BS]]/_xlfn.XLOOKUP(Basisjahr,Daten_KG6[Jahr],Daten_KG6[BS])-1,#N/A)</f>
        <v>#N/A</v>
      </c>
      <c r="K39" s="68"/>
      <c r="L39" s="67"/>
      <c r="M39" s="64"/>
      <c r="N39" s="62"/>
      <c r="O39" s="62"/>
      <c r="P39" s="62"/>
    </row>
    <row r="40" spans="1:16" ht="16.350000000000001" customHeight="1">
      <c r="A40" s="95">
        <v>2023</v>
      </c>
      <c r="B40" s="65" t="s">
        <v>164</v>
      </c>
      <c r="C40" s="124" t="s">
        <v>164</v>
      </c>
      <c r="D40" s="66" t="e">
        <v>#N/A</v>
      </c>
      <c r="E40" s="74"/>
      <c r="F40" s="76" t="e">
        <f>IF(ISNUMBER(Daten_KG6[[#This Row],[ZH]]),Daten_KG6[[#This Row],[ZH]]/_xlfn.XLOOKUP(Basisjahr,Daten_KG6[Jahr],Daten_KG6[ZH])-1,#N/A)</f>
        <v>#N/A</v>
      </c>
      <c r="G40" s="74"/>
      <c r="H40" s="76" t="e">
        <f>IF(ISNUMBER(Daten_KG6[[#This Row],[CH]]),Daten_KG6[[#This Row],[CH]]/_xlfn.XLOOKUP(Basisjahr,Daten_KG6[Jahr],Daten_KG6[CH])-1,#N/A)</f>
        <v>#N/A</v>
      </c>
      <c r="I40" s="74"/>
      <c r="J40" s="76" t="e">
        <f>IF(ISNUMBER(Daten_KG6[[#This Row],[BS]]),Daten_KG6[[#This Row],[BS]]/_xlfn.XLOOKUP(Basisjahr,Daten_KG6[Jahr],Daten_KG6[BS])-1,#N/A)</f>
        <v>#N/A</v>
      </c>
      <c r="K40" s="68"/>
      <c r="L40" s="67"/>
      <c r="M40" s="64"/>
      <c r="N40" s="62"/>
      <c r="O40" s="62"/>
      <c r="P40" s="62"/>
    </row>
    <row r="41" spans="1:16" ht="16.350000000000001" customHeight="1">
      <c r="A41" s="95">
        <v>2024</v>
      </c>
      <c r="B41" s="65" t="s">
        <v>164</v>
      </c>
      <c r="C41" s="124" t="s">
        <v>164</v>
      </c>
      <c r="D41" s="66" t="e">
        <v>#N/A</v>
      </c>
      <c r="E41" s="74"/>
      <c r="F41" s="76" t="e">
        <f>IF(ISNUMBER(Daten_KG6[[#This Row],[ZH]]),Daten_KG6[[#This Row],[ZH]]/_xlfn.XLOOKUP(Basisjahr,Daten_KG6[Jahr],Daten_KG6[ZH])-1,#N/A)</f>
        <v>#N/A</v>
      </c>
      <c r="G41" s="74"/>
      <c r="H41" s="76" t="e">
        <f>IF(ISNUMBER(Daten_KG6[[#This Row],[CH]]),Daten_KG6[[#This Row],[CH]]/_xlfn.XLOOKUP(Basisjahr,Daten_KG6[Jahr],Daten_KG6[CH])-1,#N/A)</f>
        <v>#N/A</v>
      </c>
      <c r="I41" s="74"/>
      <c r="J41" s="76" t="e">
        <f>IF(ISNUMBER(Daten_KG6[[#This Row],[BS]]),Daten_KG6[[#This Row],[BS]]/_xlfn.XLOOKUP(Basisjahr,Daten_KG6[Jahr],Daten_KG6[BS])-1,#N/A)</f>
        <v>#N/A</v>
      </c>
      <c r="K41" s="68"/>
      <c r="L41" s="67"/>
      <c r="M41" s="64"/>
      <c r="N41" s="62"/>
      <c r="O41" s="62"/>
      <c r="P41" s="62"/>
    </row>
    <row r="42" spans="1:16" ht="16.350000000000001" customHeight="1">
      <c r="A42" s="95">
        <v>2025</v>
      </c>
      <c r="B42" s="65" t="s">
        <v>164</v>
      </c>
      <c r="C42" s="124" t="s">
        <v>164</v>
      </c>
      <c r="D42" s="66" t="e">
        <v>#N/A</v>
      </c>
      <c r="E42" s="74"/>
      <c r="F42" s="76" t="e">
        <f>IF(ISNUMBER(Daten_KG6[[#This Row],[ZH]]),Daten_KG6[[#This Row],[ZH]]/_xlfn.XLOOKUP(Basisjahr,Daten_KG6[Jahr],Daten_KG6[ZH])-1,#N/A)</f>
        <v>#N/A</v>
      </c>
      <c r="G42" s="74"/>
      <c r="H42" s="76" t="e">
        <f>IF(ISNUMBER(Daten_KG6[[#This Row],[CH]]),Daten_KG6[[#This Row],[CH]]/_xlfn.XLOOKUP(Basisjahr,Daten_KG6[Jahr],Daten_KG6[CH])-1,#N/A)</f>
        <v>#N/A</v>
      </c>
      <c r="I42" s="74"/>
      <c r="J42" s="76" t="e">
        <f>IF(ISNUMBER(Daten_KG6[[#This Row],[BS]]),Daten_KG6[[#This Row],[BS]]/_xlfn.XLOOKUP(Basisjahr,Daten_KG6[Jahr],Daten_KG6[BS])-1,#N/A)</f>
        <v>#N/A</v>
      </c>
      <c r="K42" s="68"/>
      <c r="L42" s="67"/>
      <c r="M42" s="64"/>
      <c r="N42" s="62"/>
      <c r="O42" s="62"/>
      <c r="P42" s="62"/>
    </row>
    <row r="43" spans="1:16" ht="16.350000000000001" customHeight="1">
      <c r="A43" s="95">
        <v>2026</v>
      </c>
      <c r="B43" s="65" t="s">
        <v>164</v>
      </c>
      <c r="C43" s="124" t="s">
        <v>164</v>
      </c>
      <c r="D43" s="66" t="e">
        <v>#N/A</v>
      </c>
      <c r="E43" s="74"/>
      <c r="F43" s="76" t="e">
        <f>IF(ISNUMBER(Daten_KG6[[#This Row],[ZH]]),Daten_KG6[[#This Row],[ZH]]/_xlfn.XLOOKUP(Basisjahr,Daten_KG6[Jahr],Daten_KG6[ZH])-1,#N/A)</f>
        <v>#N/A</v>
      </c>
      <c r="G43" s="74"/>
      <c r="H43" s="76" t="e">
        <f>IF(ISNUMBER(Daten_KG6[[#This Row],[CH]]),Daten_KG6[[#This Row],[CH]]/_xlfn.XLOOKUP(Basisjahr,Daten_KG6[Jahr],Daten_KG6[CH])-1,#N/A)</f>
        <v>#N/A</v>
      </c>
      <c r="I43" s="74"/>
      <c r="J43" s="76" t="e">
        <f>IF(ISNUMBER(Daten_KG6[[#This Row],[BS]]),Daten_KG6[[#This Row],[BS]]/_xlfn.XLOOKUP(Basisjahr,Daten_KG6[Jahr],Daten_KG6[BS])-1,#N/A)</f>
        <v>#N/A</v>
      </c>
      <c r="K43" s="68"/>
      <c r="L43" s="67"/>
      <c r="M43" s="64"/>
      <c r="N43" s="62"/>
      <c r="O43" s="62"/>
      <c r="P43" s="62"/>
    </row>
    <row r="44" spans="1:16" ht="16.350000000000001" customHeight="1">
      <c r="A44" s="95">
        <v>2027</v>
      </c>
      <c r="B44" s="65" t="s">
        <v>164</v>
      </c>
      <c r="C44" s="124" t="s">
        <v>164</v>
      </c>
      <c r="D44" s="66" t="e">
        <v>#N/A</v>
      </c>
      <c r="E44" s="74"/>
      <c r="F44" s="76" t="e">
        <f>IF(ISNUMBER(Daten_KG6[[#This Row],[ZH]]),Daten_KG6[[#This Row],[ZH]]/_xlfn.XLOOKUP(Basisjahr,Daten_KG6[Jahr],Daten_KG6[ZH])-1,#N/A)</f>
        <v>#N/A</v>
      </c>
      <c r="G44" s="74"/>
      <c r="H44" s="76" t="e">
        <f>IF(ISNUMBER(Daten_KG6[[#This Row],[CH]]),Daten_KG6[[#This Row],[CH]]/_xlfn.XLOOKUP(Basisjahr,Daten_KG6[Jahr],Daten_KG6[CH])-1,#N/A)</f>
        <v>#N/A</v>
      </c>
      <c r="I44" s="74"/>
      <c r="J44" s="76" t="e">
        <f>IF(ISNUMBER(Daten_KG6[[#This Row],[BS]]),Daten_KG6[[#This Row],[BS]]/_xlfn.XLOOKUP(Basisjahr,Daten_KG6[Jahr],Daten_KG6[BS])-1,#N/A)</f>
        <v>#N/A</v>
      </c>
      <c r="K44" s="68"/>
      <c r="L44" s="67"/>
      <c r="M44" s="64"/>
      <c r="N44" s="62"/>
      <c r="O44" s="62"/>
      <c r="P44" s="62"/>
    </row>
    <row r="45" spans="1:16" ht="16.350000000000001" customHeight="1">
      <c r="A45" s="95">
        <v>2028</v>
      </c>
      <c r="B45" s="65" t="s">
        <v>164</v>
      </c>
      <c r="C45" s="124" t="s">
        <v>164</v>
      </c>
      <c r="D45" s="66" t="e">
        <v>#N/A</v>
      </c>
      <c r="E45" s="74"/>
      <c r="F45" s="76" t="e">
        <f>IF(ISNUMBER(Daten_KG6[[#This Row],[ZH]]),Daten_KG6[[#This Row],[ZH]]/_xlfn.XLOOKUP(Basisjahr,Daten_KG6[Jahr],Daten_KG6[ZH])-1,#N/A)</f>
        <v>#N/A</v>
      </c>
      <c r="G45" s="74"/>
      <c r="H45" s="76" t="e">
        <f>IF(ISNUMBER(Daten_KG6[[#This Row],[CH]]),Daten_KG6[[#This Row],[CH]]/_xlfn.XLOOKUP(Basisjahr,Daten_KG6[Jahr],Daten_KG6[CH])-1,#N/A)</f>
        <v>#N/A</v>
      </c>
      <c r="I45" s="74"/>
      <c r="J45" s="76" t="e">
        <f>IF(ISNUMBER(Daten_KG6[[#This Row],[BS]]),Daten_KG6[[#This Row],[BS]]/_xlfn.XLOOKUP(Basisjahr,Daten_KG6[Jahr],Daten_KG6[BS])-1,#N/A)</f>
        <v>#N/A</v>
      </c>
      <c r="K45" s="68"/>
      <c r="L45" s="67"/>
      <c r="M45" s="64"/>
      <c r="N45" s="62"/>
      <c r="O45" s="62"/>
      <c r="P45" s="62"/>
    </row>
    <row r="46" spans="1:16" ht="16.350000000000001" customHeight="1">
      <c r="A46" s="95">
        <v>2029</v>
      </c>
      <c r="B46" s="65" t="s">
        <v>164</v>
      </c>
      <c r="C46" s="124" t="s">
        <v>164</v>
      </c>
      <c r="D46" s="66" t="e">
        <v>#N/A</v>
      </c>
      <c r="E46" s="74"/>
      <c r="F46" s="76" t="e">
        <f>IF(ISNUMBER(Daten_KG6[[#This Row],[ZH]]),Daten_KG6[[#This Row],[ZH]]/_xlfn.XLOOKUP(Basisjahr,Daten_KG6[Jahr],Daten_KG6[ZH])-1,#N/A)</f>
        <v>#N/A</v>
      </c>
      <c r="G46" s="74"/>
      <c r="H46" s="76" t="e">
        <f>IF(ISNUMBER(Daten_KG6[[#This Row],[CH]]),Daten_KG6[[#This Row],[CH]]/_xlfn.XLOOKUP(Basisjahr,Daten_KG6[Jahr],Daten_KG6[CH])-1,#N/A)</f>
        <v>#N/A</v>
      </c>
      <c r="I46" s="74"/>
      <c r="J46" s="76" t="e">
        <f>IF(ISNUMBER(Daten_KG6[[#This Row],[BS]]),Daten_KG6[[#This Row],[BS]]/_xlfn.XLOOKUP(Basisjahr,Daten_KG6[Jahr],Daten_KG6[BS])-1,#N/A)</f>
        <v>#N/A</v>
      </c>
      <c r="K46" s="68"/>
      <c r="L46" s="67"/>
      <c r="M46" s="64"/>
      <c r="N46" s="62"/>
      <c r="O46" s="62"/>
      <c r="P46" s="62"/>
    </row>
    <row r="47" spans="1:16" ht="16.350000000000001" customHeight="1">
      <c r="A47" s="95">
        <v>2030</v>
      </c>
      <c r="B47" s="65" t="s">
        <v>164</v>
      </c>
      <c r="C47" s="124" t="s">
        <v>164</v>
      </c>
      <c r="D47" s="66" t="e">
        <v>#N/A</v>
      </c>
      <c r="E47" s="74"/>
      <c r="F47" s="76" t="e">
        <f>IF(ISNUMBER(Daten_KG6[[#This Row],[ZH]]),Daten_KG6[[#This Row],[ZH]]/_xlfn.XLOOKUP(Basisjahr,Daten_KG6[Jahr],Daten_KG6[ZH])-1,#N/A)</f>
        <v>#N/A</v>
      </c>
      <c r="G47" s="74"/>
      <c r="H47" s="76" t="e">
        <f>IF(ISNUMBER(Daten_KG6[[#This Row],[CH]]),Daten_KG6[[#This Row],[CH]]/_xlfn.XLOOKUP(Basisjahr,Daten_KG6[Jahr],Daten_KG6[CH])-1,#N/A)</f>
        <v>#N/A</v>
      </c>
      <c r="I47" s="74"/>
      <c r="J47" s="76" t="e">
        <f>IF(ISNUMBER(Daten_KG6[[#This Row],[BS]]),Daten_KG6[[#This Row],[BS]]/_xlfn.XLOOKUP(Basisjahr,Daten_KG6[Jahr],Daten_KG6[BS])-1,#N/A)</f>
        <v>#N/A</v>
      </c>
      <c r="K47" s="68"/>
      <c r="L47" s="67"/>
      <c r="M47" s="64"/>
      <c r="N47" s="62"/>
      <c r="O47" s="62"/>
      <c r="P47" s="62"/>
    </row>
    <row r="48" spans="1:16" ht="16.350000000000001" customHeight="1">
      <c r="A48" s="95">
        <v>2031</v>
      </c>
      <c r="B48" s="65" t="s">
        <v>164</v>
      </c>
      <c r="C48" s="124" t="s">
        <v>164</v>
      </c>
      <c r="D48" s="66" t="e">
        <v>#N/A</v>
      </c>
      <c r="E48" s="74"/>
      <c r="F48" s="76" t="e">
        <f>IF(ISNUMBER(Daten_KG6[[#This Row],[ZH]]),Daten_KG6[[#This Row],[ZH]]/_xlfn.XLOOKUP(Basisjahr,Daten_KG6[Jahr],Daten_KG6[ZH])-1,#N/A)</f>
        <v>#N/A</v>
      </c>
      <c r="G48" s="74"/>
      <c r="H48" s="76" t="e">
        <f>IF(ISNUMBER(Daten_KG6[[#This Row],[CH]]),Daten_KG6[[#This Row],[CH]]/_xlfn.XLOOKUP(Basisjahr,Daten_KG6[Jahr],Daten_KG6[CH])-1,#N/A)</f>
        <v>#N/A</v>
      </c>
      <c r="I48" s="74"/>
      <c r="J48" s="76" t="e">
        <f>IF(ISNUMBER(Daten_KG6[[#This Row],[BS]]),Daten_KG6[[#This Row],[BS]]/_xlfn.XLOOKUP(Basisjahr,Daten_KG6[Jahr],Daten_KG6[BS])-1,#N/A)</f>
        <v>#N/A</v>
      </c>
      <c r="K48" s="68"/>
      <c r="L48" s="67"/>
      <c r="M48" s="64"/>
      <c r="N48" s="62"/>
      <c r="O48" s="62"/>
      <c r="P48" s="62"/>
    </row>
    <row r="49" spans="1:16" ht="16.350000000000001" customHeight="1">
      <c r="A49" s="95">
        <v>2032</v>
      </c>
      <c r="B49" s="65" t="s">
        <v>164</v>
      </c>
      <c r="C49" s="124" t="s">
        <v>164</v>
      </c>
      <c r="D49" s="66" t="e">
        <v>#N/A</v>
      </c>
      <c r="E49" s="74"/>
      <c r="F49" s="76" t="e">
        <f>IF(ISNUMBER(Daten_KG6[[#This Row],[ZH]]),Daten_KG6[[#This Row],[ZH]]/_xlfn.XLOOKUP(Basisjahr,Daten_KG6[Jahr],Daten_KG6[ZH])-1,#N/A)</f>
        <v>#N/A</v>
      </c>
      <c r="G49" s="74"/>
      <c r="H49" s="76" t="e">
        <f>IF(ISNUMBER(Daten_KG6[[#This Row],[CH]]),Daten_KG6[[#This Row],[CH]]/_xlfn.XLOOKUP(Basisjahr,Daten_KG6[Jahr],Daten_KG6[CH])-1,#N/A)</f>
        <v>#N/A</v>
      </c>
      <c r="I49" s="74"/>
      <c r="J49" s="76" t="e">
        <f>IF(ISNUMBER(Daten_KG6[[#This Row],[BS]]),Daten_KG6[[#This Row],[BS]]/_xlfn.XLOOKUP(Basisjahr,Daten_KG6[Jahr],Daten_KG6[BS])-1,#N/A)</f>
        <v>#N/A</v>
      </c>
      <c r="K49" s="68"/>
      <c r="L49" s="67"/>
      <c r="M49" s="64"/>
      <c r="N49" s="62"/>
      <c r="O49" s="62"/>
      <c r="P49" s="62"/>
    </row>
    <row r="50" spans="1:16" ht="16.350000000000001" customHeight="1">
      <c r="A50" s="95">
        <v>2033</v>
      </c>
      <c r="B50" s="65" t="s">
        <v>164</v>
      </c>
      <c r="C50" s="124" t="s">
        <v>164</v>
      </c>
      <c r="D50" s="66" t="e">
        <v>#N/A</v>
      </c>
      <c r="E50" s="74"/>
      <c r="F50" s="76" t="e">
        <f>IF(ISNUMBER(Daten_KG6[[#This Row],[ZH]]),Daten_KG6[[#This Row],[ZH]]/_xlfn.XLOOKUP(Basisjahr,Daten_KG6[Jahr],Daten_KG6[ZH])-1,#N/A)</f>
        <v>#N/A</v>
      </c>
      <c r="G50" s="74"/>
      <c r="H50" s="76" t="e">
        <f>IF(ISNUMBER(Daten_KG6[[#This Row],[CH]]),Daten_KG6[[#This Row],[CH]]/_xlfn.XLOOKUP(Basisjahr,Daten_KG6[Jahr],Daten_KG6[CH])-1,#N/A)</f>
        <v>#N/A</v>
      </c>
      <c r="I50" s="74"/>
      <c r="J50" s="76" t="e">
        <f>IF(ISNUMBER(Daten_KG6[[#This Row],[BS]]),Daten_KG6[[#This Row],[BS]]/_xlfn.XLOOKUP(Basisjahr,Daten_KG6[Jahr],Daten_KG6[BS])-1,#N/A)</f>
        <v>#N/A</v>
      </c>
      <c r="K50" s="68"/>
      <c r="L50" s="67"/>
      <c r="M50" s="64"/>
      <c r="N50" s="62"/>
      <c r="O50" s="62"/>
      <c r="P50" s="62"/>
    </row>
    <row r="51" spans="1:16" ht="16.350000000000001" customHeight="1">
      <c r="A51" s="95">
        <v>2034</v>
      </c>
      <c r="B51" s="65" t="s">
        <v>164</v>
      </c>
      <c r="C51" s="124" t="s">
        <v>164</v>
      </c>
      <c r="D51" s="66" t="e">
        <v>#N/A</v>
      </c>
      <c r="E51" s="74"/>
      <c r="F51" s="76" t="e">
        <f>IF(ISNUMBER(Daten_KG6[[#This Row],[ZH]]),Daten_KG6[[#This Row],[ZH]]/_xlfn.XLOOKUP(Basisjahr,Daten_KG6[Jahr],Daten_KG6[ZH])-1,#N/A)</f>
        <v>#N/A</v>
      </c>
      <c r="G51" s="74"/>
      <c r="H51" s="76" t="e">
        <f>IF(ISNUMBER(Daten_KG6[[#This Row],[CH]]),Daten_KG6[[#This Row],[CH]]/_xlfn.XLOOKUP(Basisjahr,Daten_KG6[Jahr],Daten_KG6[CH])-1,#N/A)</f>
        <v>#N/A</v>
      </c>
      <c r="I51" s="74"/>
      <c r="J51" s="76" t="e">
        <f>IF(ISNUMBER(Daten_KG6[[#This Row],[BS]]),Daten_KG6[[#This Row],[BS]]/_xlfn.XLOOKUP(Basisjahr,Daten_KG6[Jahr],Daten_KG6[BS])-1,#N/A)</f>
        <v>#N/A</v>
      </c>
      <c r="K51" s="68"/>
      <c r="L51" s="67"/>
      <c r="M51" s="64"/>
      <c r="N51" s="62"/>
      <c r="O51" s="62"/>
      <c r="P51" s="62"/>
    </row>
    <row r="52" spans="1:16" ht="16.350000000000001" customHeight="1">
      <c r="A52" s="95">
        <v>2035</v>
      </c>
      <c r="B52" s="65" t="s">
        <v>164</v>
      </c>
      <c r="C52" s="124" t="s">
        <v>164</v>
      </c>
      <c r="D52" s="66" t="e">
        <v>#N/A</v>
      </c>
      <c r="E52" s="74"/>
      <c r="F52" s="76" t="e">
        <f>IF(ISNUMBER(Daten_KG6[[#This Row],[ZH]]),Daten_KG6[[#This Row],[ZH]]/_xlfn.XLOOKUP(Basisjahr,Daten_KG6[Jahr],Daten_KG6[ZH])-1,#N/A)</f>
        <v>#N/A</v>
      </c>
      <c r="G52" s="74"/>
      <c r="H52" s="76" t="e">
        <f>IF(ISNUMBER(Daten_KG6[[#This Row],[CH]]),Daten_KG6[[#This Row],[CH]]/_xlfn.XLOOKUP(Basisjahr,Daten_KG6[Jahr],Daten_KG6[CH])-1,#N/A)</f>
        <v>#N/A</v>
      </c>
      <c r="I52" s="74"/>
      <c r="J52" s="76" t="e">
        <f>IF(ISNUMBER(Daten_KG6[[#This Row],[BS]]),Daten_KG6[[#This Row],[BS]]/_xlfn.XLOOKUP(Basisjahr,Daten_KG6[Jahr],Daten_KG6[BS])-1,#N/A)</f>
        <v>#N/A</v>
      </c>
      <c r="K52" s="68"/>
      <c r="L52" s="67"/>
      <c r="M52" s="64"/>
      <c r="N52" s="62"/>
      <c r="O52" s="62"/>
      <c r="P52" s="62"/>
    </row>
    <row r="53" spans="1:16" ht="16.350000000000001" customHeight="1">
      <c r="A53" s="95">
        <v>2036</v>
      </c>
      <c r="B53" s="65" t="s">
        <v>164</v>
      </c>
      <c r="C53" s="124" t="s">
        <v>164</v>
      </c>
      <c r="D53" s="66" t="e">
        <v>#N/A</v>
      </c>
      <c r="E53" s="74"/>
      <c r="F53" s="76" t="e">
        <f>IF(ISNUMBER(Daten_KG6[[#This Row],[ZH]]),Daten_KG6[[#This Row],[ZH]]/_xlfn.XLOOKUP(Basisjahr,Daten_KG6[Jahr],Daten_KG6[ZH])-1,#N/A)</f>
        <v>#N/A</v>
      </c>
      <c r="G53" s="74"/>
      <c r="H53" s="76" t="e">
        <f>IF(ISNUMBER(Daten_KG6[[#This Row],[CH]]),Daten_KG6[[#This Row],[CH]]/_xlfn.XLOOKUP(Basisjahr,Daten_KG6[Jahr],Daten_KG6[CH])-1,#N/A)</f>
        <v>#N/A</v>
      </c>
      <c r="I53" s="74"/>
      <c r="J53" s="76" t="e">
        <f>IF(ISNUMBER(Daten_KG6[[#This Row],[BS]]),Daten_KG6[[#This Row],[BS]]/_xlfn.XLOOKUP(Basisjahr,Daten_KG6[Jahr],Daten_KG6[BS])-1,#N/A)</f>
        <v>#N/A</v>
      </c>
      <c r="K53" s="68"/>
      <c r="L53" s="67"/>
      <c r="M53" s="64"/>
      <c r="N53" s="62"/>
      <c r="O53" s="62"/>
      <c r="P53" s="62"/>
    </row>
    <row r="54" spans="1:16" ht="16.350000000000001" customHeight="1">
      <c r="A54" s="95">
        <v>2037</v>
      </c>
      <c r="B54" s="65" t="s">
        <v>164</v>
      </c>
      <c r="C54" s="124" t="s">
        <v>164</v>
      </c>
      <c r="D54" s="66" t="e">
        <v>#N/A</v>
      </c>
      <c r="E54" s="74"/>
      <c r="F54" s="76" t="e">
        <f>IF(ISNUMBER(Daten_KG6[[#This Row],[ZH]]),Daten_KG6[[#This Row],[ZH]]/_xlfn.XLOOKUP(Basisjahr,Daten_KG6[Jahr],Daten_KG6[ZH])-1,#N/A)</f>
        <v>#N/A</v>
      </c>
      <c r="G54" s="74"/>
      <c r="H54" s="76" t="e">
        <f>IF(ISNUMBER(Daten_KG6[[#This Row],[CH]]),Daten_KG6[[#This Row],[CH]]/_xlfn.XLOOKUP(Basisjahr,Daten_KG6[Jahr],Daten_KG6[CH])-1,#N/A)</f>
        <v>#N/A</v>
      </c>
      <c r="I54" s="74"/>
      <c r="J54" s="76" t="e">
        <f>IF(ISNUMBER(Daten_KG6[[#This Row],[BS]]),Daten_KG6[[#This Row],[BS]]/_xlfn.XLOOKUP(Basisjahr,Daten_KG6[Jahr],Daten_KG6[BS])-1,#N/A)</f>
        <v>#N/A</v>
      </c>
      <c r="K54" s="68"/>
      <c r="L54" s="67"/>
      <c r="M54" s="64"/>
      <c r="N54" s="62"/>
      <c r="O54" s="62"/>
      <c r="P54" s="62"/>
    </row>
    <row r="55" spans="1:16" ht="16.350000000000001" customHeight="1">
      <c r="A55" s="95">
        <v>2038</v>
      </c>
      <c r="B55" s="65" t="s">
        <v>164</v>
      </c>
      <c r="C55" s="124" t="s">
        <v>164</v>
      </c>
      <c r="D55" s="66" t="e">
        <v>#N/A</v>
      </c>
      <c r="E55" s="74"/>
      <c r="F55" s="76" t="e">
        <f>IF(ISNUMBER(Daten_KG6[[#This Row],[ZH]]),Daten_KG6[[#This Row],[ZH]]/_xlfn.XLOOKUP(Basisjahr,Daten_KG6[Jahr],Daten_KG6[ZH])-1,#N/A)</f>
        <v>#N/A</v>
      </c>
      <c r="G55" s="74"/>
      <c r="H55" s="76" t="e">
        <f>IF(ISNUMBER(Daten_KG6[[#This Row],[CH]]),Daten_KG6[[#This Row],[CH]]/_xlfn.XLOOKUP(Basisjahr,Daten_KG6[Jahr],Daten_KG6[CH])-1,#N/A)</f>
        <v>#N/A</v>
      </c>
      <c r="I55" s="74"/>
      <c r="J55" s="76" t="e">
        <f>IF(ISNUMBER(Daten_KG6[[#This Row],[BS]]),Daten_KG6[[#This Row],[BS]]/_xlfn.XLOOKUP(Basisjahr,Daten_KG6[Jahr],Daten_KG6[BS])-1,#N/A)</f>
        <v>#N/A</v>
      </c>
      <c r="K55" s="68"/>
      <c r="L55" s="67"/>
      <c r="M55" s="64"/>
      <c r="N55" s="62"/>
      <c r="O55" s="62"/>
      <c r="P55" s="62"/>
    </row>
    <row r="56" spans="1:16" ht="16.350000000000001" customHeight="1">
      <c r="A56" s="95">
        <v>2039</v>
      </c>
      <c r="B56" s="65" t="s">
        <v>164</v>
      </c>
      <c r="C56" s="124" t="s">
        <v>164</v>
      </c>
      <c r="D56" s="66" t="e">
        <v>#N/A</v>
      </c>
      <c r="E56" s="74"/>
      <c r="F56" s="76" t="e">
        <f>IF(ISNUMBER(Daten_KG6[[#This Row],[ZH]]),Daten_KG6[[#This Row],[ZH]]/_xlfn.XLOOKUP(Basisjahr,Daten_KG6[Jahr],Daten_KG6[ZH])-1,#N/A)</f>
        <v>#N/A</v>
      </c>
      <c r="G56" s="74"/>
      <c r="H56" s="76" t="e">
        <f>IF(ISNUMBER(Daten_KG6[[#This Row],[CH]]),Daten_KG6[[#This Row],[CH]]/_xlfn.XLOOKUP(Basisjahr,Daten_KG6[Jahr],Daten_KG6[CH])-1,#N/A)</f>
        <v>#N/A</v>
      </c>
      <c r="I56" s="74"/>
      <c r="J56" s="76" t="e">
        <f>IF(ISNUMBER(Daten_KG6[[#This Row],[BS]]),Daten_KG6[[#This Row],[BS]]/_xlfn.XLOOKUP(Basisjahr,Daten_KG6[Jahr],Daten_KG6[BS])-1,#N/A)</f>
        <v>#N/A</v>
      </c>
      <c r="K56" s="68"/>
      <c r="L56" s="67"/>
      <c r="M56" s="64"/>
      <c r="N56" s="62"/>
      <c r="O56" s="62"/>
      <c r="P56" s="62"/>
    </row>
    <row r="57" spans="1:16" ht="16.350000000000001" customHeight="1">
      <c r="A57" s="95">
        <v>2040</v>
      </c>
      <c r="B57" s="65" t="s">
        <v>164</v>
      </c>
      <c r="C57" s="124" t="s">
        <v>164</v>
      </c>
      <c r="D57" s="66" t="e">
        <v>#N/A</v>
      </c>
      <c r="E57" s="74"/>
      <c r="F57" s="76" t="e">
        <f>IF(ISNUMBER(Daten_KG6[[#This Row],[ZH]]),Daten_KG6[[#This Row],[ZH]]/_xlfn.XLOOKUP(Basisjahr,Daten_KG6[Jahr],Daten_KG6[ZH])-1,#N/A)</f>
        <v>#N/A</v>
      </c>
      <c r="G57" s="74"/>
      <c r="H57" s="76" t="e">
        <f>IF(ISNUMBER(Daten_KG6[[#This Row],[CH]]),Daten_KG6[[#This Row],[CH]]/_xlfn.XLOOKUP(Basisjahr,Daten_KG6[Jahr],Daten_KG6[CH])-1,#N/A)</f>
        <v>#N/A</v>
      </c>
      <c r="I57" s="74"/>
      <c r="J57" s="76" t="e">
        <f>IF(ISNUMBER(Daten_KG6[[#This Row],[BS]]),Daten_KG6[[#This Row],[BS]]/_xlfn.XLOOKUP(Basisjahr,Daten_KG6[Jahr],Daten_KG6[BS])-1,#N/A)</f>
        <v>#N/A</v>
      </c>
      <c r="K57" s="68"/>
      <c r="L57" s="67"/>
      <c r="M57" s="64"/>
      <c r="N57" s="62"/>
      <c r="O57" s="62"/>
      <c r="P57" s="62"/>
    </row>
    <row r="58" spans="1:16" ht="16.350000000000001" customHeight="1">
      <c r="A58" s="95">
        <v>2041</v>
      </c>
      <c r="B58" s="65" t="s">
        <v>164</v>
      </c>
      <c r="C58" s="124" t="s">
        <v>164</v>
      </c>
      <c r="D58" s="66" t="e">
        <v>#N/A</v>
      </c>
      <c r="E58" s="74"/>
      <c r="F58" s="76" t="e">
        <f>IF(ISNUMBER(Daten_KG6[[#This Row],[ZH]]),Daten_KG6[[#This Row],[ZH]]/_xlfn.XLOOKUP(Basisjahr,Daten_KG6[Jahr],Daten_KG6[ZH])-1,#N/A)</f>
        <v>#N/A</v>
      </c>
      <c r="G58" s="74"/>
      <c r="H58" s="76" t="e">
        <f>IF(ISNUMBER(Daten_KG6[[#This Row],[CH]]),Daten_KG6[[#This Row],[CH]]/_xlfn.XLOOKUP(Basisjahr,Daten_KG6[Jahr],Daten_KG6[CH])-1,#N/A)</f>
        <v>#N/A</v>
      </c>
      <c r="I58" s="74"/>
      <c r="J58" s="76" t="e">
        <f>IF(ISNUMBER(Daten_KG6[[#This Row],[BS]]),Daten_KG6[[#This Row],[BS]]/_xlfn.XLOOKUP(Basisjahr,Daten_KG6[Jahr],Daten_KG6[BS])-1,#N/A)</f>
        <v>#N/A</v>
      </c>
      <c r="K58" s="68"/>
      <c r="L58" s="67"/>
      <c r="M58" s="64"/>
      <c r="N58" s="62"/>
      <c r="O58" s="62"/>
      <c r="P58" s="62"/>
    </row>
    <row r="59" spans="1:16" ht="16.350000000000001" customHeight="1">
      <c r="A59" s="95">
        <v>2042</v>
      </c>
      <c r="B59" s="65" t="s">
        <v>164</v>
      </c>
      <c r="C59" s="124" t="s">
        <v>164</v>
      </c>
      <c r="D59" s="66" t="e">
        <v>#N/A</v>
      </c>
      <c r="E59" s="74"/>
      <c r="F59" s="76" t="e">
        <f>IF(ISNUMBER(Daten_KG6[[#This Row],[ZH]]),Daten_KG6[[#This Row],[ZH]]/_xlfn.XLOOKUP(Basisjahr,Daten_KG6[Jahr],Daten_KG6[ZH])-1,#N/A)</f>
        <v>#N/A</v>
      </c>
      <c r="G59" s="74"/>
      <c r="H59" s="76" t="e">
        <f>IF(ISNUMBER(Daten_KG6[[#This Row],[CH]]),Daten_KG6[[#This Row],[CH]]/_xlfn.XLOOKUP(Basisjahr,Daten_KG6[Jahr],Daten_KG6[CH])-1,#N/A)</f>
        <v>#N/A</v>
      </c>
      <c r="I59" s="74"/>
      <c r="J59" s="76" t="e">
        <f>IF(ISNUMBER(Daten_KG6[[#This Row],[BS]]),Daten_KG6[[#This Row],[BS]]/_xlfn.XLOOKUP(Basisjahr,Daten_KG6[Jahr],Daten_KG6[BS])-1,#N/A)</f>
        <v>#N/A</v>
      </c>
      <c r="K59" s="68"/>
      <c r="L59" s="67"/>
      <c r="M59" s="64"/>
      <c r="N59" s="62"/>
      <c r="O59" s="62"/>
      <c r="P59" s="62"/>
    </row>
    <row r="60" spans="1:16" ht="16.350000000000001" customHeight="1">
      <c r="A60" s="95">
        <v>2043</v>
      </c>
      <c r="B60" s="65" t="s">
        <v>164</v>
      </c>
      <c r="C60" s="124" t="s">
        <v>164</v>
      </c>
      <c r="D60" s="66" t="e">
        <v>#N/A</v>
      </c>
      <c r="E60" s="74"/>
      <c r="F60" s="76" t="e">
        <f>IF(ISNUMBER(Daten_KG6[[#This Row],[ZH]]),Daten_KG6[[#This Row],[ZH]]/_xlfn.XLOOKUP(Basisjahr,Daten_KG6[Jahr],Daten_KG6[ZH])-1,#N/A)</f>
        <v>#N/A</v>
      </c>
      <c r="G60" s="74"/>
      <c r="H60" s="76" t="e">
        <f>IF(ISNUMBER(Daten_KG6[[#This Row],[CH]]),Daten_KG6[[#This Row],[CH]]/_xlfn.XLOOKUP(Basisjahr,Daten_KG6[Jahr],Daten_KG6[CH])-1,#N/A)</f>
        <v>#N/A</v>
      </c>
      <c r="I60" s="74"/>
      <c r="J60" s="76" t="e">
        <f>IF(ISNUMBER(Daten_KG6[[#This Row],[BS]]),Daten_KG6[[#This Row],[BS]]/_xlfn.XLOOKUP(Basisjahr,Daten_KG6[Jahr],Daten_KG6[BS])-1,#N/A)</f>
        <v>#N/A</v>
      </c>
      <c r="K60" s="68"/>
      <c r="L60" s="67"/>
      <c r="M60" s="64"/>
      <c r="N60" s="62"/>
      <c r="O60" s="62"/>
      <c r="P60" s="62"/>
    </row>
    <row r="61" spans="1:16" ht="16.350000000000001" customHeight="1">
      <c r="A61" s="95">
        <v>2044</v>
      </c>
      <c r="B61" s="65" t="s">
        <v>164</v>
      </c>
      <c r="C61" s="124" t="s">
        <v>164</v>
      </c>
      <c r="D61" s="66" t="e">
        <v>#N/A</v>
      </c>
      <c r="E61" s="74"/>
      <c r="F61" s="76" t="e">
        <f>IF(ISNUMBER(Daten_KG6[[#This Row],[ZH]]),Daten_KG6[[#This Row],[ZH]]/_xlfn.XLOOKUP(Basisjahr,Daten_KG6[Jahr],Daten_KG6[ZH])-1,#N/A)</f>
        <v>#N/A</v>
      </c>
      <c r="G61" s="74"/>
      <c r="H61" s="76" t="e">
        <f>IF(ISNUMBER(Daten_KG6[[#This Row],[CH]]),Daten_KG6[[#This Row],[CH]]/_xlfn.XLOOKUP(Basisjahr,Daten_KG6[Jahr],Daten_KG6[CH])-1,#N/A)</f>
        <v>#N/A</v>
      </c>
      <c r="I61" s="74"/>
      <c r="J61" s="76" t="e">
        <f>IF(ISNUMBER(Daten_KG6[[#This Row],[BS]]),Daten_KG6[[#This Row],[BS]]/_xlfn.XLOOKUP(Basisjahr,Daten_KG6[Jahr],Daten_KG6[BS])-1,#N/A)</f>
        <v>#N/A</v>
      </c>
      <c r="K61" s="68"/>
      <c r="L61" s="67"/>
      <c r="M61" s="64"/>
      <c r="N61" s="62"/>
      <c r="O61" s="62"/>
      <c r="P61" s="62"/>
    </row>
    <row r="62" spans="1:16" ht="16.350000000000001" customHeight="1">
      <c r="A62" s="95">
        <v>2045</v>
      </c>
      <c r="B62" s="65" t="s">
        <v>164</v>
      </c>
      <c r="C62" s="124" t="s">
        <v>164</v>
      </c>
      <c r="D62" s="66" t="e">
        <v>#N/A</v>
      </c>
      <c r="E62" s="74"/>
      <c r="F62" s="76" t="e">
        <f>IF(ISNUMBER(Daten_KG6[[#This Row],[ZH]]),Daten_KG6[[#This Row],[ZH]]/_xlfn.XLOOKUP(Basisjahr,Daten_KG6[Jahr],Daten_KG6[ZH])-1,#N/A)</f>
        <v>#N/A</v>
      </c>
      <c r="G62" s="74"/>
      <c r="H62" s="76" t="e">
        <f>IF(ISNUMBER(Daten_KG6[[#This Row],[CH]]),Daten_KG6[[#This Row],[CH]]/_xlfn.XLOOKUP(Basisjahr,Daten_KG6[Jahr],Daten_KG6[CH])-1,#N/A)</f>
        <v>#N/A</v>
      </c>
      <c r="I62" s="74"/>
      <c r="J62" s="76" t="e">
        <f>IF(ISNUMBER(Daten_KG6[[#This Row],[BS]]),Daten_KG6[[#This Row],[BS]]/_xlfn.XLOOKUP(Basisjahr,Daten_KG6[Jahr],Daten_KG6[BS])-1,#N/A)</f>
        <v>#N/A</v>
      </c>
      <c r="K62" s="68"/>
      <c r="L62" s="67"/>
      <c r="M62" s="64"/>
      <c r="N62" s="62"/>
      <c r="O62" s="62"/>
      <c r="P62" s="62"/>
    </row>
    <row r="63" spans="1:16" ht="16.350000000000001" customHeight="1">
      <c r="A63" s="95">
        <v>2046</v>
      </c>
      <c r="B63" s="65" t="s">
        <v>164</v>
      </c>
      <c r="C63" s="124" t="s">
        <v>164</v>
      </c>
      <c r="D63" s="66" t="e">
        <v>#N/A</v>
      </c>
      <c r="E63" s="74"/>
      <c r="F63" s="76" t="e">
        <f>IF(ISNUMBER(Daten_KG6[[#This Row],[ZH]]),Daten_KG6[[#This Row],[ZH]]/_xlfn.XLOOKUP(Basisjahr,Daten_KG6[Jahr],Daten_KG6[ZH])-1,#N/A)</f>
        <v>#N/A</v>
      </c>
      <c r="G63" s="74"/>
      <c r="H63" s="76" t="e">
        <f>IF(ISNUMBER(Daten_KG6[[#This Row],[CH]]),Daten_KG6[[#This Row],[CH]]/_xlfn.XLOOKUP(Basisjahr,Daten_KG6[Jahr],Daten_KG6[CH])-1,#N/A)</f>
        <v>#N/A</v>
      </c>
      <c r="I63" s="74"/>
      <c r="J63" s="76" t="e">
        <f>IF(ISNUMBER(Daten_KG6[[#This Row],[BS]]),Daten_KG6[[#This Row],[BS]]/_xlfn.XLOOKUP(Basisjahr,Daten_KG6[Jahr],Daten_KG6[BS])-1,#N/A)</f>
        <v>#N/A</v>
      </c>
      <c r="K63" s="68"/>
      <c r="L63" s="67"/>
      <c r="M63" s="64"/>
      <c r="N63" s="62"/>
      <c r="O63" s="62"/>
      <c r="P63" s="62"/>
    </row>
    <row r="64" spans="1:16" ht="16.350000000000001" customHeight="1">
      <c r="A64" s="95">
        <v>2047</v>
      </c>
      <c r="B64" s="65" t="s">
        <v>164</v>
      </c>
      <c r="C64" s="124" t="s">
        <v>164</v>
      </c>
      <c r="D64" s="66" t="e">
        <v>#N/A</v>
      </c>
      <c r="E64" s="74"/>
      <c r="F64" s="76" t="e">
        <f>IF(ISNUMBER(Daten_KG6[[#This Row],[ZH]]),Daten_KG6[[#This Row],[ZH]]/_xlfn.XLOOKUP(Basisjahr,Daten_KG6[Jahr],Daten_KG6[ZH])-1,#N/A)</f>
        <v>#N/A</v>
      </c>
      <c r="G64" s="74"/>
      <c r="H64" s="76" t="e">
        <f>IF(ISNUMBER(Daten_KG6[[#This Row],[CH]]),Daten_KG6[[#This Row],[CH]]/_xlfn.XLOOKUP(Basisjahr,Daten_KG6[Jahr],Daten_KG6[CH])-1,#N/A)</f>
        <v>#N/A</v>
      </c>
      <c r="I64" s="74"/>
      <c r="J64" s="76" t="e">
        <f>IF(ISNUMBER(Daten_KG6[[#This Row],[BS]]),Daten_KG6[[#This Row],[BS]]/_xlfn.XLOOKUP(Basisjahr,Daten_KG6[Jahr],Daten_KG6[BS])-1,#N/A)</f>
        <v>#N/A</v>
      </c>
      <c r="K64" s="68"/>
      <c r="L64" s="67"/>
      <c r="M64" s="64"/>
      <c r="N64" s="62"/>
      <c r="O64" s="62"/>
      <c r="P64" s="62"/>
    </row>
    <row r="65" spans="1:16" ht="16.350000000000001" customHeight="1">
      <c r="A65" s="95">
        <v>2048</v>
      </c>
      <c r="B65" s="65" t="s">
        <v>164</v>
      </c>
      <c r="C65" s="124" t="s">
        <v>164</v>
      </c>
      <c r="D65" s="66" t="e">
        <v>#N/A</v>
      </c>
      <c r="E65" s="74"/>
      <c r="F65" s="76" t="e">
        <f>IF(ISNUMBER(Daten_KG6[[#This Row],[ZH]]),Daten_KG6[[#This Row],[ZH]]/_xlfn.XLOOKUP(Basisjahr,Daten_KG6[Jahr],Daten_KG6[ZH])-1,#N/A)</f>
        <v>#N/A</v>
      </c>
      <c r="G65" s="74"/>
      <c r="H65" s="76" t="e">
        <f>IF(ISNUMBER(Daten_KG6[[#This Row],[CH]]),Daten_KG6[[#This Row],[CH]]/_xlfn.XLOOKUP(Basisjahr,Daten_KG6[Jahr],Daten_KG6[CH])-1,#N/A)</f>
        <v>#N/A</v>
      </c>
      <c r="I65" s="74"/>
      <c r="J65" s="76" t="e">
        <f>IF(ISNUMBER(Daten_KG6[[#This Row],[BS]]),Daten_KG6[[#This Row],[BS]]/_xlfn.XLOOKUP(Basisjahr,Daten_KG6[Jahr],Daten_KG6[BS])-1,#N/A)</f>
        <v>#N/A</v>
      </c>
      <c r="K65" s="68"/>
      <c r="L65" s="67"/>
      <c r="M65" s="64"/>
      <c r="N65" s="62"/>
      <c r="O65" s="62"/>
      <c r="P65" s="62"/>
    </row>
    <row r="66" spans="1:16" ht="16.350000000000001" customHeight="1">
      <c r="A66" s="95">
        <v>2049</v>
      </c>
      <c r="B66" s="65" t="s">
        <v>164</v>
      </c>
      <c r="C66" s="124" t="s">
        <v>164</v>
      </c>
      <c r="D66" s="66" t="e">
        <v>#N/A</v>
      </c>
      <c r="E66" s="74"/>
      <c r="F66" s="76" t="e">
        <f>IF(ISNUMBER(Daten_KG6[[#This Row],[ZH]]),Daten_KG6[[#This Row],[ZH]]/_xlfn.XLOOKUP(Basisjahr,Daten_KG6[Jahr],Daten_KG6[ZH])-1,#N/A)</f>
        <v>#N/A</v>
      </c>
      <c r="G66" s="74"/>
      <c r="H66" s="76" t="e">
        <f>IF(ISNUMBER(Daten_KG6[[#This Row],[CH]]),Daten_KG6[[#This Row],[CH]]/_xlfn.XLOOKUP(Basisjahr,Daten_KG6[Jahr],Daten_KG6[CH])-1,#N/A)</f>
        <v>#N/A</v>
      </c>
      <c r="I66" s="74"/>
      <c r="J66" s="76" t="e">
        <f>IF(ISNUMBER(Daten_KG6[[#This Row],[BS]]),Daten_KG6[[#This Row],[BS]]/_xlfn.XLOOKUP(Basisjahr,Daten_KG6[Jahr],Daten_KG6[BS])-1,#N/A)</f>
        <v>#N/A</v>
      </c>
      <c r="K66" s="68"/>
      <c r="L66" s="67"/>
      <c r="M66" s="64"/>
      <c r="N66" s="62"/>
      <c r="O66" s="62"/>
      <c r="P66" s="62"/>
    </row>
    <row r="67" spans="1:16" ht="15" customHeight="1">
      <c r="A67" s="95">
        <v>2050</v>
      </c>
      <c r="B67" s="95" t="s">
        <v>164</v>
      </c>
      <c r="C67" s="124" t="s">
        <v>164</v>
      </c>
      <c r="D67" t="e">
        <v>#N/A</v>
      </c>
      <c r="E67"/>
      <c r="F67" t="e">
        <f>IF(ISNUMBER(Daten_KG6[[#This Row],[ZH]]),Daten_KG6[[#This Row],[ZH]]/_xlfn.XLOOKUP(Basisjahr,Daten_KG6[Jahr],Daten_KG6[ZH])-1,#N/A)</f>
        <v>#N/A</v>
      </c>
      <c r="G67"/>
      <c r="H67" t="e">
        <f>IF(ISNUMBER(Daten_KG6[[#This Row],[CH]]),Daten_KG6[[#This Row],[CH]]/_xlfn.XLOOKUP(Basisjahr,Daten_KG6[Jahr],Daten_KG6[CH])-1,#N/A)</f>
        <v>#N/A</v>
      </c>
      <c r="I67"/>
      <c r="J67" t="e">
        <f>IF(ISNUMBER(Daten_KG6[[#This Row],[BS]]),Daten_KG6[[#This Row],[BS]]/_xlfn.XLOOKUP(Basisjahr,Daten_KG6[Jahr],Daten_KG6[BS])-1,#N/A)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14:B14 E14:G14 J14:L14 A15:L20 A21:B22 E21:G22 J21:L22 A23:L25 A26:J27 N28:O29 A28:L30 A31:M67 A68:L72 A73:J74 A75:L104">
    <cfRule type="containsErrors" dxfId="294" priority="6">
      <formula>ISERROR(A14)</formula>
    </cfRule>
  </conditionalFormatting>
  <conditionalFormatting sqref="A14:B14 E14:G14 J14:Z14 A15:Z20 A21:B22 E21:G22 J21:Z22 A23:Z25 A26:J27 N26:Z27 A28:Z30 A31:AA67 A68:Z72 A73:J74 N73:Z74 A75:Z1048576">
    <cfRule type="cellIs" dxfId="293" priority="3" operator="equal">
      <formula>0</formula>
    </cfRule>
  </conditionalFormatting>
  <conditionalFormatting sqref="A2:L13">
    <cfRule type="containsErrors" dxfId="292" priority="2">
      <formula>ISERROR(A2)</formula>
    </cfRule>
  </conditionalFormatting>
  <conditionalFormatting sqref="A1:Z13">
    <cfRule type="cellIs" dxfId="289" priority="1" operator="equal">
      <formula>0</formula>
    </cfRule>
  </conditionalFormatting>
  <dataValidations count="1">
    <dataValidation operator="lessThan" allowBlank="1" showInputMessage="1" showErrorMessage="1" sqref="G8:I9 B8:D10" xr:uid="{1C6B6153-BFC1-4496-86CB-8082589BFBC1}"/>
  </dataValidations>
  <hyperlinks>
    <hyperlink ref="F1" location="Übersicht!A1" display="⬅️ Zurück zur Übersicht" xr:uid="{8C4AE388-C822-4DA5-83B7-FB7071233FB1}"/>
    <hyperlink ref="G12" r:id="rId1" display="https://opendata.swiss/de/dataset/gebaude-nach-kanton-gebaudekategorie-heizungsart-warmwasserversorgung-energietrager-und-bauperi" xr:uid="{E3D03885-CB79-48B5-9020-88D39766CB72}"/>
    <hyperlink ref="B12" r:id="rId2" xr:uid="{E828426A-10D6-451E-8D62-90388275C4A4}"/>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4" id="{DE3FB98F-F516-455D-A017-C275CB6EA753}">
            <xm:f>$A32=Übersicht!$H$1</xm:f>
            <x14:dxf>
              <fill>
                <patternFill>
                  <bgColor theme="3" tint="0.79998168889431442"/>
                </patternFill>
              </fill>
            </x14:dxf>
          </x14:cfRule>
          <x14:cfRule type="expression" priority="5" id="{1ACB91B1-FEBA-4F13-84A9-288C8BCB289C}">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35C5F645-DEA1-47AC-938C-8C6DFDF447EF}">
          <x14:formula1>
            <xm:f>Definitionen!$E$2:$E$11</xm:f>
          </x14:formula1>
          <xm:sqref>B5</xm:sqref>
        </x14:dataValidation>
        <x14:dataValidation type="list" allowBlank="1" showInputMessage="1" showErrorMessage="1" xr:uid="{33FC684B-8C61-4D3A-B942-DEF2FA21CE1A}">
          <x14:formula1>
            <xm:f>Definitionen!$I$2:$I$7</xm:f>
          </x14:formula1>
          <xm:sqref>G24:I24</xm:sqref>
        </x14:dataValidation>
        <x14:dataValidation type="list" allowBlank="1" showInputMessage="1" showErrorMessage="1" xr:uid="{DAB2B53B-CCB3-41B1-9EA5-94EB1E57A288}">
          <x14:formula1>
            <xm:f>Definitionen!$A$2:$A$6</xm:f>
          </x14:formula1>
          <xm:sqref>B7 D7</xm:sqref>
        </x14:dataValidation>
        <x14:dataValidation type="list" allowBlank="1" showInputMessage="1" showErrorMessage="1" xr:uid="{1A40E266-14CF-4567-B930-F799530AA1BE}">
          <x14:formula1>
            <xm:f>Definitionen!I2:I15</xm:f>
          </x14:formula1>
          <xm:sqref>B24:D24</xm:sqref>
        </x14:dataValidation>
      </x14:dataValidations>
    </ext>
  </extLs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C7B8B5-20A1-4165-BFAC-EBE34FE42339}">
  <sheetPr codeName="Tabelle40">
    <tabColor theme="4"/>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121</v>
      </c>
      <c r="B1" s="192"/>
      <c r="C1" s="192"/>
      <c r="D1" s="192"/>
      <c r="E1" s="93" t="e">
        <f>Basisjahr&amp;"-"&amp;Betrachtungsjahr&amp;": "&amp;ROUND(_xlfn.XLOOKUP(Betrachtungsjahr,Daten_KG5[Jahr],Daten_KG5[Veränderung ZH])*100,1)&amp;" %"</f>
        <v>#N/A</v>
      </c>
      <c r="F1" s="193" t="s">
        <v>122</v>
      </c>
      <c r="G1" s="193"/>
      <c r="H1" s="193"/>
      <c r="J1" s="94" t="e">
        <f>Basisjahr&amp;"-"&amp;Betrachtungsjahr&amp;": "&amp;ROUND(_xlfn.XLOOKUP(Betrachtungsjahr,Daten_KG5[Jahr],Daten_KG5[Veränderung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4"/>
      <c r="C8" s="194"/>
      <c r="D8" s="194"/>
      <c r="E8" s="19"/>
      <c r="F8" s="90" t="str">
        <f t="shared" si="1"/>
        <v>Kurzbeschreibung</v>
      </c>
      <c r="G8" s="238">
        <f>B8</f>
        <v>0</v>
      </c>
      <c r="H8" s="238"/>
      <c r="I8" s="238"/>
      <c r="Q8" s="58" t="e">
        <f>E38/E32-1</f>
        <v>#DIV/0!</v>
      </c>
    </row>
    <row r="9" spans="1:17" s="59" customFormat="1" ht="72" customHeight="1" thickTop="1" thickBot="1">
      <c r="A9" s="79" t="s">
        <v>132</v>
      </c>
      <c r="B9" s="194"/>
      <c r="C9" s="194"/>
      <c r="D9" s="194"/>
      <c r="E9" s="19"/>
      <c r="F9" s="90" t="str">
        <f t="shared" si="1"/>
        <v>Aussagekraft/Relevanz</v>
      </c>
      <c r="G9" s="238">
        <f>B9</f>
        <v>0</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6"/>
      <c r="C11" s="196"/>
      <c r="D11" s="196"/>
      <c r="E11" s="19"/>
      <c r="F11" s="90" t="str">
        <f t="shared" ref="F11:I17" si="2">A11</f>
        <v>Datenquelle</v>
      </c>
      <c r="G11" s="238">
        <f t="shared" si="2"/>
        <v>0</v>
      </c>
      <c r="H11" s="238"/>
      <c r="I11" s="238"/>
    </row>
    <row r="12" spans="1:17" s="56" customFormat="1" ht="42" customHeight="1" thickTop="1" thickBot="1">
      <c r="A12" s="79" t="s">
        <v>134</v>
      </c>
      <c r="B12" s="196"/>
      <c r="C12" s="196"/>
      <c r="D12" s="196"/>
      <c r="E12" s="19"/>
      <c r="F12" s="90" t="str">
        <f t="shared" si="2"/>
        <v>Internetadresse</v>
      </c>
      <c r="G12" s="238">
        <f t="shared" si="2"/>
        <v>0</v>
      </c>
      <c r="H12" s="238"/>
      <c r="I12" s="238"/>
    </row>
    <row r="13" spans="1:17" s="56" customFormat="1" ht="42" customHeight="1" thickTop="1" thickBot="1">
      <c r="A13" s="79" t="s">
        <v>127</v>
      </c>
      <c r="B13" s="196"/>
      <c r="C13" s="196"/>
      <c r="D13" s="196"/>
      <c r="E13" s="19"/>
      <c r="F13" s="90" t="str">
        <f t="shared" si="2"/>
        <v>Kontaktperson</v>
      </c>
      <c r="G13" s="238">
        <f t="shared" si="2"/>
        <v>0</v>
      </c>
      <c r="H13" s="238"/>
      <c r="I13" s="238"/>
    </row>
    <row r="14" spans="1:17" s="56" customFormat="1" ht="13.35" thickTop="1" thickBot="1">
      <c r="A14" s="79" t="s">
        <v>135</v>
      </c>
      <c r="B14" s="203"/>
      <c r="C14" s="204"/>
      <c r="D14" s="205"/>
      <c r="E14" s="19"/>
      <c r="F14" s="90" t="str">
        <f>A14</f>
        <v>Nr. der Statisitik</v>
      </c>
      <c r="G14" s="239">
        <f>B14</f>
        <v>0</v>
      </c>
      <c r="H14" s="240"/>
      <c r="I14" s="241"/>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7"/>
      <c r="C21" s="198"/>
      <c r="D21" s="199"/>
      <c r="E21" s="19"/>
      <c r="F21" s="90" t="str">
        <f>A21</f>
        <v>Hinweise zu Datenauswahl und -aufbereitung</v>
      </c>
      <c r="G21" s="200">
        <f>B21</f>
        <v>0</v>
      </c>
      <c r="H21" s="201"/>
      <c r="I21" s="202"/>
    </row>
    <row r="22" spans="1:17" s="59" customFormat="1" ht="36.6" customHeight="1" thickTop="1" thickBot="1">
      <c r="A22" s="79" t="s">
        <v>146</v>
      </c>
      <c r="B22" s="197"/>
      <c r="C22" s="198"/>
      <c r="D22" s="199"/>
      <c r="E22" s="19"/>
      <c r="F22" s="90" t="str">
        <f>A22</f>
        <v>Berechnung Indikator</v>
      </c>
      <c r="G22" s="200">
        <f>B22</f>
        <v>0</v>
      </c>
      <c r="H22" s="201"/>
      <c r="I22" s="202"/>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4"/>
      <c r="C24" s="194"/>
      <c r="D24" s="194"/>
      <c r="E24" s="19"/>
      <c r="F24" s="89"/>
      <c r="G24" s="195"/>
      <c r="H24" s="195"/>
      <c r="I24" s="195"/>
    </row>
    <row r="25" spans="1:17" s="59" customFormat="1" ht="42.6" customHeight="1" thickTop="1" thickBot="1">
      <c r="A25" s="79" t="s">
        <v>148</v>
      </c>
      <c r="B25" s="194"/>
      <c r="C25" s="194"/>
      <c r="D25" s="194"/>
      <c r="E25" s="19"/>
      <c r="F25" s="90" t="str">
        <f t="shared" ref="F25:F27" si="5">A25</f>
        <v>Datenqualität</v>
      </c>
      <c r="G25" s="238">
        <f>B25</f>
        <v>0</v>
      </c>
      <c r="H25" s="238"/>
      <c r="I25" s="238"/>
    </row>
    <row r="26" spans="1:17" s="59" customFormat="1" ht="33" customHeight="1" thickTop="1" thickBot="1">
      <c r="A26" s="79" t="s">
        <v>149</v>
      </c>
      <c r="B26" s="207"/>
      <c r="C26" s="207"/>
      <c r="D26" s="207"/>
      <c r="E26" s="19"/>
      <c r="F26" s="90" t="str">
        <f t="shared" si="5"/>
        <v>Plausiblisierung / Verifizierung</v>
      </c>
      <c r="G26" s="238">
        <f>B26</f>
        <v>0</v>
      </c>
      <c r="H26" s="238"/>
      <c r="I26" s="238"/>
    </row>
    <row r="27" spans="1:17" s="59" customFormat="1" ht="37.35" customHeight="1" thickTop="1" thickBot="1">
      <c r="A27" s="79" t="s">
        <v>150</v>
      </c>
      <c r="B27" s="194"/>
      <c r="C27" s="194"/>
      <c r="D27" s="194"/>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IF(ISNUMBER(Daten_KG5[[#This Row],[ZH]]),Daten_KG5[[#This Row],[ZH]]/_xlfn.XLOOKUP(Basisjahr,Daten_KG5[Jahr],Daten_KG5[ZH])-1,#N/A)</f>
        <v>#N/A</v>
      </c>
      <c r="G32" s="121"/>
      <c r="H32" s="75" t="e">
        <f>IF(ISNUMBER(Daten_KG5[[#This Row],[CH]]),Daten_KG5[[#This Row],[CH]]/_xlfn.XLOOKUP(Basisjahr,Daten_KG5[Jahr],Daten_KG5[CH])-1,#N/A)</f>
        <v>#N/A</v>
      </c>
      <c r="I32" s="121"/>
      <c r="J32" s="75" t="e">
        <f>IF(ISNUMBER(Daten_KG5[[#This Row],[BS]]),Daten_KG5[[#This Row],[BS]]/_xlfn.XLOOKUP(Basisjahr,Daten_KG5[Jahr],Daten_KG5[BS])-1,#N/A)</f>
        <v>#N/A</v>
      </c>
      <c r="K32" s="63"/>
      <c r="L32" s="67"/>
      <c r="M32" s="64"/>
      <c r="N32" s="64"/>
      <c r="O32" s="64"/>
      <c r="P32" s="64"/>
    </row>
    <row r="33" spans="1:16" ht="16.350000000000001" customHeight="1">
      <c r="A33" s="95">
        <v>2016</v>
      </c>
      <c r="B33" s="65" t="s">
        <v>164</v>
      </c>
      <c r="C33" s="124" t="s">
        <v>164</v>
      </c>
      <c r="D33" s="66" t="e">
        <v>#N/A</v>
      </c>
      <c r="E33" s="73"/>
      <c r="F33" s="75" t="e">
        <f>IF(ISNUMBER(Daten_KG5[[#This Row],[ZH]]),Daten_KG5[[#This Row],[ZH]]/_xlfn.XLOOKUP(Basisjahr,Daten_KG5[Jahr],Daten_KG5[ZH])-1,#N/A)</f>
        <v>#N/A</v>
      </c>
      <c r="G33" s="73"/>
      <c r="H33" s="75" t="e">
        <f>IF(ISNUMBER(Daten_KG5[[#This Row],[CH]]),Daten_KG5[[#This Row],[CH]]/_xlfn.XLOOKUP(Basisjahr,Daten_KG5[Jahr],Daten_KG5[CH])-1,#N/A)</f>
        <v>#N/A</v>
      </c>
      <c r="I33" s="73"/>
      <c r="J33" s="75" t="e">
        <f>IF(ISNUMBER(Daten_KG5[[#This Row],[BS]]),Daten_KG5[[#This Row],[BS]]/_xlfn.XLOOKUP(Basisjahr,Daten_KG5[Jahr],Daten_KG5[BS])-1,#N/A)</f>
        <v>#N/A</v>
      </c>
      <c r="K33" s="63"/>
      <c r="L33" s="67"/>
      <c r="M33" s="64"/>
      <c r="N33" s="62"/>
      <c r="O33" s="62"/>
      <c r="P33" s="62"/>
    </row>
    <row r="34" spans="1:16" ht="16.350000000000001" customHeight="1">
      <c r="A34" s="95">
        <v>2017</v>
      </c>
      <c r="B34" s="65" t="s">
        <v>164</v>
      </c>
      <c r="C34" s="124" t="s">
        <v>164</v>
      </c>
      <c r="D34" s="66" t="e">
        <v>#N/A</v>
      </c>
      <c r="E34" s="73"/>
      <c r="F34" s="75" t="e">
        <f>IF(ISNUMBER(Daten_KG5[[#This Row],[ZH]]),Daten_KG5[[#This Row],[ZH]]/_xlfn.XLOOKUP(Basisjahr,Daten_KG5[Jahr],Daten_KG5[ZH])-1,#N/A)</f>
        <v>#N/A</v>
      </c>
      <c r="G34" s="73"/>
      <c r="H34" s="75" t="e">
        <f>IF(ISNUMBER(Daten_KG5[[#This Row],[CH]]),Daten_KG5[[#This Row],[CH]]/_xlfn.XLOOKUP(Basisjahr,Daten_KG5[Jahr],Daten_KG5[CH])-1,#N/A)</f>
        <v>#N/A</v>
      </c>
      <c r="I34" s="73"/>
      <c r="J34" s="75" t="e">
        <f>IF(ISNUMBER(Daten_KG5[[#This Row],[BS]]),Daten_KG5[[#This Row],[BS]]/_xlfn.XLOOKUP(Basisjahr,Daten_KG5[Jahr],Daten_KG5[BS])-1,#N/A)</f>
        <v>#N/A</v>
      </c>
      <c r="K34" s="63"/>
      <c r="L34" s="67"/>
      <c r="M34" s="64"/>
      <c r="N34" s="62"/>
      <c r="O34" s="62"/>
      <c r="P34" s="62"/>
    </row>
    <row r="35" spans="1:16" ht="16.350000000000001" customHeight="1">
      <c r="A35" s="95">
        <v>2018</v>
      </c>
      <c r="B35" s="65" t="s">
        <v>164</v>
      </c>
      <c r="C35" s="124" t="s">
        <v>164</v>
      </c>
      <c r="D35" s="66" t="e">
        <v>#N/A</v>
      </c>
      <c r="E35" s="73"/>
      <c r="F35" s="75" t="e">
        <f>IF(ISNUMBER(Daten_KG5[[#This Row],[ZH]]),Daten_KG5[[#This Row],[ZH]]/_xlfn.XLOOKUP(Basisjahr,Daten_KG5[Jahr],Daten_KG5[ZH])-1,#N/A)</f>
        <v>#N/A</v>
      </c>
      <c r="G35" s="73"/>
      <c r="H35" s="75" t="e">
        <f>IF(ISNUMBER(Daten_KG5[[#This Row],[CH]]),Daten_KG5[[#This Row],[CH]]/_xlfn.XLOOKUP(Basisjahr,Daten_KG5[Jahr],Daten_KG5[CH])-1,#N/A)</f>
        <v>#N/A</v>
      </c>
      <c r="I35" s="73"/>
      <c r="J35" s="75" t="e">
        <f>IF(ISNUMBER(Daten_KG5[[#This Row],[BS]]),Daten_KG5[[#This Row],[BS]]/_xlfn.XLOOKUP(Basisjahr,Daten_KG5[Jahr],Daten_KG5[BS])-1,#N/A)</f>
        <v>#N/A</v>
      </c>
      <c r="K35" s="63"/>
      <c r="L35" s="67"/>
      <c r="M35" s="64"/>
      <c r="N35" s="62"/>
      <c r="O35" s="62"/>
      <c r="P35" s="62"/>
    </row>
    <row r="36" spans="1:16" ht="16.350000000000001" customHeight="1">
      <c r="A36" s="95">
        <v>2019</v>
      </c>
      <c r="B36" s="65" t="s">
        <v>164</v>
      </c>
      <c r="C36" s="124" t="s">
        <v>164</v>
      </c>
      <c r="D36" s="66" t="e">
        <v>#N/A</v>
      </c>
      <c r="E36" s="73"/>
      <c r="F36" s="75" t="e">
        <f>IF(ISNUMBER(Daten_KG5[[#This Row],[ZH]]),Daten_KG5[[#This Row],[ZH]]/_xlfn.XLOOKUP(Basisjahr,Daten_KG5[Jahr],Daten_KG5[ZH])-1,#N/A)</f>
        <v>#N/A</v>
      </c>
      <c r="G36" s="73"/>
      <c r="H36" s="75" t="e">
        <f>IF(ISNUMBER(Daten_KG5[[#This Row],[CH]]),Daten_KG5[[#This Row],[CH]]/_xlfn.XLOOKUP(Basisjahr,Daten_KG5[Jahr],Daten_KG5[CH])-1,#N/A)</f>
        <v>#N/A</v>
      </c>
      <c r="I36" s="73"/>
      <c r="J36" s="75" t="e">
        <f>IF(ISNUMBER(Daten_KG5[[#This Row],[BS]]),Daten_KG5[[#This Row],[BS]]/_xlfn.XLOOKUP(Basisjahr,Daten_KG5[Jahr],Daten_KG5[BS])-1,#N/A)</f>
        <v>#N/A</v>
      </c>
      <c r="K36" s="63"/>
      <c r="L36" s="67"/>
      <c r="M36" s="64"/>
      <c r="N36" s="62"/>
      <c r="O36" s="62"/>
      <c r="P36" s="62"/>
    </row>
    <row r="37" spans="1:16" ht="16.350000000000001" customHeight="1">
      <c r="A37" s="95">
        <v>2020</v>
      </c>
      <c r="B37" s="65" t="s">
        <v>164</v>
      </c>
      <c r="C37" s="124" t="s">
        <v>164</v>
      </c>
      <c r="D37" s="66" t="e">
        <v>#N/A</v>
      </c>
      <c r="E37" s="73"/>
      <c r="F37" s="75" t="e">
        <f>IF(ISNUMBER(Daten_KG5[[#This Row],[ZH]]),Daten_KG5[[#This Row],[ZH]]/_xlfn.XLOOKUP(Basisjahr,Daten_KG5[Jahr],Daten_KG5[ZH])-1,#N/A)</f>
        <v>#N/A</v>
      </c>
      <c r="G37" s="73"/>
      <c r="H37" s="75" t="e">
        <f>IF(ISNUMBER(Daten_KG5[[#This Row],[CH]]),Daten_KG5[[#This Row],[CH]]/_xlfn.XLOOKUP(Basisjahr,Daten_KG5[Jahr],Daten_KG5[CH])-1,#N/A)</f>
        <v>#N/A</v>
      </c>
      <c r="I37" s="73"/>
      <c r="J37" s="75" t="e">
        <f>IF(ISNUMBER(Daten_KG5[[#This Row],[BS]]),Daten_KG5[[#This Row],[BS]]/_xlfn.XLOOKUP(Basisjahr,Daten_KG5[Jahr],Daten_KG5[BS])-1,#N/A)</f>
        <v>#N/A</v>
      </c>
      <c r="K37" s="63"/>
      <c r="L37" s="67"/>
      <c r="M37" s="64"/>
      <c r="N37" s="62"/>
      <c r="O37" s="62"/>
      <c r="P37" s="62"/>
    </row>
    <row r="38" spans="1:16" ht="16.350000000000001" customHeight="1">
      <c r="A38" s="95">
        <v>2021</v>
      </c>
      <c r="B38" s="65" t="s">
        <v>164</v>
      </c>
      <c r="C38" s="124" t="s">
        <v>164</v>
      </c>
      <c r="D38" s="66" t="e">
        <v>#N/A</v>
      </c>
      <c r="E38" s="73"/>
      <c r="F38" s="75" t="e">
        <f>IF(ISNUMBER(Daten_KG5[[#This Row],[ZH]]),Daten_KG5[[#This Row],[ZH]]/_xlfn.XLOOKUP(Basisjahr,Daten_KG5[Jahr],Daten_KG5[ZH])-1,#N/A)</f>
        <v>#N/A</v>
      </c>
      <c r="G38" s="73"/>
      <c r="H38" s="75" t="e">
        <f>IF(ISNUMBER(Daten_KG5[[#This Row],[CH]]),Daten_KG5[[#This Row],[CH]]/_xlfn.XLOOKUP(Basisjahr,Daten_KG5[Jahr],Daten_KG5[CH])-1,#N/A)</f>
        <v>#N/A</v>
      </c>
      <c r="I38" s="73"/>
      <c r="J38" s="75" t="e">
        <f>IF(ISNUMBER(Daten_KG5[[#This Row],[BS]]),Daten_KG5[[#This Row],[BS]]/_xlfn.XLOOKUP(Basisjahr,Daten_KG5[Jahr],Daten_KG5[BS])-1,#N/A)</f>
        <v>#N/A</v>
      </c>
      <c r="K38" s="63"/>
      <c r="L38" s="67"/>
      <c r="M38" s="64"/>
      <c r="N38" s="62"/>
      <c r="O38" s="62"/>
      <c r="P38" s="62"/>
    </row>
    <row r="39" spans="1:16" ht="16.350000000000001" customHeight="1">
      <c r="A39" s="95">
        <v>2022</v>
      </c>
      <c r="B39" s="65" t="s">
        <v>164</v>
      </c>
      <c r="C39" s="124" t="s">
        <v>164</v>
      </c>
      <c r="D39" s="66" t="e">
        <v>#N/A</v>
      </c>
      <c r="E39" s="73"/>
      <c r="F39" s="75" t="e">
        <f>IF(ISNUMBER(Daten_KG5[[#This Row],[ZH]]),Daten_KG5[[#This Row],[ZH]]/_xlfn.XLOOKUP(Basisjahr,Daten_KG5[Jahr],Daten_KG5[ZH])-1,#N/A)</f>
        <v>#N/A</v>
      </c>
      <c r="G39" s="73"/>
      <c r="H39" s="75" t="e">
        <f>IF(ISNUMBER(Daten_KG5[[#This Row],[CH]]),Daten_KG5[[#This Row],[CH]]/_xlfn.XLOOKUP(Basisjahr,Daten_KG5[Jahr],Daten_KG5[CH])-1,#N/A)</f>
        <v>#N/A</v>
      </c>
      <c r="I39" s="73"/>
      <c r="J39" s="75" t="e">
        <f>IF(ISNUMBER(Daten_KG5[[#This Row],[BS]]),Daten_KG5[[#This Row],[BS]]/_xlfn.XLOOKUP(Basisjahr,Daten_KG5[Jahr],Daten_KG5[BS])-1,#N/A)</f>
        <v>#N/A</v>
      </c>
      <c r="K39" s="68"/>
      <c r="L39" s="67"/>
      <c r="M39" s="64"/>
      <c r="N39" s="62"/>
      <c r="O39" s="62"/>
      <c r="P39" s="62"/>
    </row>
    <row r="40" spans="1:16" ht="16.350000000000001" customHeight="1">
      <c r="A40" s="95">
        <v>2023</v>
      </c>
      <c r="B40" s="65" t="s">
        <v>164</v>
      </c>
      <c r="C40" s="124" t="s">
        <v>164</v>
      </c>
      <c r="D40" s="66" t="e">
        <v>#N/A</v>
      </c>
      <c r="E40" s="74"/>
      <c r="F40" s="76" t="e">
        <f>IF(ISNUMBER(Daten_KG5[[#This Row],[ZH]]),Daten_KG5[[#This Row],[ZH]]/_xlfn.XLOOKUP(Basisjahr,Daten_KG5[Jahr],Daten_KG5[ZH])-1,#N/A)</f>
        <v>#N/A</v>
      </c>
      <c r="G40" s="74"/>
      <c r="H40" s="76" t="e">
        <f>IF(ISNUMBER(Daten_KG5[[#This Row],[CH]]),Daten_KG5[[#This Row],[CH]]/_xlfn.XLOOKUP(Basisjahr,Daten_KG5[Jahr],Daten_KG5[CH])-1,#N/A)</f>
        <v>#N/A</v>
      </c>
      <c r="I40" s="74"/>
      <c r="J40" s="76" t="e">
        <f>IF(ISNUMBER(Daten_KG5[[#This Row],[BS]]),Daten_KG5[[#This Row],[BS]]/_xlfn.XLOOKUP(Basisjahr,Daten_KG5[Jahr],Daten_KG5[BS])-1,#N/A)</f>
        <v>#N/A</v>
      </c>
      <c r="K40" s="68"/>
      <c r="L40" s="67"/>
      <c r="M40" s="64"/>
      <c r="N40" s="62"/>
      <c r="O40" s="62"/>
      <c r="P40" s="62"/>
    </row>
    <row r="41" spans="1:16" ht="16.350000000000001" customHeight="1">
      <c r="A41" s="95">
        <v>2024</v>
      </c>
      <c r="B41" s="65" t="s">
        <v>164</v>
      </c>
      <c r="C41" s="124" t="s">
        <v>164</v>
      </c>
      <c r="D41" s="66" t="e">
        <v>#N/A</v>
      </c>
      <c r="E41" s="74"/>
      <c r="F41" s="76" t="e">
        <f>IF(ISNUMBER(Daten_KG5[[#This Row],[ZH]]),Daten_KG5[[#This Row],[ZH]]/_xlfn.XLOOKUP(Basisjahr,Daten_KG5[Jahr],Daten_KG5[ZH])-1,#N/A)</f>
        <v>#N/A</v>
      </c>
      <c r="G41" s="74"/>
      <c r="H41" s="76" t="e">
        <f>IF(ISNUMBER(Daten_KG5[[#This Row],[CH]]),Daten_KG5[[#This Row],[CH]]/_xlfn.XLOOKUP(Basisjahr,Daten_KG5[Jahr],Daten_KG5[CH])-1,#N/A)</f>
        <v>#N/A</v>
      </c>
      <c r="I41" s="74"/>
      <c r="J41" s="76" t="e">
        <f>IF(ISNUMBER(Daten_KG5[[#This Row],[BS]]),Daten_KG5[[#This Row],[BS]]/_xlfn.XLOOKUP(Basisjahr,Daten_KG5[Jahr],Daten_KG5[BS])-1,#N/A)</f>
        <v>#N/A</v>
      </c>
      <c r="K41" s="68"/>
      <c r="L41" s="67"/>
      <c r="M41" s="64"/>
      <c r="N41" s="62"/>
      <c r="O41" s="62"/>
      <c r="P41" s="62"/>
    </row>
    <row r="42" spans="1:16" ht="16.350000000000001" customHeight="1">
      <c r="A42" s="95">
        <v>2025</v>
      </c>
      <c r="B42" s="65" t="s">
        <v>164</v>
      </c>
      <c r="C42" s="124" t="s">
        <v>164</v>
      </c>
      <c r="D42" s="66" t="e">
        <v>#N/A</v>
      </c>
      <c r="E42" s="74"/>
      <c r="F42" s="76" t="e">
        <f>IF(ISNUMBER(Daten_KG5[[#This Row],[ZH]]),Daten_KG5[[#This Row],[ZH]]/_xlfn.XLOOKUP(Basisjahr,Daten_KG5[Jahr],Daten_KG5[ZH])-1,#N/A)</f>
        <v>#N/A</v>
      </c>
      <c r="G42" s="74"/>
      <c r="H42" s="76" t="e">
        <f>IF(ISNUMBER(Daten_KG5[[#This Row],[CH]]),Daten_KG5[[#This Row],[CH]]/_xlfn.XLOOKUP(Basisjahr,Daten_KG5[Jahr],Daten_KG5[CH])-1,#N/A)</f>
        <v>#N/A</v>
      </c>
      <c r="I42" s="74"/>
      <c r="J42" s="76" t="e">
        <f>IF(ISNUMBER(Daten_KG5[[#This Row],[BS]]),Daten_KG5[[#This Row],[BS]]/_xlfn.XLOOKUP(Basisjahr,Daten_KG5[Jahr],Daten_KG5[BS])-1,#N/A)</f>
        <v>#N/A</v>
      </c>
      <c r="K42" s="68"/>
      <c r="L42" s="67"/>
      <c r="M42" s="64"/>
      <c r="N42" s="62"/>
      <c r="O42" s="62"/>
      <c r="P42" s="62"/>
    </row>
    <row r="43" spans="1:16" ht="16.350000000000001" customHeight="1">
      <c r="A43" s="95">
        <v>2026</v>
      </c>
      <c r="B43" s="65" t="s">
        <v>164</v>
      </c>
      <c r="C43" s="124" t="s">
        <v>164</v>
      </c>
      <c r="D43" s="66" t="e">
        <v>#N/A</v>
      </c>
      <c r="E43" s="74"/>
      <c r="F43" s="76" t="e">
        <f>IF(ISNUMBER(Daten_KG5[[#This Row],[ZH]]),Daten_KG5[[#This Row],[ZH]]/_xlfn.XLOOKUP(Basisjahr,Daten_KG5[Jahr],Daten_KG5[ZH])-1,#N/A)</f>
        <v>#N/A</v>
      </c>
      <c r="G43" s="74"/>
      <c r="H43" s="76" t="e">
        <f>IF(ISNUMBER(Daten_KG5[[#This Row],[CH]]),Daten_KG5[[#This Row],[CH]]/_xlfn.XLOOKUP(Basisjahr,Daten_KG5[Jahr],Daten_KG5[CH])-1,#N/A)</f>
        <v>#N/A</v>
      </c>
      <c r="I43" s="74"/>
      <c r="J43" s="76" t="e">
        <f>IF(ISNUMBER(Daten_KG5[[#This Row],[BS]]),Daten_KG5[[#This Row],[BS]]/_xlfn.XLOOKUP(Basisjahr,Daten_KG5[Jahr],Daten_KG5[BS])-1,#N/A)</f>
        <v>#N/A</v>
      </c>
      <c r="K43" s="68"/>
      <c r="L43" s="67"/>
      <c r="M43" s="64"/>
      <c r="N43" s="62"/>
      <c r="O43" s="62"/>
      <c r="P43" s="62"/>
    </row>
    <row r="44" spans="1:16" ht="16.350000000000001" customHeight="1">
      <c r="A44" s="95">
        <v>2027</v>
      </c>
      <c r="B44" s="65" t="s">
        <v>164</v>
      </c>
      <c r="C44" s="124" t="s">
        <v>164</v>
      </c>
      <c r="D44" s="66" t="e">
        <v>#N/A</v>
      </c>
      <c r="E44" s="74"/>
      <c r="F44" s="76" t="e">
        <f>IF(ISNUMBER(Daten_KG5[[#This Row],[ZH]]),Daten_KG5[[#This Row],[ZH]]/_xlfn.XLOOKUP(Basisjahr,Daten_KG5[Jahr],Daten_KG5[ZH])-1,#N/A)</f>
        <v>#N/A</v>
      </c>
      <c r="G44" s="74"/>
      <c r="H44" s="76" t="e">
        <f>IF(ISNUMBER(Daten_KG5[[#This Row],[CH]]),Daten_KG5[[#This Row],[CH]]/_xlfn.XLOOKUP(Basisjahr,Daten_KG5[Jahr],Daten_KG5[CH])-1,#N/A)</f>
        <v>#N/A</v>
      </c>
      <c r="I44" s="74"/>
      <c r="J44" s="76" t="e">
        <f>IF(ISNUMBER(Daten_KG5[[#This Row],[BS]]),Daten_KG5[[#This Row],[BS]]/_xlfn.XLOOKUP(Basisjahr,Daten_KG5[Jahr],Daten_KG5[BS])-1,#N/A)</f>
        <v>#N/A</v>
      </c>
      <c r="K44" s="68"/>
      <c r="L44" s="67"/>
      <c r="M44" s="64"/>
      <c r="N44" s="62"/>
      <c r="O44" s="62"/>
      <c r="P44" s="62"/>
    </row>
    <row r="45" spans="1:16" ht="16.350000000000001" customHeight="1">
      <c r="A45" s="95">
        <v>2028</v>
      </c>
      <c r="B45" s="65" t="s">
        <v>164</v>
      </c>
      <c r="C45" s="124" t="s">
        <v>164</v>
      </c>
      <c r="D45" s="66" t="e">
        <v>#N/A</v>
      </c>
      <c r="E45" s="74"/>
      <c r="F45" s="76" t="e">
        <f>IF(ISNUMBER(Daten_KG5[[#This Row],[ZH]]),Daten_KG5[[#This Row],[ZH]]/_xlfn.XLOOKUP(Basisjahr,Daten_KG5[Jahr],Daten_KG5[ZH])-1,#N/A)</f>
        <v>#N/A</v>
      </c>
      <c r="G45" s="74"/>
      <c r="H45" s="76" t="e">
        <f>IF(ISNUMBER(Daten_KG5[[#This Row],[CH]]),Daten_KG5[[#This Row],[CH]]/_xlfn.XLOOKUP(Basisjahr,Daten_KG5[Jahr],Daten_KG5[CH])-1,#N/A)</f>
        <v>#N/A</v>
      </c>
      <c r="I45" s="74"/>
      <c r="J45" s="76" t="e">
        <f>IF(ISNUMBER(Daten_KG5[[#This Row],[BS]]),Daten_KG5[[#This Row],[BS]]/_xlfn.XLOOKUP(Basisjahr,Daten_KG5[Jahr],Daten_KG5[BS])-1,#N/A)</f>
        <v>#N/A</v>
      </c>
      <c r="K45" s="68"/>
      <c r="L45" s="67"/>
      <c r="M45" s="64"/>
      <c r="N45" s="62"/>
      <c r="O45" s="62"/>
      <c r="P45" s="62"/>
    </row>
    <row r="46" spans="1:16" ht="16.350000000000001" customHeight="1">
      <c r="A46" s="95">
        <v>2029</v>
      </c>
      <c r="B46" s="65" t="s">
        <v>164</v>
      </c>
      <c r="C46" s="124" t="s">
        <v>164</v>
      </c>
      <c r="D46" s="66" t="e">
        <v>#N/A</v>
      </c>
      <c r="E46" s="74"/>
      <c r="F46" s="76" t="e">
        <f>IF(ISNUMBER(Daten_KG5[[#This Row],[ZH]]),Daten_KG5[[#This Row],[ZH]]/_xlfn.XLOOKUP(Basisjahr,Daten_KG5[Jahr],Daten_KG5[ZH])-1,#N/A)</f>
        <v>#N/A</v>
      </c>
      <c r="G46" s="74"/>
      <c r="H46" s="76" t="e">
        <f>IF(ISNUMBER(Daten_KG5[[#This Row],[CH]]),Daten_KG5[[#This Row],[CH]]/_xlfn.XLOOKUP(Basisjahr,Daten_KG5[Jahr],Daten_KG5[CH])-1,#N/A)</f>
        <v>#N/A</v>
      </c>
      <c r="I46" s="74"/>
      <c r="J46" s="76" t="e">
        <f>IF(ISNUMBER(Daten_KG5[[#This Row],[BS]]),Daten_KG5[[#This Row],[BS]]/_xlfn.XLOOKUP(Basisjahr,Daten_KG5[Jahr],Daten_KG5[BS])-1,#N/A)</f>
        <v>#N/A</v>
      </c>
      <c r="K46" s="68"/>
      <c r="L46" s="67"/>
      <c r="M46" s="64"/>
      <c r="N46" s="62"/>
      <c r="O46" s="62"/>
      <c r="P46" s="62"/>
    </row>
    <row r="47" spans="1:16" ht="16.350000000000001" customHeight="1">
      <c r="A47" s="95">
        <v>2030</v>
      </c>
      <c r="B47" s="65" t="s">
        <v>164</v>
      </c>
      <c r="C47" s="124" t="s">
        <v>164</v>
      </c>
      <c r="D47" s="66" t="e">
        <v>#N/A</v>
      </c>
      <c r="E47" s="74"/>
      <c r="F47" s="76" t="e">
        <f>IF(ISNUMBER(Daten_KG5[[#This Row],[ZH]]),Daten_KG5[[#This Row],[ZH]]/_xlfn.XLOOKUP(Basisjahr,Daten_KG5[Jahr],Daten_KG5[ZH])-1,#N/A)</f>
        <v>#N/A</v>
      </c>
      <c r="G47" s="74"/>
      <c r="H47" s="76" t="e">
        <f>IF(ISNUMBER(Daten_KG5[[#This Row],[CH]]),Daten_KG5[[#This Row],[CH]]/_xlfn.XLOOKUP(Basisjahr,Daten_KG5[Jahr],Daten_KG5[CH])-1,#N/A)</f>
        <v>#N/A</v>
      </c>
      <c r="I47" s="74"/>
      <c r="J47" s="76" t="e">
        <f>IF(ISNUMBER(Daten_KG5[[#This Row],[BS]]),Daten_KG5[[#This Row],[BS]]/_xlfn.XLOOKUP(Basisjahr,Daten_KG5[Jahr],Daten_KG5[BS])-1,#N/A)</f>
        <v>#N/A</v>
      </c>
      <c r="K47" s="68"/>
      <c r="L47" s="67"/>
      <c r="M47" s="64"/>
      <c r="N47" s="62"/>
      <c r="O47" s="62"/>
      <c r="P47" s="62"/>
    </row>
    <row r="48" spans="1:16" ht="16.350000000000001" customHeight="1">
      <c r="A48" s="95">
        <v>2031</v>
      </c>
      <c r="B48" s="65" t="s">
        <v>164</v>
      </c>
      <c r="C48" s="124" t="s">
        <v>164</v>
      </c>
      <c r="D48" s="66" t="e">
        <v>#N/A</v>
      </c>
      <c r="E48" s="74"/>
      <c r="F48" s="76" t="e">
        <f>IF(ISNUMBER(Daten_KG5[[#This Row],[ZH]]),Daten_KG5[[#This Row],[ZH]]/_xlfn.XLOOKUP(Basisjahr,Daten_KG5[Jahr],Daten_KG5[ZH])-1,#N/A)</f>
        <v>#N/A</v>
      </c>
      <c r="G48" s="74"/>
      <c r="H48" s="76" t="e">
        <f>IF(ISNUMBER(Daten_KG5[[#This Row],[CH]]),Daten_KG5[[#This Row],[CH]]/_xlfn.XLOOKUP(Basisjahr,Daten_KG5[Jahr],Daten_KG5[CH])-1,#N/A)</f>
        <v>#N/A</v>
      </c>
      <c r="I48" s="74"/>
      <c r="J48" s="76" t="e">
        <f>IF(ISNUMBER(Daten_KG5[[#This Row],[BS]]),Daten_KG5[[#This Row],[BS]]/_xlfn.XLOOKUP(Basisjahr,Daten_KG5[Jahr],Daten_KG5[BS])-1,#N/A)</f>
        <v>#N/A</v>
      </c>
      <c r="K48" s="68"/>
      <c r="L48" s="67"/>
      <c r="M48" s="64"/>
      <c r="N48" s="62"/>
      <c r="O48" s="62"/>
      <c r="P48" s="62"/>
    </row>
    <row r="49" spans="1:16" ht="16.350000000000001" customHeight="1">
      <c r="A49" s="95">
        <v>2032</v>
      </c>
      <c r="B49" s="65" t="s">
        <v>164</v>
      </c>
      <c r="C49" s="124" t="s">
        <v>164</v>
      </c>
      <c r="D49" s="66" t="e">
        <v>#N/A</v>
      </c>
      <c r="E49" s="74"/>
      <c r="F49" s="76" t="e">
        <f>IF(ISNUMBER(Daten_KG5[[#This Row],[ZH]]),Daten_KG5[[#This Row],[ZH]]/_xlfn.XLOOKUP(Basisjahr,Daten_KG5[Jahr],Daten_KG5[ZH])-1,#N/A)</f>
        <v>#N/A</v>
      </c>
      <c r="G49" s="74"/>
      <c r="H49" s="76" t="e">
        <f>IF(ISNUMBER(Daten_KG5[[#This Row],[CH]]),Daten_KG5[[#This Row],[CH]]/_xlfn.XLOOKUP(Basisjahr,Daten_KG5[Jahr],Daten_KG5[CH])-1,#N/A)</f>
        <v>#N/A</v>
      </c>
      <c r="I49" s="74"/>
      <c r="J49" s="76" t="e">
        <f>IF(ISNUMBER(Daten_KG5[[#This Row],[BS]]),Daten_KG5[[#This Row],[BS]]/_xlfn.XLOOKUP(Basisjahr,Daten_KG5[Jahr],Daten_KG5[BS])-1,#N/A)</f>
        <v>#N/A</v>
      </c>
      <c r="K49" s="68"/>
      <c r="L49" s="67"/>
      <c r="M49" s="64"/>
      <c r="N49" s="62"/>
      <c r="O49" s="62"/>
      <c r="P49" s="62"/>
    </row>
    <row r="50" spans="1:16" ht="16.350000000000001" customHeight="1">
      <c r="A50" s="95">
        <v>2033</v>
      </c>
      <c r="B50" s="65" t="s">
        <v>164</v>
      </c>
      <c r="C50" s="124" t="s">
        <v>164</v>
      </c>
      <c r="D50" s="66" t="e">
        <v>#N/A</v>
      </c>
      <c r="E50" s="74"/>
      <c r="F50" s="76" t="e">
        <f>IF(ISNUMBER(Daten_KG5[[#This Row],[ZH]]),Daten_KG5[[#This Row],[ZH]]/_xlfn.XLOOKUP(Basisjahr,Daten_KG5[Jahr],Daten_KG5[ZH])-1,#N/A)</f>
        <v>#N/A</v>
      </c>
      <c r="G50" s="74"/>
      <c r="H50" s="76" t="e">
        <f>IF(ISNUMBER(Daten_KG5[[#This Row],[CH]]),Daten_KG5[[#This Row],[CH]]/_xlfn.XLOOKUP(Basisjahr,Daten_KG5[Jahr],Daten_KG5[CH])-1,#N/A)</f>
        <v>#N/A</v>
      </c>
      <c r="I50" s="74"/>
      <c r="J50" s="76" t="e">
        <f>IF(ISNUMBER(Daten_KG5[[#This Row],[BS]]),Daten_KG5[[#This Row],[BS]]/_xlfn.XLOOKUP(Basisjahr,Daten_KG5[Jahr],Daten_KG5[BS])-1,#N/A)</f>
        <v>#N/A</v>
      </c>
      <c r="K50" s="68"/>
      <c r="L50" s="67"/>
      <c r="M50" s="64"/>
      <c r="N50" s="62"/>
      <c r="O50" s="62"/>
      <c r="P50" s="62"/>
    </row>
    <row r="51" spans="1:16" ht="16.350000000000001" customHeight="1">
      <c r="A51" s="95">
        <v>2034</v>
      </c>
      <c r="B51" s="65" t="s">
        <v>164</v>
      </c>
      <c r="C51" s="124" t="s">
        <v>164</v>
      </c>
      <c r="D51" s="66" t="e">
        <v>#N/A</v>
      </c>
      <c r="E51" s="74"/>
      <c r="F51" s="76" t="e">
        <f>IF(ISNUMBER(Daten_KG5[[#This Row],[ZH]]),Daten_KG5[[#This Row],[ZH]]/_xlfn.XLOOKUP(Basisjahr,Daten_KG5[Jahr],Daten_KG5[ZH])-1,#N/A)</f>
        <v>#N/A</v>
      </c>
      <c r="G51" s="74"/>
      <c r="H51" s="76" t="e">
        <f>IF(ISNUMBER(Daten_KG5[[#This Row],[CH]]),Daten_KG5[[#This Row],[CH]]/_xlfn.XLOOKUP(Basisjahr,Daten_KG5[Jahr],Daten_KG5[CH])-1,#N/A)</f>
        <v>#N/A</v>
      </c>
      <c r="I51" s="74"/>
      <c r="J51" s="76" t="e">
        <f>IF(ISNUMBER(Daten_KG5[[#This Row],[BS]]),Daten_KG5[[#This Row],[BS]]/_xlfn.XLOOKUP(Basisjahr,Daten_KG5[Jahr],Daten_KG5[BS])-1,#N/A)</f>
        <v>#N/A</v>
      </c>
      <c r="K51" s="68"/>
      <c r="L51" s="67"/>
      <c r="M51" s="64"/>
      <c r="N51" s="62"/>
      <c r="O51" s="62"/>
      <c r="P51" s="62"/>
    </row>
    <row r="52" spans="1:16" ht="16.350000000000001" customHeight="1">
      <c r="A52" s="95">
        <v>2035</v>
      </c>
      <c r="B52" s="65" t="s">
        <v>164</v>
      </c>
      <c r="C52" s="124" t="s">
        <v>164</v>
      </c>
      <c r="D52" s="66" t="e">
        <v>#N/A</v>
      </c>
      <c r="E52" s="74"/>
      <c r="F52" s="76" t="e">
        <f>IF(ISNUMBER(Daten_KG5[[#This Row],[ZH]]),Daten_KG5[[#This Row],[ZH]]/_xlfn.XLOOKUP(Basisjahr,Daten_KG5[Jahr],Daten_KG5[ZH])-1,#N/A)</f>
        <v>#N/A</v>
      </c>
      <c r="G52" s="74"/>
      <c r="H52" s="76" t="e">
        <f>IF(ISNUMBER(Daten_KG5[[#This Row],[CH]]),Daten_KG5[[#This Row],[CH]]/_xlfn.XLOOKUP(Basisjahr,Daten_KG5[Jahr],Daten_KG5[CH])-1,#N/A)</f>
        <v>#N/A</v>
      </c>
      <c r="I52" s="74"/>
      <c r="J52" s="76" t="e">
        <f>IF(ISNUMBER(Daten_KG5[[#This Row],[BS]]),Daten_KG5[[#This Row],[BS]]/_xlfn.XLOOKUP(Basisjahr,Daten_KG5[Jahr],Daten_KG5[BS])-1,#N/A)</f>
        <v>#N/A</v>
      </c>
      <c r="K52" s="68"/>
      <c r="L52" s="67"/>
      <c r="M52" s="64"/>
      <c r="N52" s="62"/>
      <c r="O52" s="62"/>
      <c r="P52" s="62"/>
    </row>
    <row r="53" spans="1:16" ht="16.350000000000001" customHeight="1">
      <c r="A53" s="95">
        <v>2036</v>
      </c>
      <c r="B53" s="65" t="s">
        <v>164</v>
      </c>
      <c r="C53" s="124" t="s">
        <v>164</v>
      </c>
      <c r="D53" s="66" t="e">
        <v>#N/A</v>
      </c>
      <c r="E53" s="74"/>
      <c r="F53" s="76" t="e">
        <f>IF(ISNUMBER(Daten_KG5[[#This Row],[ZH]]),Daten_KG5[[#This Row],[ZH]]/_xlfn.XLOOKUP(Basisjahr,Daten_KG5[Jahr],Daten_KG5[ZH])-1,#N/A)</f>
        <v>#N/A</v>
      </c>
      <c r="G53" s="74"/>
      <c r="H53" s="76" t="e">
        <f>IF(ISNUMBER(Daten_KG5[[#This Row],[CH]]),Daten_KG5[[#This Row],[CH]]/_xlfn.XLOOKUP(Basisjahr,Daten_KG5[Jahr],Daten_KG5[CH])-1,#N/A)</f>
        <v>#N/A</v>
      </c>
      <c r="I53" s="74"/>
      <c r="J53" s="76" t="e">
        <f>IF(ISNUMBER(Daten_KG5[[#This Row],[BS]]),Daten_KG5[[#This Row],[BS]]/_xlfn.XLOOKUP(Basisjahr,Daten_KG5[Jahr],Daten_KG5[BS])-1,#N/A)</f>
        <v>#N/A</v>
      </c>
      <c r="K53" s="68"/>
      <c r="L53" s="67"/>
      <c r="M53" s="64"/>
      <c r="N53" s="62"/>
      <c r="O53" s="62"/>
      <c r="P53" s="62"/>
    </row>
    <row r="54" spans="1:16" ht="16.350000000000001" customHeight="1">
      <c r="A54" s="95">
        <v>2037</v>
      </c>
      <c r="B54" s="65" t="s">
        <v>164</v>
      </c>
      <c r="C54" s="124" t="s">
        <v>164</v>
      </c>
      <c r="D54" s="66" t="e">
        <v>#N/A</v>
      </c>
      <c r="E54" s="74"/>
      <c r="F54" s="76" t="e">
        <f>IF(ISNUMBER(Daten_KG5[[#This Row],[ZH]]),Daten_KG5[[#This Row],[ZH]]/_xlfn.XLOOKUP(Basisjahr,Daten_KG5[Jahr],Daten_KG5[ZH])-1,#N/A)</f>
        <v>#N/A</v>
      </c>
      <c r="G54" s="74"/>
      <c r="H54" s="76" t="e">
        <f>IF(ISNUMBER(Daten_KG5[[#This Row],[CH]]),Daten_KG5[[#This Row],[CH]]/_xlfn.XLOOKUP(Basisjahr,Daten_KG5[Jahr],Daten_KG5[CH])-1,#N/A)</f>
        <v>#N/A</v>
      </c>
      <c r="I54" s="74"/>
      <c r="J54" s="76" t="e">
        <f>IF(ISNUMBER(Daten_KG5[[#This Row],[BS]]),Daten_KG5[[#This Row],[BS]]/_xlfn.XLOOKUP(Basisjahr,Daten_KG5[Jahr],Daten_KG5[BS])-1,#N/A)</f>
        <v>#N/A</v>
      </c>
      <c r="K54" s="68"/>
      <c r="L54" s="67"/>
      <c r="M54" s="64"/>
      <c r="N54" s="62"/>
      <c r="O54" s="62"/>
      <c r="P54" s="62"/>
    </row>
    <row r="55" spans="1:16" ht="16.350000000000001" customHeight="1">
      <c r="A55" s="95">
        <v>2038</v>
      </c>
      <c r="B55" s="65" t="s">
        <v>164</v>
      </c>
      <c r="C55" s="124" t="s">
        <v>164</v>
      </c>
      <c r="D55" s="66" t="e">
        <v>#N/A</v>
      </c>
      <c r="E55" s="74"/>
      <c r="F55" s="76" t="e">
        <f>IF(ISNUMBER(Daten_KG5[[#This Row],[ZH]]),Daten_KG5[[#This Row],[ZH]]/_xlfn.XLOOKUP(Basisjahr,Daten_KG5[Jahr],Daten_KG5[ZH])-1,#N/A)</f>
        <v>#N/A</v>
      </c>
      <c r="G55" s="74"/>
      <c r="H55" s="76" t="e">
        <f>IF(ISNUMBER(Daten_KG5[[#This Row],[CH]]),Daten_KG5[[#This Row],[CH]]/_xlfn.XLOOKUP(Basisjahr,Daten_KG5[Jahr],Daten_KG5[CH])-1,#N/A)</f>
        <v>#N/A</v>
      </c>
      <c r="I55" s="74"/>
      <c r="J55" s="76" t="e">
        <f>IF(ISNUMBER(Daten_KG5[[#This Row],[BS]]),Daten_KG5[[#This Row],[BS]]/_xlfn.XLOOKUP(Basisjahr,Daten_KG5[Jahr],Daten_KG5[BS])-1,#N/A)</f>
        <v>#N/A</v>
      </c>
      <c r="K55" s="68"/>
      <c r="L55" s="67"/>
      <c r="M55" s="64"/>
      <c r="N55" s="62"/>
      <c r="O55" s="62"/>
      <c r="P55" s="62"/>
    </row>
    <row r="56" spans="1:16" ht="16.350000000000001" customHeight="1">
      <c r="A56" s="95">
        <v>2039</v>
      </c>
      <c r="B56" s="65" t="s">
        <v>164</v>
      </c>
      <c r="C56" s="124" t="s">
        <v>164</v>
      </c>
      <c r="D56" s="66" t="e">
        <v>#N/A</v>
      </c>
      <c r="E56" s="74"/>
      <c r="F56" s="76" t="e">
        <f>IF(ISNUMBER(Daten_KG5[[#This Row],[ZH]]),Daten_KG5[[#This Row],[ZH]]/_xlfn.XLOOKUP(Basisjahr,Daten_KG5[Jahr],Daten_KG5[ZH])-1,#N/A)</f>
        <v>#N/A</v>
      </c>
      <c r="G56" s="74"/>
      <c r="H56" s="76" t="e">
        <f>IF(ISNUMBER(Daten_KG5[[#This Row],[CH]]),Daten_KG5[[#This Row],[CH]]/_xlfn.XLOOKUP(Basisjahr,Daten_KG5[Jahr],Daten_KG5[CH])-1,#N/A)</f>
        <v>#N/A</v>
      </c>
      <c r="I56" s="74"/>
      <c r="J56" s="76" t="e">
        <f>IF(ISNUMBER(Daten_KG5[[#This Row],[BS]]),Daten_KG5[[#This Row],[BS]]/_xlfn.XLOOKUP(Basisjahr,Daten_KG5[Jahr],Daten_KG5[BS])-1,#N/A)</f>
        <v>#N/A</v>
      </c>
      <c r="K56" s="68"/>
      <c r="L56" s="67"/>
      <c r="M56" s="64"/>
      <c r="N56" s="62"/>
      <c r="O56" s="62"/>
      <c r="P56" s="62"/>
    </row>
    <row r="57" spans="1:16" ht="16.350000000000001" customHeight="1">
      <c r="A57" s="95">
        <v>2040</v>
      </c>
      <c r="B57" s="65" t="s">
        <v>164</v>
      </c>
      <c r="C57" s="124" t="s">
        <v>164</v>
      </c>
      <c r="D57" s="66" t="e">
        <v>#N/A</v>
      </c>
      <c r="E57" s="74"/>
      <c r="F57" s="76" t="e">
        <f>IF(ISNUMBER(Daten_KG5[[#This Row],[ZH]]),Daten_KG5[[#This Row],[ZH]]/_xlfn.XLOOKUP(Basisjahr,Daten_KG5[Jahr],Daten_KG5[ZH])-1,#N/A)</f>
        <v>#N/A</v>
      </c>
      <c r="G57" s="74"/>
      <c r="H57" s="76" t="e">
        <f>IF(ISNUMBER(Daten_KG5[[#This Row],[CH]]),Daten_KG5[[#This Row],[CH]]/_xlfn.XLOOKUP(Basisjahr,Daten_KG5[Jahr],Daten_KG5[CH])-1,#N/A)</f>
        <v>#N/A</v>
      </c>
      <c r="I57" s="74"/>
      <c r="J57" s="76" t="e">
        <f>IF(ISNUMBER(Daten_KG5[[#This Row],[BS]]),Daten_KG5[[#This Row],[BS]]/_xlfn.XLOOKUP(Basisjahr,Daten_KG5[Jahr],Daten_KG5[BS])-1,#N/A)</f>
        <v>#N/A</v>
      </c>
      <c r="K57" s="68"/>
      <c r="L57" s="67"/>
      <c r="M57" s="64"/>
      <c r="N57" s="62"/>
      <c r="O57" s="62"/>
      <c r="P57" s="62"/>
    </row>
    <row r="58" spans="1:16" ht="16.350000000000001" customHeight="1">
      <c r="A58" s="95">
        <v>2041</v>
      </c>
      <c r="B58" s="65" t="s">
        <v>164</v>
      </c>
      <c r="C58" s="124" t="s">
        <v>164</v>
      </c>
      <c r="D58" s="66" t="e">
        <v>#N/A</v>
      </c>
      <c r="E58" s="74"/>
      <c r="F58" s="76" t="e">
        <f>IF(ISNUMBER(Daten_KG5[[#This Row],[ZH]]),Daten_KG5[[#This Row],[ZH]]/_xlfn.XLOOKUP(Basisjahr,Daten_KG5[Jahr],Daten_KG5[ZH])-1,#N/A)</f>
        <v>#N/A</v>
      </c>
      <c r="G58" s="74"/>
      <c r="H58" s="76" t="e">
        <f>IF(ISNUMBER(Daten_KG5[[#This Row],[CH]]),Daten_KG5[[#This Row],[CH]]/_xlfn.XLOOKUP(Basisjahr,Daten_KG5[Jahr],Daten_KG5[CH])-1,#N/A)</f>
        <v>#N/A</v>
      </c>
      <c r="I58" s="74"/>
      <c r="J58" s="76" t="e">
        <f>IF(ISNUMBER(Daten_KG5[[#This Row],[BS]]),Daten_KG5[[#This Row],[BS]]/_xlfn.XLOOKUP(Basisjahr,Daten_KG5[Jahr],Daten_KG5[BS])-1,#N/A)</f>
        <v>#N/A</v>
      </c>
      <c r="K58" s="68"/>
      <c r="L58" s="67"/>
      <c r="M58" s="64"/>
      <c r="N58" s="62"/>
      <c r="O58" s="62"/>
      <c r="P58" s="62"/>
    </row>
    <row r="59" spans="1:16" ht="16.350000000000001" customHeight="1">
      <c r="A59" s="95">
        <v>2042</v>
      </c>
      <c r="B59" s="65" t="s">
        <v>164</v>
      </c>
      <c r="C59" s="124" t="s">
        <v>164</v>
      </c>
      <c r="D59" s="66" t="e">
        <v>#N/A</v>
      </c>
      <c r="E59" s="74"/>
      <c r="F59" s="76" t="e">
        <f>IF(ISNUMBER(Daten_KG5[[#This Row],[ZH]]),Daten_KG5[[#This Row],[ZH]]/_xlfn.XLOOKUP(Basisjahr,Daten_KG5[Jahr],Daten_KG5[ZH])-1,#N/A)</f>
        <v>#N/A</v>
      </c>
      <c r="G59" s="74"/>
      <c r="H59" s="76" t="e">
        <f>IF(ISNUMBER(Daten_KG5[[#This Row],[CH]]),Daten_KG5[[#This Row],[CH]]/_xlfn.XLOOKUP(Basisjahr,Daten_KG5[Jahr],Daten_KG5[CH])-1,#N/A)</f>
        <v>#N/A</v>
      </c>
      <c r="I59" s="74"/>
      <c r="J59" s="76" t="e">
        <f>IF(ISNUMBER(Daten_KG5[[#This Row],[BS]]),Daten_KG5[[#This Row],[BS]]/_xlfn.XLOOKUP(Basisjahr,Daten_KG5[Jahr],Daten_KG5[BS])-1,#N/A)</f>
        <v>#N/A</v>
      </c>
      <c r="K59" s="68"/>
      <c r="L59" s="67"/>
      <c r="M59" s="64"/>
      <c r="N59" s="62"/>
      <c r="O59" s="62"/>
      <c r="P59" s="62"/>
    </row>
    <row r="60" spans="1:16" ht="16.350000000000001" customHeight="1">
      <c r="A60" s="95">
        <v>2043</v>
      </c>
      <c r="B60" s="65" t="s">
        <v>164</v>
      </c>
      <c r="C60" s="124" t="s">
        <v>164</v>
      </c>
      <c r="D60" s="66" t="e">
        <v>#N/A</v>
      </c>
      <c r="E60" s="74"/>
      <c r="F60" s="76" t="e">
        <f>IF(ISNUMBER(Daten_KG5[[#This Row],[ZH]]),Daten_KG5[[#This Row],[ZH]]/_xlfn.XLOOKUP(Basisjahr,Daten_KG5[Jahr],Daten_KG5[ZH])-1,#N/A)</f>
        <v>#N/A</v>
      </c>
      <c r="G60" s="74"/>
      <c r="H60" s="76" t="e">
        <f>IF(ISNUMBER(Daten_KG5[[#This Row],[CH]]),Daten_KG5[[#This Row],[CH]]/_xlfn.XLOOKUP(Basisjahr,Daten_KG5[Jahr],Daten_KG5[CH])-1,#N/A)</f>
        <v>#N/A</v>
      </c>
      <c r="I60" s="74"/>
      <c r="J60" s="76" t="e">
        <f>IF(ISNUMBER(Daten_KG5[[#This Row],[BS]]),Daten_KG5[[#This Row],[BS]]/_xlfn.XLOOKUP(Basisjahr,Daten_KG5[Jahr],Daten_KG5[BS])-1,#N/A)</f>
        <v>#N/A</v>
      </c>
      <c r="K60" s="68"/>
      <c r="L60" s="67"/>
      <c r="M60" s="64"/>
      <c r="N60" s="62"/>
      <c r="O60" s="62"/>
      <c r="P60" s="62"/>
    </row>
    <row r="61" spans="1:16" ht="16.350000000000001" customHeight="1">
      <c r="A61" s="95">
        <v>2044</v>
      </c>
      <c r="B61" s="65" t="s">
        <v>164</v>
      </c>
      <c r="C61" s="124" t="s">
        <v>164</v>
      </c>
      <c r="D61" s="66" t="e">
        <v>#N/A</v>
      </c>
      <c r="E61" s="74"/>
      <c r="F61" s="76" t="e">
        <f>IF(ISNUMBER(Daten_KG5[[#This Row],[ZH]]),Daten_KG5[[#This Row],[ZH]]/_xlfn.XLOOKUP(Basisjahr,Daten_KG5[Jahr],Daten_KG5[ZH])-1,#N/A)</f>
        <v>#N/A</v>
      </c>
      <c r="G61" s="74"/>
      <c r="H61" s="76" t="e">
        <f>IF(ISNUMBER(Daten_KG5[[#This Row],[CH]]),Daten_KG5[[#This Row],[CH]]/_xlfn.XLOOKUP(Basisjahr,Daten_KG5[Jahr],Daten_KG5[CH])-1,#N/A)</f>
        <v>#N/A</v>
      </c>
      <c r="I61" s="74"/>
      <c r="J61" s="76" t="e">
        <f>IF(ISNUMBER(Daten_KG5[[#This Row],[BS]]),Daten_KG5[[#This Row],[BS]]/_xlfn.XLOOKUP(Basisjahr,Daten_KG5[Jahr],Daten_KG5[BS])-1,#N/A)</f>
        <v>#N/A</v>
      </c>
      <c r="K61" s="68"/>
      <c r="L61" s="67"/>
      <c r="M61" s="64"/>
      <c r="N61" s="62"/>
      <c r="O61" s="62"/>
      <c r="P61" s="62"/>
    </row>
    <row r="62" spans="1:16" ht="16.350000000000001" customHeight="1">
      <c r="A62" s="95">
        <v>2045</v>
      </c>
      <c r="B62" s="65" t="s">
        <v>164</v>
      </c>
      <c r="C62" s="124" t="s">
        <v>164</v>
      </c>
      <c r="D62" s="66" t="e">
        <v>#N/A</v>
      </c>
      <c r="E62" s="74"/>
      <c r="F62" s="76" t="e">
        <f>IF(ISNUMBER(Daten_KG5[[#This Row],[ZH]]),Daten_KG5[[#This Row],[ZH]]/_xlfn.XLOOKUP(Basisjahr,Daten_KG5[Jahr],Daten_KG5[ZH])-1,#N/A)</f>
        <v>#N/A</v>
      </c>
      <c r="G62" s="74"/>
      <c r="H62" s="76" t="e">
        <f>IF(ISNUMBER(Daten_KG5[[#This Row],[CH]]),Daten_KG5[[#This Row],[CH]]/_xlfn.XLOOKUP(Basisjahr,Daten_KG5[Jahr],Daten_KG5[CH])-1,#N/A)</f>
        <v>#N/A</v>
      </c>
      <c r="I62" s="74"/>
      <c r="J62" s="76" t="e">
        <f>IF(ISNUMBER(Daten_KG5[[#This Row],[BS]]),Daten_KG5[[#This Row],[BS]]/_xlfn.XLOOKUP(Basisjahr,Daten_KG5[Jahr],Daten_KG5[BS])-1,#N/A)</f>
        <v>#N/A</v>
      </c>
      <c r="K62" s="68"/>
      <c r="L62" s="67"/>
      <c r="M62" s="64"/>
      <c r="N62" s="62"/>
      <c r="O62" s="62"/>
      <c r="P62" s="62"/>
    </row>
    <row r="63" spans="1:16" ht="16.350000000000001" customHeight="1">
      <c r="A63" s="95">
        <v>2046</v>
      </c>
      <c r="B63" s="65" t="s">
        <v>164</v>
      </c>
      <c r="C63" s="124" t="s">
        <v>164</v>
      </c>
      <c r="D63" s="66" t="e">
        <v>#N/A</v>
      </c>
      <c r="E63" s="74"/>
      <c r="F63" s="76" t="e">
        <f>IF(ISNUMBER(Daten_KG5[[#This Row],[ZH]]),Daten_KG5[[#This Row],[ZH]]/_xlfn.XLOOKUP(Basisjahr,Daten_KG5[Jahr],Daten_KG5[ZH])-1,#N/A)</f>
        <v>#N/A</v>
      </c>
      <c r="G63" s="74"/>
      <c r="H63" s="76" t="e">
        <f>IF(ISNUMBER(Daten_KG5[[#This Row],[CH]]),Daten_KG5[[#This Row],[CH]]/_xlfn.XLOOKUP(Basisjahr,Daten_KG5[Jahr],Daten_KG5[CH])-1,#N/A)</f>
        <v>#N/A</v>
      </c>
      <c r="I63" s="74"/>
      <c r="J63" s="76" t="e">
        <f>IF(ISNUMBER(Daten_KG5[[#This Row],[BS]]),Daten_KG5[[#This Row],[BS]]/_xlfn.XLOOKUP(Basisjahr,Daten_KG5[Jahr],Daten_KG5[BS])-1,#N/A)</f>
        <v>#N/A</v>
      </c>
      <c r="K63" s="68"/>
      <c r="L63" s="67"/>
      <c r="M63" s="64"/>
      <c r="N63" s="62"/>
      <c r="O63" s="62"/>
      <c r="P63" s="62"/>
    </row>
    <row r="64" spans="1:16" ht="16.350000000000001" customHeight="1">
      <c r="A64" s="95">
        <v>2047</v>
      </c>
      <c r="B64" s="65" t="s">
        <v>164</v>
      </c>
      <c r="C64" s="124" t="s">
        <v>164</v>
      </c>
      <c r="D64" s="66" t="e">
        <v>#N/A</v>
      </c>
      <c r="E64" s="74"/>
      <c r="F64" s="76" t="e">
        <f>IF(ISNUMBER(Daten_KG5[[#This Row],[ZH]]),Daten_KG5[[#This Row],[ZH]]/_xlfn.XLOOKUP(Basisjahr,Daten_KG5[Jahr],Daten_KG5[ZH])-1,#N/A)</f>
        <v>#N/A</v>
      </c>
      <c r="G64" s="74"/>
      <c r="H64" s="76" t="e">
        <f>IF(ISNUMBER(Daten_KG5[[#This Row],[CH]]),Daten_KG5[[#This Row],[CH]]/_xlfn.XLOOKUP(Basisjahr,Daten_KG5[Jahr],Daten_KG5[CH])-1,#N/A)</f>
        <v>#N/A</v>
      </c>
      <c r="I64" s="74"/>
      <c r="J64" s="76" t="e">
        <f>IF(ISNUMBER(Daten_KG5[[#This Row],[BS]]),Daten_KG5[[#This Row],[BS]]/_xlfn.XLOOKUP(Basisjahr,Daten_KG5[Jahr],Daten_KG5[BS])-1,#N/A)</f>
        <v>#N/A</v>
      </c>
      <c r="K64" s="68"/>
      <c r="L64" s="67"/>
      <c r="M64" s="64"/>
      <c r="N64" s="62"/>
      <c r="O64" s="62"/>
      <c r="P64" s="62"/>
    </row>
    <row r="65" spans="1:16" ht="16.350000000000001" customHeight="1">
      <c r="A65" s="95">
        <v>2048</v>
      </c>
      <c r="B65" s="65" t="s">
        <v>164</v>
      </c>
      <c r="C65" s="124" t="s">
        <v>164</v>
      </c>
      <c r="D65" s="66" t="e">
        <v>#N/A</v>
      </c>
      <c r="E65" s="74"/>
      <c r="F65" s="76" t="e">
        <f>IF(ISNUMBER(Daten_KG5[[#This Row],[ZH]]),Daten_KG5[[#This Row],[ZH]]/_xlfn.XLOOKUP(Basisjahr,Daten_KG5[Jahr],Daten_KG5[ZH])-1,#N/A)</f>
        <v>#N/A</v>
      </c>
      <c r="G65" s="74"/>
      <c r="H65" s="76" t="e">
        <f>IF(ISNUMBER(Daten_KG5[[#This Row],[CH]]),Daten_KG5[[#This Row],[CH]]/_xlfn.XLOOKUP(Basisjahr,Daten_KG5[Jahr],Daten_KG5[CH])-1,#N/A)</f>
        <v>#N/A</v>
      </c>
      <c r="I65" s="74"/>
      <c r="J65" s="76" t="e">
        <f>IF(ISNUMBER(Daten_KG5[[#This Row],[BS]]),Daten_KG5[[#This Row],[BS]]/_xlfn.XLOOKUP(Basisjahr,Daten_KG5[Jahr],Daten_KG5[BS])-1,#N/A)</f>
        <v>#N/A</v>
      </c>
      <c r="K65" s="68"/>
      <c r="L65" s="67"/>
      <c r="M65" s="64"/>
      <c r="N65" s="62"/>
      <c r="O65" s="62"/>
      <c r="P65" s="62"/>
    </row>
    <row r="66" spans="1:16" ht="16.350000000000001" customHeight="1">
      <c r="A66" s="95">
        <v>2049</v>
      </c>
      <c r="B66" s="65" t="s">
        <v>164</v>
      </c>
      <c r="C66" s="124" t="s">
        <v>164</v>
      </c>
      <c r="D66" s="66" t="e">
        <v>#N/A</v>
      </c>
      <c r="E66" s="74"/>
      <c r="F66" s="76" t="e">
        <f>IF(ISNUMBER(Daten_KG5[[#This Row],[ZH]]),Daten_KG5[[#This Row],[ZH]]/_xlfn.XLOOKUP(Basisjahr,Daten_KG5[Jahr],Daten_KG5[ZH])-1,#N/A)</f>
        <v>#N/A</v>
      </c>
      <c r="G66" s="74"/>
      <c r="H66" s="76" t="e">
        <f>IF(ISNUMBER(Daten_KG5[[#This Row],[CH]]),Daten_KG5[[#This Row],[CH]]/_xlfn.XLOOKUP(Basisjahr,Daten_KG5[Jahr],Daten_KG5[CH])-1,#N/A)</f>
        <v>#N/A</v>
      </c>
      <c r="I66" s="74"/>
      <c r="J66" s="76" t="e">
        <f>IF(ISNUMBER(Daten_KG5[[#This Row],[BS]]),Daten_KG5[[#This Row],[BS]]/_xlfn.XLOOKUP(Basisjahr,Daten_KG5[Jahr],Daten_KG5[BS])-1,#N/A)</f>
        <v>#N/A</v>
      </c>
      <c r="K66" s="68"/>
      <c r="L66" s="67"/>
      <c r="M66" s="64"/>
      <c r="N66" s="62"/>
      <c r="O66" s="62"/>
      <c r="P66" s="62"/>
    </row>
    <row r="67" spans="1:16" ht="15" customHeight="1">
      <c r="A67" s="95">
        <v>2050</v>
      </c>
      <c r="B67" s="95" t="s">
        <v>164</v>
      </c>
      <c r="C67" s="124" t="s">
        <v>164</v>
      </c>
      <c r="D67" t="e">
        <v>#N/A</v>
      </c>
      <c r="E67"/>
      <c r="F67" t="e">
        <f>IF(ISNUMBER(Daten_KG5[[#This Row],[ZH]]),Daten_KG5[[#This Row],[ZH]]/_xlfn.XLOOKUP(Basisjahr,Daten_KG5[Jahr],Daten_KG5[ZH])-1,#N/A)</f>
        <v>#N/A</v>
      </c>
      <c r="G67"/>
      <c r="H67" t="e">
        <f>IF(ISNUMBER(Daten_KG5[[#This Row],[CH]]),Daten_KG5[[#This Row],[CH]]/_xlfn.XLOOKUP(Basisjahr,Daten_KG5[Jahr],Daten_KG5[CH])-1,#N/A)</f>
        <v>#N/A</v>
      </c>
      <c r="I67"/>
      <c r="J67" t="e">
        <f>IF(ISNUMBER(Daten_KG5[[#This Row],[BS]]),Daten_KG5[[#This Row],[BS]]/_xlfn.XLOOKUP(Basisjahr,Daten_KG5[Jahr],Daten_KG5[BS])-1,#N/A)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273" priority="4">
      <formula>ISERROR(A2)</formula>
    </cfRule>
  </conditionalFormatting>
  <conditionalFormatting sqref="A1:Z13 A14:B14 E14:G14 J14:Z14 A15:Z20 A21:B22 E21:G22 J21:Z22 A23:Z25 A26:J27 N26:Z27 A28:Z30 A31:AA67 A68:Z72 A73:J74 N73:Z74 A75:Z1048576">
    <cfRule type="cellIs" dxfId="270" priority="1" operator="equal">
      <formula>0</formula>
    </cfRule>
  </conditionalFormatting>
  <dataValidations count="1">
    <dataValidation operator="lessThan" allowBlank="1" showInputMessage="1" showErrorMessage="1" sqref="B8:D10 G8:I9" xr:uid="{34F393EC-083A-400D-87EA-10F66F20F6EF}"/>
  </dataValidations>
  <hyperlinks>
    <hyperlink ref="F1" location="Übersicht!A1" display="⬅️ Zurück zur Übersicht" xr:uid="{D166BDC5-AD5A-4896-A57B-7F0270F260B2}"/>
    <hyperlink ref="G12" r:id="rId1" display="https://opendata.swiss/de/dataset/gebaude-nach-kanton-gebaudekategorie-heizungsart-warmwasserversorgung-energietrager-und-bauperi" xr:uid="{81A221E8-B390-4EB5-9720-CF19A35EBFC7}"/>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AEAE0F7F-BE45-44DB-951D-8E6F38613486}">
            <xm:f>$A32=Übersicht!$H$1</xm:f>
            <x14:dxf>
              <fill>
                <patternFill>
                  <bgColor theme="3" tint="0.79998168889431442"/>
                </patternFill>
              </fill>
            </x14:dxf>
          </x14:cfRule>
          <x14:cfRule type="expression" priority="3" id="{33455684-C398-44C4-8BCF-F266E5E399EA}">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02B2B137-265C-40CA-9A25-2134FBDA048D}">
          <x14:formula1>
            <xm:f>Definitionen!$E$2:$E$11</xm:f>
          </x14:formula1>
          <xm:sqref>B5</xm:sqref>
        </x14:dataValidation>
        <x14:dataValidation type="list" allowBlank="1" showInputMessage="1" showErrorMessage="1" xr:uid="{F317B31B-5DB0-4E46-8D92-5C6F660880B1}">
          <x14:formula1>
            <xm:f>Definitionen!$I$2:$I$7</xm:f>
          </x14:formula1>
          <xm:sqref>G24:I24</xm:sqref>
        </x14:dataValidation>
        <x14:dataValidation type="list" allowBlank="1" showInputMessage="1" showErrorMessage="1" xr:uid="{06A81AF1-79FC-4A64-A4DF-55626C7E18A4}">
          <x14:formula1>
            <xm:f>Definitionen!$A$2:$A$6</xm:f>
          </x14:formula1>
          <xm:sqref>B7 D7</xm:sqref>
        </x14:dataValidation>
        <x14:dataValidation type="list" allowBlank="1" showInputMessage="1" showErrorMessage="1" xr:uid="{3841258B-DD9C-4A52-95C2-337314CE415B}">
          <x14:formula1>
            <xm:f>Definitionen!I2:I15</xm:f>
          </x14:formula1>
          <xm:sqref>B24:D24</xm:sqref>
        </x14:dataValidation>
      </x14:dataValidations>
    </ext>
  </extLs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9C1F2E-533E-4211-B9EF-87F6A471853C}">
  <sheetPr codeName="Tabelle42">
    <tabColor theme="3" tint="-0.249977111117893"/>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121</v>
      </c>
      <c r="B1" s="192"/>
      <c r="C1" s="192"/>
      <c r="D1" s="192"/>
      <c r="E1" s="93" t="e">
        <f>Basisjahr&amp;"-"&amp;Betrachtungsjahr&amp;": "&amp;ROUND(_xlfn.XLOOKUP(Betrachtungsjahr,Daten_NE1[Jahr],Daten_NE1[Veränderung ZH])*100,1)&amp;" %"</f>
        <v>#N/A</v>
      </c>
      <c r="F1" s="193" t="s">
        <v>122</v>
      </c>
      <c r="G1" s="193"/>
      <c r="H1" s="193"/>
      <c r="J1" s="94" t="e">
        <f>Basisjahr&amp;"-"&amp;Betrachtungsjahr&amp;": "&amp;ROUND(_xlfn.XLOOKUP(Betrachtungsjahr,Daten_NE1[Jahr],Daten_NE1[Veränderung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4"/>
      <c r="C8" s="194"/>
      <c r="D8" s="194"/>
      <c r="E8" s="19"/>
      <c r="F8" s="90" t="str">
        <f t="shared" si="1"/>
        <v>Kurzbeschreibung</v>
      </c>
      <c r="G8" s="238">
        <f>B8</f>
        <v>0</v>
      </c>
      <c r="H8" s="238"/>
      <c r="I8" s="238"/>
      <c r="Q8" s="58" t="e">
        <f>E38/E32-1</f>
        <v>#DIV/0!</v>
      </c>
    </row>
    <row r="9" spans="1:17" s="59" customFormat="1" ht="72" customHeight="1" thickTop="1" thickBot="1">
      <c r="A9" s="79" t="s">
        <v>132</v>
      </c>
      <c r="B9" s="194"/>
      <c r="C9" s="194"/>
      <c r="D9" s="194"/>
      <c r="E9" s="19"/>
      <c r="F9" s="90" t="str">
        <f t="shared" si="1"/>
        <v>Aussagekraft/Relevanz</v>
      </c>
      <c r="G9" s="238">
        <f>B9</f>
        <v>0</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6"/>
      <c r="C11" s="196"/>
      <c r="D11" s="196"/>
      <c r="E11" s="19"/>
      <c r="F11" s="90" t="str">
        <f t="shared" ref="F11:I17" si="2">A11</f>
        <v>Datenquelle</v>
      </c>
      <c r="G11" s="238">
        <f t="shared" si="2"/>
        <v>0</v>
      </c>
      <c r="H11" s="238"/>
      <c r="I11" s="238"/>
    </row>
    <row r="12" spans="1:17" s="56" customFormat="1" ht="42" customHeight="1" thickTop="1" thickBot="1">
      <c r="A12" s="79" t="s">
        <v>134</v>
      </c>
      <c r="B12" s="196"/>
      <c r="C12" s="196"/>
      <c r="D12" s="196"/>
      <c r="E12" s="19"/>
      <c r="F12" s="90" t="str">
        <f t="shared" si="2"/>
        <v>Internetadresse</v>
      </c>
      <c r="G12" s="238">
        <f t="shared" si="2"/>
        <v>0</v>
      </c>
      <c r="H12" s="238"/>
      <c r="I12" s="238"/>
    </row>
    <row r="13" spans="1:17" s="56" customFormat="1" ht="42" customHeight="1" thickTop="1" thickBot="1">
      <c r="A13" s="79" t="s">
        <v>127</v>
      </c>
      <c r="B13" s="196"/>
      <c r="C13" s="196"/>
      <c r="D13" s="196"/>
      <c r="E13" s="19"/>
      <c r="F13" s="90" t="str">
        <f t="shared" si="2"/>
        <v>Kontaktperson</v>
      </c>
      <c r="G13" s="238">
        <f t="shared" si="2"/>
        <v>0</v>
      </c>
      <c r="H13" s="238"/>
      <c r="I13" s="238"/>
    </row>
    <row r="14" spans="1:17" s="56" customFormat="1" ht="13.35" thickTop="1" thickBot="1">
      <c r="A14" s="79" t="s">
        <v>135</v>
      </c>
      <c r="B14" s="203"/>
      <c r="C14" s="204"/>
      <c r="D14" s="205"/>
      <c r="E14" s="19"/>
      <c r="F14" s="90" t="str">
        <f>A14</f>
        <v>Nr. der Statisitik</v>
      </c>
      <c r="G14" s="239">
        <f>B14</f>
        <v>0</v>
      </c>
      <c r="H14" s="240"/>
      <c r="I14" s="241"/>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7"/>
      <c r="C21" s="198"/>
      <c r="D21" s="199"/>
      <c r="E21" s="19"/>
      <c r="F21" s="90" t="str">
        <f>A21</f>
        <v>Hinweise zu Datenauswahl und -aufbereitung</v>
      </c>
      <c r="G21" s="200">
        <f>B21</f>
        <v>0</v>
      </c>
      <c r="H21" s="201"/>
      <c r="I21" s="202"/>
    </row>
    <row r="22" spans="1:17" s="59" customFormat="1" ht="36.6" customHeight="1" thickTop="1" thickBot="1">
      <c r="A22" s="79" t="s">
        <v>146</v>
      </c>
      <c r="B22" s="197"/>
      <c r="C22" s="198"/>
      <c r="D22" s="199"/>
      <c r="E22" s="19"/>
      <c r="F22" s="90" t="str">
        <f>A22</f>
        <v>Berechnung Indikator</v>
      </c>
      <c r="G22" s="200">
        <f>B22</f>
        <v>0</v>
      </c>
      <c r="H22" s="201"/>
      <c r="I22" s="202"/>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4"/>
      <c r="C24" s="194"/>
      <c r="D24" s="194"/>
      <c r="E24" s="19"/>
      <c r="F24" s="89"/>
      <c r="G24" s="195"/>
      <c r="H24" s="195"/>
      <c r="I24" s="195"/>
    </row>
    <row r="25" spans="1:17" s="59" customFormat="1" ht="42.6" customHeight="1" thickTop="1" thickBot="1">
      <c r="A25" s="79" t="s">
        <v>148</v>
      </c>
      <c r="B25" s="194"/>
      <c r="C25" s="194"/>
      <c r="D25" s="194"/>
      <c r="E25" s="19"/>
      <c r="F25" s="90" t="str">
        <f t="shared" ref="F25:F27" si="5">A25</f>
        <v>Datenqualität</v>
      </c>
      <c r="G25" s="238">
        <f>B25</f>
        <v>0</v>
      </c>
      <c r="H25" s="238"/>
      <c r="I25" s="238"/>
    </row>
    <row r="26" spans="1:17" s="59" customFormat="1" ht="33" customHeight="1" thickTop="1" thickBot="1">
      <c r="A26" s="79" t="s">
        <v>149</v>
      </c>
      <c r="B26" s="207"/>
      <c r="C26" s="207"/>
      <c r="D26" s="207"/>
      <c r="E26" s="19"/>
      <c r="F26" s="90" t="str">
        <f t="shared" si="5"/>
        <v>Plausiblisierung / Verifizierung</v>
      </c>
      <c r="G26" s="238">
        <f>B26</f>
        <v>0</v>
      </c>
      <c r="H26" s="238"/>
      <c r="I26" s="238"/>
    </row>
    <row r="27" spans="1:17" s="59" customFormat="1" ht="37.35" customHeight="1" thickTop="1" thickBot="1">
      <c r="A27" s="79" t="s">
        <v>150</v>
      </c>
      <c r="B27" s="194"/>
      <c r="C27" s="194"/>
      <c r="D27" s="194"/>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IF(ISNUMBER(Daten_NE1[[#This Row],[ZH]]),Daten_NE1[[#This Row],[ZH]]/_xlfn.XLOOKUP(Basisjahr,Daten_NE1[Jahr],Daten_NE1[ZH])-1,#N/A)</f>
        <v>#N/A</v>
      </c>
      <c r="G32" s="121"/>
      <c r="H32" s="75" t="e">
        <f>IF(ISNUMBER(Daten_NE1[[#This Row],[CH]]),Daten_NE1[[#This Row],[CH]]/_xlfn.XLOOKUP(Basisjahr,Daten_NE1[Jahr],Daten_NE1[CH])-1,#N/A)</f>
        <v>#N/A</v>
      </c>
      <c r="I32" s="121"/>
      <c r="J32" s="75" t="e">
        <f>IF(ISNUMBER(Daten_NE1[[#This Row],[BS]]),Daten_NE1[[#This Row],[BS]]/_xlfn.XLOOKUP(Basisjahr,Daten_NE1[Jahr],Daten_NE1[BS])-1,#N/A)</f>
        <v>#N/A</v>
      </c>
      <c r="K32" s="63"/>
      <c r="L32" s="67"/>
      <c r="M32" s="64"/>
      <c r="N32" s="64"/>
      <c r="O32" s="64"/>
      <c r="P32" s="64"/>
    </row>
    <row r="33" spans="1:16" ht="16.350000000000001" customHeight="1">
      <c r="A33" s="95">
        <v>2016</v>
      </c>
      <c r="B33" s="65" t="s">
        <v>164</v>
      </c>
      <c r="C33" s="124" t="s">
        <v>164</v>
      </c>
      <c r="D33" s="66" t="e">
        <v>#N/A</v>
      </c>
      <c r="E33" s="73"/>
      <c r="F33" s="75" t="e">
        <f>IF(ISNUMBER(Daten_NE1[[#This Row],[ZH]]),Daten_NE1[[#This Row],[ZH]]/_xlfn.XLOOKUP(Basisjahr,Daten_NE1[Jahr],Daten_NE1[ZH])-1,#N/A)</f>
        <v>#N/A</v>
      </c>
      <c r="G33" s="73"/>
      <c r="H33" s="75" t="e">
        <f>IF(ISNUMBER(Daten_NE1[[#This Row],[CH]]),Daten_NE1[[#This Row],[CH]]/_xlfn.XLOOKUP(Basisjahr,Daten_NE1[Jahr],Daten_NE1[CH])-1,#N/A)</f>
        <v>#N/A</v>
      </c>
      <c r="I33" s="73"/>
      <c r="J33" s="75" t="e">
        <f>IF(ISNUMBER(Daten_NE1[[#This Row],[BS]]),Daten_NE1[[#This Row],[BS]]/_xlfn.XLOOKUP(Basisjahr,Daten_NE1[Jahr],Daten_NE1[BS])-1,#N/A)</f>
        <v>#N/A</v>
      </c>
      <c r="K33" s="63"/>
      <c r="L33" s="67"/>
      <c r="M33" s="64"/>
      <c r="N33" s="62"/>
      <c r="O33" s="62"/>
      <c r="P33" s="62"/>
    </row>
    <row r="34" spans="1:16" ht="16.350000000000001" customHeight="1">
      <c r="A34" s="95">
        <v>2017</v>
      </c>
      <c r="B34" s="65" t="s">
        <v>164</v>
      </c>
      <c r="C34" s="124" t="s">
        <v>164</v>
      </c>
      <c r="D34" s="66" t="e">
        <v>#N/A</v>
      </c>
      <c r="E34" s="73"/>
      <c r="F34" s="75" t="e">
        <f>IF(ISNUMBER(Daten_NE1[[#This Row],[ZH]]),Daten_NE1[[#This Row],[ZH]]/_xlfn.XLOOKUP(Basisjahr,Daten_NE1[Jahr],Daten_NE1[ZH])-1,#N/A)</f>
        <v>#N/A</v>
      </c>
      <c r="G34" s="73"/>
      <c r="H34" s="75" t="e">
        <f>IF(ISNUMBER(Daten_NE1[[#This Row],[CH]]),Daten_NE1[[#This Row],[CH]]/_xlfn.XLOOKUP(Basisjahr,Daten_NE1[Jahr],Daten_NE1[CH])-1,#N/A)</f>
        <v>#N/A</v>
      </c>
      <c r="I34" s="73"/>
      <c r="J34" s="75" t="e">
        <f>IF(ISNUMBER(Daten_NE1[[#This Row],[BS]]),Daten_NE1[[#This Row],[BS]]/_xlfn.XLOOKUP(Basisjahr,Daten_NE1[Jahr],Daten_NE1[BS])-1,#N/A)</f>
        <v>#N/A</v>
      </c>
      <c r="K34" s="63"/>
      <c r="L34" s="67"/>
      <c r="M34" s="64"/>
      <c r="N34" s="62"/>
      <c r="O34" s="62"/>
      <c r="P34" s="62"/>
    </row>
    <row r="35" spans="1:16" ht="16.350000000000001" customHeight="1">
      <c r="A35" s="95">
        <v>2018</v>
      </c>
      <c r="B35" s="65" t="s">
        <v>164</v>
      </c>
      <c r="C35" s="124" t="s">
        <v>164</v>
      </c>
      <c r="D35" s="66" t="e">
        <v>#N/A</v>
      </c>
      <c r="E35" s="73"/>
      <c r="F35" s="75" t="e">
        <f>IF(ISNUMBER(Daten_NE1[[#This Row],[ZH]]),Daten_NE1[[#This Row],[ZH]]/_xlfn.XLOOKUP(Basisjahr,Daten_NE1[Jahr],Daten_NE1[ZH])-1,#N/A)</f>
        <v>#N/A</v>
      </c>
      <c r="G35" s="73"/>
      <c r="H35" s="75" t="e">
        <f>IF(ISNUMBER(Daten_NE1[[#This Row],[CH]]),Daten_NE1[[#This Row],[CH]]/_xlfn.XLOOKUP(Basisjahr,Daten_NE1[Jahr],Daten_NE1[CH])-1,#N/A)</f>
        <v>#N/A</v>
      </c>
      <c r="I35" s="73"/>
      <c r="J35" s="75" t="e">
        <f>IF(ISNUMBER(Daten_NE1[[#This Row],[BS]]),Daten_NE1[[#This Row],[BS]]/_xlfn.XLOOKUP(Basisjahr,Daten_NE1[Jahr],Daten_NE1[BS])-1,#N/A)</f>
        <v>#N/A</v>
      </c>
      <c r="K35" s="63"/>
      <c r="L35" s="67"/>
      <c r="M35" s="64"/>
      <c r="N35" s="62"/>
      <c r="O35" s="62"/>
      <c r="P35" s="62"/>
    </row>
    <row r="36" spans="1:16" ht="16.350000000000001" customHeight="1">
      <c r="A36" s="95">
        <v>2019</v>
      </c>
      <c r="B36" s="65" t="s">
        <v>164</v>
      </c>
      <c r="C36" s="124" t="s">
        <v>164</v>
      </c>
      <c r="D36" s="66" t="e">
        <v>#N/A</v>
      </c>
      <c r="E36" s="73"/>
      <c r="F36" s="75" t="e">
        <f>IF(ISNUMBER(Daten_NE1[[#This Row],[ZH]]),Daten_NE1[[#This Row],[ZH]]/_xlfn.XLOOKUP(Basisjahr,Daten_NE1[Jahr],Daten_NE1[ZH])-1,#N/A)</f>
        <v>#N/A</v>
      </c>
      <c r="G36" s="73"/>
      <c r="H36" s="75" t="e">
        <f>IF(ISNUMBER(Daten_NE1[[#This Row],[CH]]),Daten_NE1[[#This Row],[CH]]/_xlfn.XLOOKUP(Basisjahr,Daten_NE1[Jahr],Daten_NE1[CH])-1,#N/A)</f>
        <v>#N/A</v>
      </c>
      <c r="I36" s="73"/>
      <c r="J36" s="75" t="e">
        <f>IF(ISNUMBER(Daten_NE1[[#This Row],[BS]]),Daten_NE1[[#This Row],[BS]]/_xlfn.XLOOKUP(Basisjahr,Daten_NE1[Jahr],Daten_NE1[BS])-1,#N/A)</f>
        <v>#N/A</v>
      </c>
      <c r="K36" s="63"/>
      <c r="L36" s="67"/>
      <c r="M36" s="64"/>
      <c r="N36" s="62"/>
      <c r="O36" s="62"/>
      <c r="P36" s="62"/>
    </row>
    <row r="37" spans="1:16" ht="16.350000000000001" customHeight="1">
      <c r="A37" s="95">
        <v>2020</v>
      </c>
      <c r="B37" s="65" t="s">
        <v>164</v>
      </c>
      <c r="C37" s="124" t="s">
        <v>164</v>
      </c>
      <c r="D37" s="66" t="e">
        <v>#N/A</v>
      </c>
      <c r="E37" s="73"/>
      <c r="F37" s="75" t="e">
        <f>IF(ISNUMBER(Daten_NE1[[#This Row],[ZH]]),Daten_NE1[[#This Row],[ZH]]/_xlfn.XLOOKUP(Basisjahr,Daten_NE1[Jahr],Daten_NE1[ZH])-1,#N/A)</f>
        <v>#N/A</v>
      </c>
      <c r="G37" s="73"/>
      <c r="H37" s="75" t="e">
        <f>IF(ISNUMBER(Daten_NE1[[#This Row],[CH]]),Daten_NE1[[#This Row],[CH]]/_xlfn.XLOOKUP(Basisjahr,Daten_NE1[Jahr],Daten_NE1[CH])-1,#N/A)</f>
        <v>#N/A</v>
      </c>
      <c r="I37" s="73"/>
      <c r="J37" s="75" t="e">
        <f>IF(ISNUMBER(Daten_NE1[[#This Row],[BS]]),Daten_NE1[[#This Row],[BS]]/_xlfn.XLOOKUP(Basisjahr,Daten_NE1[Jahr],Daten_NE1[BS])-1,#N/A)</f>
        <v>#N/A</v>
      </c>
      <c r="K37" s="63"/>
      <c r="L37" s="67"/>
      <c r="M37" s="64"/>
      <c r="N37" s="62"/>
      <c r="O37" s="62"/>
      <c r="P37" s="62"/>
    </row>
    <row r="38" spans="1:16" ht="16.350000000000001" customHeight="1">
      <c r="A38" s="95">
        <v>2021</v>
      </c>
      <c r="B38" s="65" t="s">
        <v>164</v>
      </c>
      <c r="C38" s="124" t="s">
        <v>164</v>
      </c>
      <c r="D38" s="66" t="e">
        <v>#N/A</v>
      </c>
      <c r="E38" s="73"/>
      <c r="F38" s="75" t="e">
        <f>IF(ISNUMBER(Daten_NE1[[#This Row],[ZH]]),Daten_NE1[[#This Row],[ZH]]/_xlfn.XLOOKUP(Basisjahr,Daten_NE1[Jahr],Daten_NE1[ZH])-1,#N/A)</f>
        <v>#N/A</v>
      </c>
      <c r="G38" s="73"/>
      <c r="H38" s="75" t="e">
        <f>IF(ISNUMBER(Daten_NE1[[#This Row],[CH]]),Daten_NE1[[#This Row],[CH]]/_xlfn.XLOOKUP(Basisjahr,Daten_NE1[Jahr],Daten_NE1[CH])-1,#N/A)</f>
        <v>#N/A</v>
      </c>
      <c r="I38" s="73"/>
      <c r="J38" s="75" t="e">
        <f>IF(ISNUMBER(Daten_NE1[[#This Row],[BS]]),Daten_NE1[[#This Row],[BS]]/_xlfn.XLOOKUP(Basisjahr,Daten_NE1[Jahr],Daten_NE1[BS])-1,#N/A)</f>
        <v>#N/A</v>
      </c>
      <c r="K38" s="63"/>
      <c r="L38" s="67"/>
      <c r="M38" s="64"/>
      <c r="N38" s="62"/>
      <c r="O38" s="62"/>
      <c r="P38" s="62"/>
    </row>
    <row r="39" spans="1:16" ht="16.350000000000001" customHeight="1">
      <c r="A39" s="95">
        <v>2022</v>
      </c>
      <c r="B39" s="65" t="s">
        <v>164</v>
      </c>
      <c r="C39" s="124" t="s">
        <v>164</v>
      </c>
      <c r="D39" s="66" t="e">
        <v>#N/A</v>
      </c>
      <c r="E39" s="73"/>
      <c r="F39" s="75" t="e">
        <f>IF(ISNUMBER(Daten_NE1[[#This Row],[ZH]]),Daten_NE1[[#This Row],[ZH]]/_xlfn.XLOOKUP(Basisjahr,Daten_NE1[Jahr],Daten_NE1[ZH])-1,#N/A)</f>
        <v>#N/A</v>
      </c>
      <c r="G39" s="73"/>
      <c r="H39" s="75" t="e">
        <f>IF(ISNUMBER(Daten_NE1[[#This Row],[CH]]),Daten_NE1[[#This Row],[CH]]/_xlfn.XLOOKUP(Basisjahr,Daten_NE1[Jahr],Daten_NE1[CH])-1,#N/A)</f>
        <v>#N/A</v>
      </c>
      <c r="I39" s="73"/>
      <c r="J39" s="75" t="e">
        <f>IF(ISNUMBER(Daten_NE1[[#This Row],[BS]]),Daten_NE1[[#This Row],[BS]]/_xlfn.XLOOKUP(Basisjahr,Daten_NE1[Jahr],Daten_NE1[BS])-1,#N/A)</f>
        <v>#N/A</v>
      </c>
      <c r="K39" s="68"/>
      <c r="L39" s="67"/>
      <c r="M39" s="64"/>
      <c r="N39" s="62"/>
      <c r="O39" s="62"/>
      <c r="P39" s="62"/>
    </row>
    <row r="40" spans="1:16" ht="16.350000000000001" customHeight="1">
      <c r="A40" s="95">
        <v>2023</v>
      </c>
      <c r="B40" s="65" t="s">
        <v>164</v>
      </c>
      <c r="C40" s="124" t="s">
        <v>164</v>
      </c>
      <c r="D40" s="66" t="e">
        <v>#N/A</v>
      </c>
      <c r="E40" s="74"/>
      <c r="F40" s="76" t="e">
        <f>IF(ISNUMBER(Daten_NE1[[#This Row],[ZH]]),Daten_NE1[[#This Row],[ZH]]/_xlfn.XLOOKUP(Basisjahr,Daten_NE1[Jahr],Daten_NE1[ZH])-1,#N/A)</f>
        <v>#N/A</v>
      </c>
      <c r="G40" s="74"/>
      <c r="H40" s="76" t="e">
        <f>IF(ISNUMBER(Daten_NE1[[#This Row],[CH]]),Daten_NE1[[#This Row],[CH]]/_xlfn.XLOOKUP(Basisjahr,Daten_NE1[Jahr],Daten_NE1[CH])-1,#N/A)</f>
        <v>#N/A</v>
      </c>
      <c r="I40" s="74"/>
      <c r="J40" s="76" t="e">
        <f>IF(ISNUMBER(Daten_NE1[[#This Row],[BS]]),Daten_NE1[[#This Row],[BS]]/_xlfn.XLOOKUP(Basisjahr,Daten_NE1[Jahr],Daten_NE1[BS])-1,#N/A)</f>
        <v>#N/A</v>
      </c>
      <c r="K40" s="68"/>
      <c r="L40" s="67"/>
      <c r="M40" s="64"/>
      <c r="N40" s="62"/>
      <c r="O40" s="62"/>
      <c r="P40" s="62"/>
    </row>
    <row r="41" spans="1:16" ht="16.350000000000001" customHeight="1">
      <c r="A41" s="95">
        <v>2024</v>
      </c>
      <c r="B41" s="65" t="s">
        <v>164</v>
      </c>
      <c r="C41" s="124" t="s">
        <v>164</v>
      </c>
      <c r="D41" s="66" t="e">
        <v>#N/A</v>
      </c>
      <c r="E41" s="74"/>
      <c r="F41" s="76" t="e">
        <f>IF(ISNUMBER(Daten_NE1[[#This Row],[ZH]]),Daten_NE1[[#This Row],[ZH]]/_xlfn.XLOOKUP(Basisjahr,Daten_NE1[Jahr],Daten_NE1[ZH])-1,#N/A)</f>
        <v>#N/A</v>
      </c>
      <c r="G41" s="74"/>
      <c r="H41" s="76" t="e">
        <f>IF(ISNUMBER(Daten_NE1[[#This Row],[CH]]),Daten_NE1[[#This Row],[CH]]/_xlfn.XLOOKUP(Basisjahr,Daten_NE1[Jahr],Daten_NE1[CH])-1,#N/A)</f>
        <v>#N/A</v>
      </c>
      <c r="I41" s="74"/>
      <c r="J41" s="76" t="e">
        <f>IF(ISNUMBER(Daten_NE1[[#This Row],[BS]]),Daten_NE1[[#This Row],[BS]]/_xlfn.XLOOKUP(Basisjahr,Daten_NE1[Jahr],Daten_NE1[BS])-1,#N/A)</f>
        <v>#N/A</v>
      </c>
      <c r="K41" s="68"/>
      <c r="L41" s="67"/>
      <c r="M41" s="64"/>
      <c r="N41" s="62"/>
      <c r="O41" s="62"/>
      <c r="P41" s="62"/>
    </row>
    <row r="42" spans="1:16" ht="16.350000000000001" customHeight="1">
      <c r="A42" s="95">
        <v>2025</v>
      </c>
      <c r="B42" s="65" t="s">
        <v>164</v>
      </c>
      <c r="C42" s="124" t="s">
        <v>164</v>
      </c>
      <c r="D42" s="66" t="e">
        <v>#N/A</v>
      </c>
      <c r="E42" s="74"/>
      <c r="F42" s="76" t="e">
        <f>IF(ISNUMBER(Daten_NE1[[#This Row],[ZH]]),Daten_NE1[[#This Row],[ZH]]/_xlfn.XLOOKUP(Basisjahr,Daten_NE1[Jahr],Daten_NE1[ZH])-1,#N/A)</f>
        <v>#N/A</v>
      </c>
      <c r="G42" s="74"/>
      <c r="H42" s="76" t="e">
        <f>IF(ISNUMBER(Daten_NE1[[#This Row],[CH]]),Daten_NE1[[#This Row],[CH]]/_xlfn.XLOOKUP(Basisjahr,Daten_NE1[Jahr],Daten_NE1[CH])-1,#N/A)</f>
        <v>#N/A</v>
      </c>
      <c r="I42" s="74"/>
      <c r="J42" s="76" t="e">
        <f>IF(ISNUMBER(Daten_NE1[[#This Row],[BS]]),Daten_NE1[[#This Row],[BS]]/_xlfn.XLOOKUP(Basisjahr,Daten_NE1[Jahr],Daten_NE1[BS])-1,#N/A)</f>
        <v>#N/A</v>
      </c>
      <c r="K42" s="68"/>
      <c r="L42" s="67"/>
      <c r="M42" s="64"/>
      <c r="N42" s="62"/>
      <c r="O42" s="62"/>
      <c r="P42" s="62"/>
    </row>
    <row r="43" spans="1:16" ht="16.350000000000001" customHeight="1">
      <c r="A43" s="95">
        <v>2026</v>
      </c>
      <c r="B43" s="65" t="s">
        <v>164</v>
      </c>
      <c r="C43" s="124" t="s">
        <v>164</v>
      </c>
      <c r="D43" s="66" t="e">
        <v>#N/A</v>
      </c>
      <c r="E43" s="74"/>
      <c r="F43" s="76" t="e">
        <f>IF(ISNUMBER(Daten_NE1[[#This Row],[ZH]]),Daten_NE1[[#This Row],[ZH]]/_xlfn.XLOOKUP(Basisjahr,Daten_NE1[Jahr],Daten_NE1[ZH])-1,#N/A)</f>
        <v>#N/A</v>
      </c>
      <c r="G43" s="74"/>
      <c r="H43" s="76" t="e">
        <f>IF(ISNUMBER(Daten_NE1[[#This Row],[CH]]),Daten_NE1[[#This Row],[CH]]/_xlfn.XLOOKUP(Basisjahr,Daten_NE1[Jahr],Daten_NE1[CH])-1,#N/A)</f>
        <v>#N/A</v>
      </c>
      <c r="I43" s="74"/>
      <c r="J43" s="76" t="e">
        <f>IF(ISNUMBER(Daten_NE1[[#This Row],[BS]]),Daten_NE1[[#This Row],[BS]]/_xlfn.XLOOKUP(Basisjahr,Daten_NE1[Jahr],Daten_NE1[BS])-1,#N/A)</f>
        <v>#N/A</v>
      </c>
      <c r="K43" s="68"/>
      <c r="L43" s="67"/>
      <c r="M43" s="64"/>
      <c r="N43" s="62"/>
      <c r="O43" s="62"/>
      <c r="P43" s="62"/>
    </row>
    <row r="44" spans="1:16" ht="16.350000000000001" customHeight="1">
      <c r="A44" s="95">
        <v>2027</v>
      </c>
      <c r="B44" s="65" t="s">
        <v>164</v>
      </c>
      <c r="C44" s="124" t="s">
        <v>164</v>
      </c>
      <c r="D44" s="66" t="e">
        <v>#N/A</v>
      </c>
      <c r="E44" s="74"/>
      <c r="F44" s="76" t="e">
        <f>IF(ISNUMBER(Daten_NE1[[#This Row],[ZH]]),Daten_NE1[[#This Row],[ZH]]/_xlfn.XLOOKUP(Basisjahr,Daten_NE1[Jahr],Daten_NE1[ZH])-1,#N/A)</f>
        <v>#N/A</v>
      </c>
      <c r="G44" s="74"/>
      <c r="H44" s="76" t="e">
        <f>IF(ISNUMBER(Daten_NE1[[#This Row],[CH]]),Daten_NE1[[#This Row],[CH]]/_xlfn.XLOOKUP(Basisjahr,Daten_NE1[Jahr],Daten_NE1[CH])-1,#N/A)</f>
        <v>#N/A</v>
      </c>
      <c r="I44" s="74"/>
      <c r="J44" s="76" t="e">
        <f>IF(ISNUMBER(Daten_NE1[[#This Row],[BS]]),Daten_NE1[[#This Row],[BS]]/_xlfn.XLOOKUP(Basisjahr,Daten_NE1[Jahr],Daten_NE1[BS])-1,#N/A)</f>
        <v>#N/A</v>
      </c>
      <c r="K44" s="68"/>
      <c r="L44" s="67"/>
      <c r="M44" s="64"/>
      <c r="N44" s="62"/>
      <c r="O44" s="62"/>
      <c r="P44" s="62"/>
    </row>
    <row r="45" spans="1:16" ht="16.350000000000001" customHeight="1">
      <c r="A45" s="95">
        <v>2028</v>
      </c>
      <c r="B45" s="65" t="s">
        <v>164</v>
      </c>
      <c r="C45" s="124" t="s">
        <v>164</v>
      </c>
      <c r="D45" s="66" t="e">
        <v>#N/A</v>
      </c>
      <c r="E45" s="74"/>
      <c r="F45" s="76" t="e">
        <f>IF(ISNUMBER(Daten_NE1[[#This Row],[ZH]]),Daten_NE1[[#This Row],[ZH]]/_xlfn.XLOOKUP(Basisjahr,Daten_NE1[Jahr],Daten_NE1[ZH])-1,#N/A)</f>
        <v>#N/A</v>
      </c>
      <c r="G45" s="74"/>
      <c r="H45" s="76" t="e">
        <f>IF(ISNUMBER(Daten_NE1[[#This Row],[CH]]),Daten_NE1[[#This Row],[CH]]/_xlfn.XLOOKUP(Basisjahr,Daten_NE1[Jahr],Daten_NE1[CH])-1,#N/A)</f>
        <v>#N/A</v>
      </c>
      <c r="I45" s="74"/>
      <c r="J45" s="76" t="e">
        <f>IF(ISNUMBER(Daten_NE1[[#This Row],[BS]]),Daten_NE1[[#This Row],[BS]]/_xlfn.XLOOKUP(Basisjahr,Daten_NE1[Jahr],Daten_NE1[BS])-1,#N/A)</f>
        <v>#N/A</v>
      </c>
      <c r="K45" s="68"/>
      <c r="L45" s="67"/>
      <c r="M45" s="64"/>
      <c r="N45" s="62"/>
      <c r="O45" s="62"/>
      <c r="P45" s="62"/>
    </row>
    <row r="46" spans="1:16" ht="16.350000000000001" customHeight="1">
      <c r="A46" s="95">
        <v>2029</v>
      </c>
      <c r="B46" s="65" t="s">
        <v>164</v>
      </c>
      <c r="C46" s="124" t="s">
        <v>164</v>
      </c>
      <c r="D46" s="66" t="e">
        <v>#N/A</v>
      </c>
      <c r="E46" s="74"/>
      <c r="F46" s="76" t="e">
        <f>IF(ISNUMBER(Daten_NE1[[#This Row],[ZH]]),Daten_NE1[[#This Row],[ZH]]/_xlfn.XLOOKUP(Basisjahr,Daten_NE1[Jahr],Daten_NE1[ZH])-1,#N/A)</f>
        <v>#N/A</v>
      </c>
      <c r="G46" s="74"/>
      <c r="H46" s="76" t="e">
        <f>IF(ISNUMBER(Daten_NE1[[#This Row],[CH]]),Daten_NE1[[#This Row],[CH]]/_xlfn.XLOOKUP(Basisjahr,Daten_NE1[Jahr],Daten_NE1[CH])-1,#N/A)</f>
        <v>#N/A</v>
      </c>
      <c r="I46" s="74"/>
      <c r="J46" s="76" t="e">
        <f>IF(ISNUMBER(Daten_NE1[[#This Row],[BS]]),Daten_NE1[[#This Row],[BS]]/_xlfn.XLOOKUP(Basisjahr,Daten_NE1[Jahr],Daten_NE1[BS])-1,#N/A)</f>
        <v>#N/A</v>
      </c>
      <c r="K46" s="68"/>
      <c r="L46" s="67"/>
      <c r="M46" s="64"/>
      <c r="N46" s="62"/>
      <c r="O46" s="62"/>
      <c r="P46" s="62"/>
    </row>
    <row r="47" spans="1:16" ht="16.350000000000001" customHeight="1">
      <c r="A47" s="95">
        <v>2030</v>
      </c>
      <c r="B47" s="65" t="s">
        <v>164</v>
      </c>
      <c r="C47" s="124" t="s">
        <v>164</v>
      </c>
      <c r="D47" s="66" t="e">
        <v>#N/A</v>
      </c>
      <c r="E47" s="74"/>
      <c r="F47" s="76" t="e">
        <f>IF(ISNUMBER(Daten_NE1[[#This Row],[ZH]]),Daten_NE1[[#This Row],[ZH]]/_xlfn.XLOOKUP(Basisjahr,Daten_NE1[Jahr],Daten_NE1[ZH])-1,#N/A)</f>
        <v>#N/A</v>
      </c>
      <c r="G47" s="74"/>
      <c r="H47" s="76" t="e">
        <f>IF(ISNUMBER(Daten_NE1[[#This Row],[CH]]),Daten_NE1[[#This Row],[CH]]/_xlfn.XLOOKUP(Basisjahr,Daten_NE1[Jahr],Daten_NE1[CH])-1,#N/A)</f>
        <v>#N/A</v>
      </c>
      <c r="I47" s="74"/>
      <c r="J47" s="76" t="e">
        <f>IF(ISNUMBER(Daten_NE1[[#This Row],[BS]]),Daten_NE1[[#This Row],[BS]]/_xlfn.XLOOKUP(Basisjahr,Daten_NE1[Jahr],Daten_NE1[BS])-1,#N/A)</f>
        <v>#N/A</v>
      </c>
      <c r="K47" s="68"/>
      <c r="L47" s="67"/>
      <c r="M47" s="64"/>
      <c r="N47" s="62"/>
      <c r="O47" s="62"/>
      <c r="P47" s="62"/>
    </row>
    <row r="48" spans="1:16" ht="16.350000000000001" customHeight="1">
      <c r="A48" s="95">
        <v>2031</v>
      </c>
      <c r="B48" s="65" t="s">
        <v>164</v>
      </c>
      <c r="C48" s="124" t="s">
        <v>164</v>
      </c>
      <c r="D48" s="66" t="e">
        <v>#N/A</v>
      </c>
      <c r="E48" s="74"/>
      <c r="F48" s="76" t="e">
        <f>IF(ISNUMBER(Daten_NE1[[#This Row],[ZH]]),Daten_NE1[[#This Row],[ZH]]/_xlfn.XLOOKUP(Basisjahr,Daten_NE1[Jahr],Daten_NE1[ZH])-1,#N/A)</f>
        <v>#N/A</v>
      </c>
      <c r="G48" s="74"/>
      <c r="H48" s="76" t="e">
        <f>IF(ISNUMBER(Daten_NE1[[#This Row],[CH]]),Daten_NE1[[#This Row],[CH]]/_xlfn.XLOOKUP(Basisjahr,Daten_NE1[Jahr],Daten_NE1[CH])-1,#N/A)</f>
        <v>#N/A</v>
      </c>
      <c r="I48" s="74"/>
      <c r="J48" s="76" t="e">
        <f>IF(ISNUMBER(Daten_NE1[[#This Row],[BS]]),Daten_NE1[[#This Row],[BS]]/_xlfn.XLOOKUP(Basisjahr,Daten_NE1[Jahr],Daten_NE1[BS])-1,#N/A)</f>
        <v>#N/A</v>
      </c>
      <c r="K48" s="68"/>
      <c r="L48" s="67"/>
      <c r="M48" s="64"/>
      <c r="N48" s="62"/>
      <c r="O48" s="62"/>
      <c r="P48" s="62"/>
    </row>
    <row r="49" spans="1:16" ht="16.350000000000001" customHeight="1">
      <c r="A49" s="95">
        <v>2032</v>
      </c>
      <c r="B49" s="65" t="s">
        <v>164</v>
      </c>
      <c r="C49" s="124" t="s">
        <v>164</v>
      </c>
      <c r="D49" s="66" t="e">
        <v>#N/A</v>
      </c>
      <c r="E49" s="74"/>
      <c r="F49" s="76" t="e">
        <f>IF(ISNUMBER(Daten_NE1[[#This Row],[ZH]]),Daten_NE1[[#This Row],[ZH]]/_xlfn.XLOOKUP(Basisjahr,Daten_NE1[Jahr],Daten_NE1[ZH])-1,#N/A)</f>
        <v>#N/A</v>
      </c>
      <c r="G49" s="74"/>
      <c r="H49" s="76" t="e">
        <f>IF(ISNUMBER(Daten_NE1[[#This Row],[CH]]),Daten_NE1[[#This Row],[CH]]/_xlfn.XLOOKUP(Basisjahr,Daten_NE1[Jahr],Daten_NE1[CH])-1,#N/A)</f>
        <v>#N/A</v>
      </c>
      <c r="I49" s="74"/>
      <c r="J49" s="76" t="e">
        <f>IF(ISNUMBER(Daten_NE1[[#This Row],[BS]]),Daten_NE1[[#This Row],[BS]]/_xlfn.XLOOKUP(Basisjahr,Daten_NE1[Jahr],Daten_NE1[BS])-1,#N/A)</f>
        <v>#N/A</v>
      </c>
      <c r="K49" s="68"/>
      <c r="L49" s="67"/>
      <c r="M49" s="64"/>
      <c r="N49" s="62"/>
      <c r="O49" s="62"/>
      <c r="P49" s="62"/>
    </row>
    <row r="50" spans="1:16" ht="16.350000000000001" customHeight="1">
      <c r="A50" s="95">
        <v>2033</v>
      </c>
      <c r="B50" s="65" t="s">
        <v>164</v>
      </c>
      <c r="C50" s="124" t="s">
        <v>164</v>
      </c>
      <c r="D50" s="66" t="e">
        <v>#N/A</v>
      </c>
      <c r="E50" s="74"/>
      <c r="F50" s="76" t="e">
        <f>IF(ISNUMBER(Daten_NE1[[#This Row],[ZH]]),Daten_NE1[[#This Row],[ZH]]/_xlfn.XLOOKUP(Basisjahr,Daten_NE1[Jahr],Daten_NE1[ZH])-1,#N/A)</f>
        <v>#N/A</v>
      </c>
      <c r="G50" s="74"/>
      <c r="H50" s="76" t="e">
        <f>IF(ISNUMBER(Daten_NE1[[#This Row],[CH]]),Daten_NE1[[#This Row],[CH]]/_xlfn.XLOOKUP(Basisjahr,Daten_NE1[Jahr],Daten_NE1[CH])-1,#N/A)</f>
        <v>#N/A</v>
      </c>
      <c r="I50" s="74"/>
      <c r="J50" s="76" t="e">
        <f>IF(ISNUMBER(Daten_NE1[[#This Row],[BS]]),Daten_NE1[[#This Row],[BS]]/_xlfn.XLOOKUP(Basisjahr,Daten_NE1[Jahr],Daten_NE1[BS])-1,#N/A)</f>
        <v>#N/A</v>
      </c>
      <c r="K50" s="68"/>
      <c r="L50" s="67"/>
      <c r="M50" s="64"/>
      <c r="N50" s="62"/>
      <c r="O50" s="62"/>
      <c r="P50" s="62"/>
    </row>
    <row r="51" spans="1:16" ht="16.350000000000001" customHeight="1">
      <c r="A51" s="95">
        <v>2034</v>
      </c>
      <c r="B51" s="65" t="s">
        <v>164</v>
      </c>
      <c r="C51" s="124" t="s">
        <v>164</v>
      </c>
      <c r="D51" s="66" t="e">
        <v>#N/A</v>
      </c>
      <c r="E51" s="74"/>
      <c r="F51" s="76" t="e">
        <f>IF(ISNUMBER(Daten_NE1[[#This Row],[ZH]]),Daten_NE1[[#This Row],[ZH]]/_xlfn.XLOOKUP(Basisjahr,Daten_NE1[Jahr],Daten_NE1[ZH])-1,#N/A)</f>
        <v>#N/A</v>
      </c>
      <c r="G51" s="74"/>
      <c r="H51" s="76" t="e">
        <f>IF(ISNUMBER(Daten_NE1[[#This Row],[CH]]),Daten_NE1[[#This Row],[CH]]/_xlfn.XLOOKUP(Basisjahr,Daten_NE1[Jahr],Daten_NE1[CH])-1,#N/A)</f>
        <v>#N/A</v>
      </c>
      <c r="I51" s="74"/>
      <c r="J51" s="76" t="e">
        <f>IF(ISNUMBER(Daten_NE1[[#This Row],[BS]]),Daten_NE1[[#This Row],[BS]]/_xlfn.XLOOKUP(Basisjahr,Daten_NE1[Jahr],Daten_NE1[BS])-1,#N/A)</f>
        <v>#N/A</v>
      </c>
      <c r="K51" s="68"/>
      <c r="L51" s="67"/>
      <c r="M51" s="64"/>
      <c r="N51" s="62"/>
      <c r="O51" s="62"/>
      <c r="P51" s="62"/>
    </row>
    <row r="52" spans="1:16" ht="16.350000000000001" customHeight="1">
      <c r="A52" s="95">
        <v>2035</v>
      </c>
      <c r="B52" s="65" t="s">
        <v>164</v>
      </c>
      <c r="C52" s="124" t="s">
        <v>164</v>
      </c>
      <c r="D52" s="66" t="e">
        <v>#N/A</v>
      </c>
      <c r="E52" s="74"/>
      <c r="F52" s="76" t="e">
        <f>IF(ISNUMBER(Daten_NE1[[#This Row],[ZH]]),Daten_NE1[[#This Row],[ZH]]/_xlfn.XLOOKUP(Basisjahr,Daten_NE1[Jahr],Daten_NE1[ZH])-1,#N/A)</f>
        <v>#N/A</v>
      </c>
      <c r="G52" s="74"/>
      <c r="H52" s="76" t="e">
        <f>IF(ISNUMBER(Daten_NE1[[#This Row],[CH]]),Daten_NE1[[#This Row],[CH]]/_xlfn.XLOOKUP(Basisjahr,Daten_NE1[Jahr],Daten_NE1[CH])-1,#N/A)</f>
        <v>#N/A</v>
      </c>
      <c r="I52" s="74"/>
      <c r="J52" s="76" t="e">
        <f>IF(ISNUMBER(Daten_NE1[[#This Row],[BS]]),Daten_NE1[[#This Row],[BS]]/_xlfn.XLOOKUP(Basisjahr,Daten_NE1[Jahr],Daten_NE1[BS])-1,#N/A)</f>
        <v>#N/A</v>
      </c>
      <c r="K52" s="68"/>
      <c r="L52" s="67"/>
      <c r="M52" s="64"/>
      <c r="N52" s="62"/>
      <c r="O52" s="62"/>
      <c r="P52" s="62"/>
    </row>
    <row r="53" spans="1:16" ht="16.350000000000001" customHeight="1">
      <c r="A53" s="95">
        <v>2036</v>
      </c>
      <c r="B53" s="65" t="s">
        <v>164</v>
      </c>
      <c r="C53" s="124" t="s">
        <v>164</v>
      </c>
      <c r="D53" s="66" t="e">
        <v>#N/A</v>
      </c>
      <c r="E53" s="74"/>
      <c r="F53" s="76" t="e">
        <f>IF(ISNUMBER(Daten_NE1[[#This Row],[ZH]]),Daten_NE1[[#This Row],[ZH]]/_xlfn.XLOOKUP(Basisjahr,Daten_NE1[Jahr],Daten_NE1[ZH])-1,#N/A)</f>
        <v>#N/A</v>
      </c>
      <c r="G53" s="74"/>
      <c r="H53" s="76" t="e">
        <f>IF(ISNUMBER(Daten_NE1[[#This Row],[CH]]),Daten_NE1[[#This Row],[CH]]/_xlfn.XLOOKUP(Basisjahr,Daten_NE1[Jahr],Daten_NE1[CH])-1,#N/A)</f>
        <v>#N/A</v>
      </c>
      <c r="I53" s="74"/>
      <c r="J53" s="76" t="e">
        <f>IF(ISNUMBER(Daten_NE1[[#This Row],[BS]]),Daten_NE1[[#This Row],[BS]]/_xlfn.XLOOKUP(Basisjahr,Daten_NE1[Jahr],Daten_NE1[BS])-1,#N/A)</f>
        <v>#N/A</v>
      </c>
      <c r="K53" s="68"/>
      <c r="L53" s="67"/>
      <c r="M53" s="64"/>
      <c r="N53" s="62"/>
      <c r="O53" s="62"/>
      <c r="P53" s="62"/>
    </row>
    <row r="54" spans="1:16" ht="16.350000000000001" customHeight="1">
      <c r="A54" s="95">
        <v>2037</v>
      </c>
      <c r="B54" s="65" t="s">
        <v>164</v>
      </c>
      <c r="C54" s="124" t="s">
        <v>164</v>
      </c>
      <c r="D54" s="66" t="e">
        <v>#N/A</v>
      </c>
      <c r="E54" s="74"/>
      <c r="F54" s="76" t="e">
        <f>IF(ISNUMBER(Daten_NE1[[#This Row],[ZH]]),Daten_NE1[[#This Row],[ZH]]/_xlfn.XLOOKUP(Basisjahr,Daten_NE1[Jahr],Daten_NE1[ZH])-1,#N/A)</f>
        <v>#N/A</v>
      </c>
      <c r="G54" s="74"/>
      <c r="H54" s="76" t="e">
        <f>IF(ISNUMBER(Daten_NE1[[#This Row],[CH]]),Daten_NE1[[#This Row],[CH]]/_xlfn.XLOOKUP(Basisjahr,Daten_NE1[Jahr],Daten_NE1[CH])-1,#N/A)</f>
        <v>#N/A</v>
      </c>
      <c r="I54" s="74"/>
      <c r="J54" s="76" t="e">
        <f>IF(ISNUMBER(Daten_NE1[[#This Row],[BS]]),Daten_NE1[[#This Row],[BS]]/_xlfn.XLOOKUP(Basisjahr,Daten_NE1[Jahr],Daten_NE1[BS])-1,#N/A)</f>
        <v>#N/A</v>
      </c>
      <c r="K54" s="68"/>
      <c r="L54" s="67"/>
      <c r="M54" s="64"/>
      <c r="N54" s="62"/>
      <c r="O54" s="62"/>
      <c r="P54" s="62"/>
    </row>
    <row r="55" spans="1:16" ht="16.350000000000001" customHeight="1">
      <c r="A55" s="95">
        <v>2038</v>
      </c>
      <c r="B55" s="65" t="s">
        <v>164</v>
      </c>
      <c r="C55" s="124" t="s">
        <v>164</v>
      </c>
      <c r="D55" s="66" t="e">
        <v>#N/A</v>
      </c>
      <c r="E55" s="74"/>
      <c r="F55" s="76" t="e">
        <f>IF(ISNUMBER(Daten_NE1[[#This Row],[ZH]]),Daten_NE1[[#This Row],[ZH]]/_xlfn.XLOOKUP(Basisjahr,Daten_NE1[Jahr],Daten_NE1[ZH])-1,#N/A)</f>
        <v>#N/A</v>
      </c>
      <c r="G55" s="74"/>
      <c r="H55" s="76" t="e">
        <f>IF(ISNUMBER(Daten_NE1[[#This Row],[CH]]),Daten_NE1[[#This Row],[CH]]/_xlfn.XLOOKUP(Basisjahr,Daten_NE1[Jahr],Daten_NE1[CH])-1,#N/A)</f>
        <v>#N/A</v>
      </c>
      <c r="I55" s="74"/>
      <c r="J55" s="76" t="e">
        <f>IF(ISNUMBER(Daten_NE1[[#This Row],[BS]]),Daten_NE1[[#This Row],[BS]]/_xlfn.XLOOKUP(Basisjahr,Daten_NE1[Jahr],Daten_NE1[BS])-1,#N/A)</f>
        <v>#N/A</v>
      </c>
      <c r="K55" s="68"/>
      <c r="L55" s="67"/>
      <c r="M55" s="64"/>
      <c r="N55" s="62"/>
      <c r="O55" s="62"/>
      <c r="P55" s="62"/>
    </row>
    <row r="56" spans="1:16" ht="16.350000000000001" customHeight="1">
      <c r="A56" s="95">
        <v>2039</v>
      </c>
      <c r="B56" s="65" t="s">
        <v>164</v>
      </c>
      <c r="C56" s="124" t="s">
        <v>164</v>
      </c>
      <c r="D56" s="66" t="e">
        <v>#N/A</v>
      </c>
      <c r="E56" s="74"/>
      <c r="F56" s="76" t="e">
        <f>IF(ISNUMBER(Daten_NE1[[#This Row],[ZH]]),Daten_NE1[[#This Row],[ZH]]/_xlfn.XLOOKUP(Basisjahr,Daten_NE1[Jahr],Daten_NE1[ZH])-1,#N/A)</f>
        <v>#N/A</v>
      </c>
      <c r="G56" s="74"/>
      <c r="H56" s="76" t="e">
        <f>IF(ISNUMBER(Daten_NE1[[#This Row],[CH]]),Daten_NE1[[#This Row],[CH]]/_xlfn.XLOOKUP(Basisjahr,Daten_NE1[Jahr],Daten_NE1[CH])-1,#N/A)</f>
        <v>#N/A</v>
      </c>
      <c r="I56" s="74"/>
      <c r="J56" s="76" t="e">
        <f>IF(ISNUMBER(Daten_NE1[[#This Row],[BS]]),Daten_NE1[[#This Row],[BS]]/_xlfn.XLOOKUP(Basisjahr,Daten_NE1[Jahr],Daten_NE1[BS])-1,#N/A)</f>
        <v>#N/A</v>
      </c>
      <c r="K56" s="68"/>
      <c r="L56" s="67"/>
      <c r="M56" s="64"/>
      <c r="N56" s="62"/>
      <c r="O56" s="62"/>
      <c r="P56" s="62"/>
    </row>
    <row r="57" spans="1:16" ht="16.350000000000001" customHeight="1">
      <c r="A57" s="95">
        <v>2040</v>
      </c>
      <c r="B57" s="65" t="s">
        <v>164</v>
      </c>
      <c r="C57" s="124" t="s">
        <v>164</v>
      </c>
      <c r="D57" s="66" t="e">
        <v>#N/A</v>
      </c>
      <c r="E57" s="74"/>
      <c r="F57" s="76" t="e">
        <f>IF(ISNUMBER(Daten_NE1[[#This Row],[ZH]]),Daten_NE1[[#This Row],[ZH]]/_xlfn.XLOOKUP(Basisjahr,Daten_NE1[Jahr],Daten_NE1[ZH])-1,#N/A)</f>
        <v>#N/A</v>
      </c>
      <c r="G57" s="74"/>
      <c r="H57" s="76" t="e">
        <f>IF(ISNUMBER(Daten_NE1[[#This Row],[CH]]),Daten_NE1[[#This Row],[CH]]/_xlfn.XLOOKUP(Basisjahr,Daten_NE1[Jahr],Daten_NE1[CH])-1,#N/A)</f>
        <v>#N/A</v>
      </c>
      <c r="I57" s="74"/>
      <c r="J57" s="76" t="e">
        <f>IF(ISNUMBER(Daten_NE1[[#This Row],[BS]]),Daten_NE1[[#This Row],[BS]]/_xlfn.XLOOKUP(Basisjahr,Daten_NE1[Jahr],Daten_NE1[BS])-1,#N/A)</f>
        <v>#N/A</v>
      </c>
      <c r="K57" s="68"/>
      <c r="L57" s="67"/>
      <c r="M57" s="64"/>
      <c r="N57" s="62"/>
      <c r="O57" s="62"/>
      <c r="P57" s="62"/>
    </row>
    <row r="58" spans="1:16" ht="16.350000000000001" customHeight="1">
      <c r="A58" s="95">
        <v>2041</v>
      </c>
      <c r="B58" s="65" t="s">
        <v>164</v>
      </c>
      <c r="C58" s="124" t="s">
        <v>164</v>
      </c>
      <c r="D58" s="66" t="e">
        <v>#N/A</v>
      </c>
      <c r="E58" s="74"/>
      <c r="F58" s="76" t="e">
        <f>IF(ISNUMBER(Daten_NE1[[#This Row],[ZH]]),Daten_NE1[[#This Row],[ZH]]/_xlfn.XLOOKUP(Basisjahr,Daten_NE1[Jahr],Daten_NE1[ZH])-1,#N/A)</f>
        <v>#N/A</v>
      </c>
      <c r="G58" s="74"/>
      <c r="H58" s="76" t="e">
        <f>IF(ISNUMBER(Daten_NE1[[#This Row],[CH]]),Daten_NE1[[#This Row],[CH]]/_xlfn.XLOOKUP(Basisjahr,Daten_NE1[Jahr],Daten_NE1[CH])-1,#N/A)</f>
        <v>#N/A</v>
      </c>
      <c r="I58" s="74"/>
      <c r="J58" s="76" t="e">
        <f>IF(ISNUMBER(Daten_NE1[[#This Row],[BS]]),Daten_NE1[[#This Row],[BS]]/_xlfn.XLOOKUP(Basisjahr,Daten_NE1[Jahr],Daten_NE1[BS])-1,#N/A)</f>
        <v>#N/A</v>
      </c>
      <c r="K58" s="68"/>
      <c r="L58" s="67"/>
      <c r="M58" s="64"/>
      <c r="N58" s="62"/>
      <c r="O58" s="62"/>
      <c r="P58" s="62"/>
    </row>
    <row r="59" spans="1:16" ht="16.350000000000001" customHeight="1">
      <c r="A59" s="95">
        <v>2042</v>
      </c>
      <c r="B59" s="65" t="s">
        <v>164</v>
      </c>
      <c r="C59" s="124" t="s">
        <v>164</v>
      </c>
      <c r="D59" s="66" t="e">
        <v>#N/A</v>
      </c>
      <c r="E59" s="74"/>
      <c r="F59" s="76" t="e">
        <f>IF(ISNUMBER(Daten_NE1[[#This Row],[ZH]]),Daten_NE1[[#This Row],[ZH]]/_xlfn.XLOOKUP(Basisjahr,Daten_NE1[Jahr],Daten_NE1[ZH])-1,#N/A)</f>
        <v>#N/A</v>
      </c>
      <c r="G59" s="74"/>
      <c r="H59" s="76" t="e">
        <f>IF(ISNUMBER(Daten_NE1[[#This Row],[CH]]),Daten_NE1[[#This Row],[CH]]/_xlfn.XLOOKUP(Basisjahr,Daten_NE1[Jahr],Daten_NE1[CH])-1,#N/A)</f>
        <v>#N/A</v>
      </c>
      <c r="I59" s="74"/>
      <c r="J59" s="76" t="e">
        <f>IF(ISNUMBER(Daten_NE1[[#This Row],[BS]]),Daten_NE1[[#This Row],[BS]]/_xlfn.XLOOKUP(Basisjahr,Daten_NE1[Jahr],Daten_NE1[BS])-1,#N/A)</f>
        <v>#N/A</v>
      </c>
      <c r="K59" s="68"/>
      <c r="L59" s="67"/>
      <c r="M59" s="64"/>
      <c r="N59" s="62"/>
      <c r="O59" s="62"/>
      <c r="P59" s="62"/>
    </row>
    <row r="60" spans="1:16" ht="16.350000000000001" customHeight="1">
      <c r="A60" s="95">
        <v>2043</v>
      </c>
      <c r="B60" s="65" t="s">
        <v>164</v>
      </c>
      <c r="C60" s="124" t="s">
        <v>164</v>
      </c>
      <c r="D60" s="66" t="e">
        <v>#N/A</v>
      </c>
      <c r="E60" s="74"/>
      <c r="F60" s="76" t="e">
        <f>IF(ISNUMBER(Daten_NE1[[#This Row],[ZH]]),Daten_NE1[[#This Row],[ZH]]/_xlfn.XLOOKUP(Basisjahr,Daten_NE1[Jahr],Daten_NE1[ZH])-1,#N/A)</f>
        <v>#N/A</v>
      </c>
      <c r="G60" s="74"/>
      <c r="H60" s="76" t="e">
        <f>IF(ISNUMBER(Daten_NE1[[#This Row],[CH]]),Daten_NE1[[#This Row],[CH]]/_xlfn.XLOOKUP(Basisjahr,Daten_NE1[Jahr],Daten_NE1[CH])-1,#N/A)</f>
        <v>#N/A</v>
      </c>
      <c r="I60" s="74"/>
      <c r="J60" s="76" t="e">
        <f>IF(ISNUMBER(Daten_NE1[[#This Row],[BS]]),Daten_NE1[[#This Row],[BS]]/_xlfn.XLOOKUP(Basisjahr,Daten_NE1[Jahr],Daten_NE1[BS])-1,#N/A)</f>
        <v>#N/A</v>
      </c>
      <c r="K60" s="68"/>
      <c r="L60" s="67"/>
      <c r="M60" s="64"/>
      <c r="N60" s="62"/>
      <c r="O60" s="62"/>
      <c r="P60" s="62"/>
    </row>
    <row r="61" spans="1:16" ht="16.350000000000001" customHeight="1">
      <c r="A61" s="95">
        <v>2044</v>
      </c>
      <c r="B61" s="65" t="s">
        <v>164</v>
      </c>
      <c r="C61" s="124" t="s">
        <v>164</v>
      </c>
      <c r="D61" s="66" t="e">
        <v>#N/A</v>
      </c>
      <c r="E61" s="74"/>
      <c r="F61" s="76" t="e">
        <f>IF(ISNUMBER(Daten_NE1[[#This Row],[ZH]]),Daten_NE1[[#This Row],[ZH]]/_xlfn.XLOOKUP(Basisjahr,Daten_NE1[Jahr],Daten_NE1[ZH])-1,#N/A)</f>
        <v>#N/A</v>
      </c>
      <c r="G61" s="74"/>
      <c r="H61" s="76" t="e">
        <f>IF(ISNUMBER(Daten_NE1[[#This Row],[CH]]),Daten_NE1[[#This Row],[CH]]/_xlfn.XLOOKUP(Basisjahr,Daten_NE1[Jahr],Daten_NE1[CH])-1,#N/A)</f>
        <v>#N/A</v>
      </c>
      <c r="I61" s="74"/>
      <c r="J61" s="76" t="e">
        <f>IF(ISNUMBER(Daten_NE1[[#This Row],[BS]]),Daten_NE1[[#This Row],[BS]]/_xlfn.XLOOKUP(Basisjahr,Daten_NE1[Jahr],Daten_NE1[BS])-1,#N/A)</f>
        <v>#N/A</v>
      </c>
      <c r="K61" s="68"/>
      <c r="L61" s="67"/>
      <c r="M61" s="64"/>
      <c r="N61" s="62"/>
      <c r="O61" s="62"/>
      <c r="P61" s="62"/>
    </row>
    <row r="62" spans="1:16" ht="16.350000000000001" customHeight="1">
      <c r="A62" s="95">
        <v>2045</v>
      </c>
      <c r="B62" s="65" t="s">
        <v>164</v>
      </c>
      <c r="C62" s="124" t="s">
        <v>164</v>
      </c>
      <c r="D62" s="66" t="e">
        <v>#N/A</v>
      </c>
      <c r="E62" s="74"/>
      <c r="F62" s="76" t="e">
        <f>IF(ISNUMBER(Daten_NE1[[#This Row],[ZH]]),Daten_NE1[[#This Row],[ZH]]/_xlfn.XLOOKUP(Basisjahr,Daten_NE1[Jahr],Daten_NE1[ZH])-1,#N/A)</f>
        <v>#N/A</v>
      </c>
      <c r="G62" s="74"/>
      <c r="H62" s="76" t="e">
        <f>IF(ISNUMBER(Daten_NE1[[#This Row],[CH]]),Daten_NE1[[#This Row],[CH]]/_xlfn.XLOOKUP(Basisjahr,Daten_NE1[Jahr],Daten_NE1[CH])-1,#N/A)</f>
        <v>#N/A</v>
      </c>
      <c r="I62" s="74"/>
      <c r="J62" s="76" t="e">
        <f>IF(ISNUMBER(Daten_NE1[[#This Row],[BS]]),Daten_NE1[[#This Row],[BS]]/_xlfn.XLOOKUP(Basisjahr,Daten_NE1[Jahr],Daten_NE1[BS])-1,#N/A)</f>
        <v>#N/A</v>
      </c>
      <c r="K62" s="68"/>
      <c r="L62" s="67"/>
      <c r="M62" s="64"/>
      <c r="N62" s="62"/>
      <c r="O62" s="62"/>
      <c r="P62" s="62"/>
    </row>
    <row r="63" spans="1:16" ht="16.350000000000001" customHeight="1">
      <c r="A63" s="95">
        <v>2046</v>
      </c>
      <c r="B63" s="65" t="s">
        <v>164</v>
      </c>
      <c r="C63" s="124" t="s">
        <v>164</v>
      </c>
      <c r="D63" s="66" t="e">
        <v>#N/A</v>
      </c>
      <c r="E63" s="74"/>
      <c r="F63" s="76" t="e">
        <f>IF(ISNUMBER(Daten_NE1[[#This Row],[ZH]]),Daten_NE1[[#This Row],[ZH]]/_xlfn.XLOOKUP(Basisjahr,Daten_NE1[Jahr],Daten_NE1[ZH])-1,#N/A)</f>
        <v>#N/A</v>
      </c>
      <c r="G63" s="74"/>
      <c r="H63" s="76" t="e">
        <f>IF(ISNUMBER(Daten_NE1[[#This Row],[CH]]),Daten_NE1[[#This Row],[CH]]/_xlfn.XLOOKUP(Basisjahr,Daten_NE1[Jahr],Daten_NE1[CH])-1,#N/A)</f>
        <v>#N/A</v>
      </c>
      <c r="I63" s="74"/>
      <c r="J63" s="76" t="e">
        <f>IF(ISNUMBER(Daten_NE1[[#This Row],[BS]]),Daten_NE1[[#This Row],[BS]]/_xlfn.XLOOKUP(Basisjahr,Daten_NE1[Jahr],Daten_NE1[BS])-1,#N/A)</f>
        <v>#N/A</v>
      </c>
      <c r="K63" s="68"/>
      <c r="L63" s="67"/>
      <c r="M63" s="64"/>
      <c r="N63" s="62"/>
      <c r="O63" s="62"/>
      <c r="P63" s="62"/>
    </row>
    <row r="64" spans="1:16" ht="16.350000000000001" customHeight="1">
      <c r="A64" s="95">
        <v>2047</v>
      </c>
      <c r="B64" s="65" t="s">
        <v>164</v>
      </c>
      <c r="C64" s="124" t="s">
        <v>164</v>
      </c>
      <c r="D64" s="66" t="e">
        <v>#N/A</v>
      </c>
      <c r="E64" s="74"/>
      <c r="F64" s="76" t="e">
        <f>IF(ISNUMBER(Daten_NE1[[#This Row],[ZH]]),Daten_NE1[[#This Row],[ZH]]/_xlfn.XLOOKUP(Basisjahr,Daten_NE1[Jahr],Daten_NE1[ZH])-1,#N/A)</f>
        <v>#N/A</v>
      </c>
      <c r="G64" s="74"/>
      <c r="H64" s="76" t="e">
        <f>IF(ISNUMBER(Daten_NE1[[#This Row],[CH]]),Daten_NE1[[#This Row],[CH]]/_xlfn.XLOOKUP(Basisjahr,Daten_NE1[Jahr],Daten_NE1[CH])-1,#N/A)</f>
        <v>#N/A</v>
      </c>
      <c r="I64" s="74"/>
      <c r="J64" s="76" t="e">
        <f>IF(ISNUMBER(Daten_NE1[[#This Row],[BS]]),Daten_NE1[[#This Row],[BS]]/_xlfn.XLOOKUP(Basisjahr,Daten_NE1[Jahr],Daten_NE1[BS])-1,#N/A)</f>
        <v>#N/A</v>
      </c>
      <c r="K64" s="68"/>
      <c r="L64" s="67"/>
      <c r="M64" s="64"/>
      <c r="N64" s="62"/>
      <c r="O64" s="62"/>
      <c r="P64" s="62"/>
    </row>
    <row r="65" spans="1:16" ht="16.350000000000001" customHeight="1">
      <c r="A65" s="95">
        <v>2048</v>
      </c>
      <c r="B65" s="65" t="s">
        <v>164</v>
      </c>
      <c r="C65" s="124" t="s">
        <v>164</v>
      </c>
      <c r="D65" s="66" t="e">
        <v>#N/A</v>
      </c>
      <c r="E65" s="74"/>
      <c r="F65" s="76" t="e">
        <f>IF(ISNUMBER(Daten_NE1[[#This Row],[ZH]]),Daten_NE1[[#This Row],[ZH]]/_xlfn.XLOOKUP(Basisjahr,Daten_NE1[Jahr],Daten_NE1[ZH])-1,#N/A)</f>
        <v>#N/A</v>
      </c>
      <c r="G65" s="74"/>
      <c r="H65" s="76" t="e">
        <f>IF(ISNUMBER(Daten_NE1[[#This Row],[CH]]),Daten_NE1[[#This Row],[CH]]/_xlfn.XLOOKUP(Basisjahr,Daten_NE1[Jahr],Daten_NE1[CH])-1,#N/A)</f>
        <v>#N/A</v>
      </c>
      <c r="I65" s="74"/>
      <c r="J65" s="76" t="e">
        <f>IF(ISNUMBER(Daten_NE1[[#This Row],[BS]]),Daten_NE1[[#This Row],[BS]]/_xlfn.XLOOKUP(Basisjahr,Daten_NE1[Jahr],Daten_NE1[BS])-1,#N/A)</f>
        <v>#N/A</v>
      </c>
      <c r="K65" s="68"/>
      <c r="L65" s="67"/>
      <c r="M65" s="64"/>
      <c r="N65" s="62"/>
      <c r="O65" s="62"/>
      <c r="P65" s="62"/>
    </row>
    <row r="66" spans="1:16" ht="16.350000000000001" customHeight="1">
      <c r="A66" s="95">
        <v>2049</v>
      </c>
      <c r="B66" s="65" t="s">
        <v>164</v>
      </c>
      <c r="C66" s="124" t="s">
        <v>164</v>
      </c>
      <c r="D66" s="66" t="e">
        <v>#N/A</v>
      </c>
      <c r="E66" s="74"/>
      <c r="F66" s="76" t="e">
        <f>IF(ISNUMBER(Daten_NE1[[#This Row],[ZH]]),Daten_NE1[[#This Row],[ZH]]/_xlfn.XLOOKUP(Basisjahr,Daten_NE1[Jahr],Daten_NE1[ZH])-1,#N/A)</f>
        <v>#N/A</v>
      </c>
      <c r="G66" s="74"/>
      <c r="H66" s="76" t="e">
        <f>IF(ISNUMBER(Daten_NE1[[#This Row],[CH]]),Daten_NE1[[#This Row],[CH]]/_xlfn.XLOOKUP(Basisjahr,Daten_NE1[Jahr],Daten_NE1[CH])-1,#N/A)</f>
        <v>#N/A</v>
      </c>
      <c r="I66" s="74"/>
      <c r="J66" s="76" t="e">
        <f>IF(ISNUMBER(Daten_NE1[[#This Row],[BS]]),Daten_NE1[[#This Row],[BS]]/_xlfn.XLOOKUP(Basisjahr,Daten_NE1[Jahr],Daten_NE1[BS])-1,#N/A)</f>
        <v>#N/A</v>
      </c>
      <c r="K66" s="68"/>
      <c r="L66" s="67"/>
      <c r="M66" s="64"/>
      <c r="N66" s="62"/>
      <c r="O66" s="62"/>
      <c r="P66" s="62"/>
    </row>
    <row r="67" spans="1:16" ht="15" customHeight="1">
      <c r="A67" s="95">
        <v>2050</v>
      </c>
      <c r="B67" s="95" t="s">
        <v>164</v>
      </c>
      <c r="C67" s="124" t="s">
        <v>164</v>
      </c>
      <c r="D67" t="e">
        <v>#N/A</v>
      </c>
      <c r="E67"/>
      <c r="F67" t="e">
        <f>IF(ISNUMBER(Daten_NE1[[#This Row],[ZH]]),Daten_NE1[[#This Row],[ZH]]/_xlfn.XLOOKUP(Basisjahr,Daten_NE1[Jahr],Daten_NE1[ZH])-1,#N/A)</f>
        <v>#N/A</v>
      </c>
      <c r="G67"/>
      <c r="H67" t="e">
        <f>IF(ISNUMBER(Daten_NE1[[#This Row],[CH]]),Daten_NE1[[#This Row],[CH]]/_xlfn.XLOOKUP(Basisjahr,Daten_NE1[Jahr],Daten_NE1[CH])-1,#N/A)</f>
        <v>#N/A</v>
      </c>
      <c r="I67"/>
      <c r="J67" t="e">
        <f>IF(ISNUMBER(Daten_NE1[[#This Row],[BS]]),Daten_NE1[[#This Row],[BS]]/_xlfn.XLOOKUP(Basisjahr,Daten_NE1[Jahr],Daten_NE1[BS])-1,#N/A)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254" priority="4">
      <formula>ISERROR(A2)</formula>
    </cfRule>
  </conditionalFormatting>
  <conditionalFormatting sqref="A1:Z13 A14:B14 E14:G14 J14:Z14 A15:Z20 A21:B22 E21:G22 J21:Z22 A23:Z25 A26:J27 N26:Z27 A28:Z30 A31:AA67 A68:Z72 A73:J74 N73:Z74 A75:Z1048576">
    <cfRule type="cellIs" dxfId="251" priority="1" operator="equal">
      <formula>0</formula>
    </cfRule>
  </conditionalFormatting>
  <dataValidations count="1">
    <dataValidation operator="lessThan" allowBlank="1" showInputMessage="1" showErrorMessage="1" sqref="B8:D10 G8:I9" xr:uid="{F009A852-A95F-4287-A9BC-A3DDA2ACEB0D}"/>
  </dataValidations>
  <hyperlinks>
    <hyperlink ref="F1" location="Übersicht!A1" display="⬅️ Zurück zur Übersicht" xr:uid="{E1AD03EA-9EB6-4156-BBD7-7CA2F0F684C0}"/>
    <hyperlink ref="G12" r:id="rId1" display="https://opendata.swiss/de/dataset/gebaude-nach-kanton-gebaudekategorie-heizungsart-warmwasserversorgung-energietrager-und-bauperi" xr:uid="{AB24ADDA-CA4D-4A1D-A412-5D7AA8DB1FF5}"/>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AF21D2B2-C385-43DC-AA0F-EF158FB5BBBC}">
            <xm:f>$A32=Übersicht!$H$1</xm:f>
            <x14:dxf>
              <fill>
                <patternFill>
                  <bgColor theme="3" tint="0.79998168889431442"/>
                </patternFill>
              </fill>
            </x14:dxf>
          </x14:cfRule>
          <x14:cfRule type="expression" priority="3" id="{F9974E1E-E8D6-4734-8C17-047B5C443166}">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3AC0C953-9DE2-4911-95ED-32CDF23AF9FF}">
          <x14:formula1>
            <xm:f>Definitionen!$A$2:$A$6</xm:f>
          </x14:formula1>
          <xm:sqref>B7 D7</xm:sqref>
        </x14:dataValidation>
        <x14:dataValidation type="list" allowBlank="1" showInputMessage="1" showErrorMessage="1" xr:uid="{1FF916EC-8F66-4D2A-BB65-210BD5275CCB}">
          <x14:formula1>
            <xm:f>Definitionen!$I$2:$I$7</xm:f>
          </x14:formula1>
          <xm:sqref>G24:I24</xm:sqref>
        </x14:dataValidation>
        <x14:dataValidation type="list" operator="lessThan" allowBlank="1" showInputMessage="1" showErrorMessage="1" xr:uid="{F80E4E21-6CD1-4F3C-8B7E-F30B24E5BD39}">
          <x14:formula1>
            <xm:f>Definitionen!$E$2:$E$11</xm:f>
          </x14:formula1>
          <xm:sqref>B5</xm:sqref>
        </x14:dataValidation>
        <x14:dataValidation type="list" allowBlank="1" showInputMessage="1" showErrorMessage="1" xr:uid="{212FF0A2-E671-451F-9CD0-D388984F15E2}">
          <x14:formula1>
            <xm:f>Definitionen!I2:I15</xm:f>
          </x14:formula1>
          <xm:sqref>B24:D24</xm:sqref>
        </x14:dataValidation>
      </x14:dataValidations>
    </ext>
  </extLst>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8516B7-5897-4B15-B877-A9B9007E1E1B}">
  <sheetPr codeName="Tabelle43">
    <tabColor theme="3" tint="-0.249977111117893"/>
    <pageSetUpPr fitToPage="1"/>
  </sheetPr>
  <dimension ref="A1:Q127"/>
  <sheetViews>
    <sheetView showGridLines="0" zoomScaleNormal="100" workbookViewId="0">
      <pane xSplit="1" ySplit="1" topLeftCell="B17" activePane="bottomRight" state="frozen"/>
      <selection pane="bottomRight" activeCell="A17" sqref="A17"/>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121</v>
      </c>
      <c r="B1" s="192"/>
      <c r="C1" s="192"/>
      <c r="D1" s="192"/>
      <c r="E1" s="93" t="e">
        <f>Basisjahr&amp;"-"&amp;Betrachtungsjahr&amp;": "&amp;ROUND(_xlfn.XLOOKUP(Betrachtungsjahr,Daten_NE2[Jahr],Daten_NE2[Veränderung ZH])*100,1)&amp;" %"</f>
        <v>#N/A</v>
      </c>
      <c r="F1" s="193" t="s">
        <v>122</v>
      </c>
      <c r="G1" s="193"/>
      <c r="H1" s="193"/>
      <c r="J1" s="94" t="e">
        <f>Basisjahr&amp;"-"&amp;Betrachtungsjahr&amp;": "&amp;ROUND(_xlfn.XLOOKUP(Betrachtungsjahr,Daten_NE2[Jahr],Daten_NE2[Veränderung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4"/>
      <c r="C8" s="194"/>
      <c r="D8" s="194"/>
      <c r="E8" s="19"/>
      <c r="F8" s="90" t="str">
        <f t="shared" si="1"/>
        <v>Kurzbeschreibung</v>
      </c>
      <c r="G8" s="238">
        <f>B8</f>
        <v>0</v>
      </c>
      <c r="H8" s="238"/>
      <c r="I8" s="238"/>
      <c r="Q8" s="58" t="e">
        <f>E38/E32-1</f>
        <v>#DIV/0!</v>
      </c>
    </row>
    <row r="9" spans="1:17" s="59" customFormat="1" ht="72" customHeight="1" thickTop="1" thickBot="1">
      <c r="A9" s="79" t="s">
        <v>132</v>
      </c>
      <c r="B9" s="194"/>
      <c r="C9" s="194"/>
      <c r="D9" s="194"/>
      <c r="E9" s="19"/>
      <c r="F9" s="90" t="str">
        <f t="shared" si="1"/>
        <v>Aussagekraft/Relevanz</v>
      </c>
      <c r="G9" s="238">
        <f>B9</f>
        <v>0</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6"/>
      <c r="C11" s="196"/>
      <c r="D11" s="196"/>
      <c r="E11" s="19"/>
      <c r="F11" s="90" t="str">
        <f t="shared" ref="F11:I17" si="2">A11</f>
        <v>Datenquelle</v>
      </c>
      <c r="G11" s="238">
        <f t="shared" si="2"/>
        <v>0</v>
      </c>
      <c r="H11" s="238"/>
      <c r="I11" s="238"/>
    </row>
    <row r="12" spans="1:17" s="56" customFormat="1" ht="42" customHeight="1" thickTop="1" thickBot="1">
      <c r="A12" s="79" t="s">
        <v>134</v>
      </c>
      <c r="B12" s="196"/>
      <c r="C12" s="196"/>
      <c r="D12" s="196"/>
      <c r="E12" s="19"/>
      <c r="F12" s="90" t="str">
        <f t="shared" si="2"/>
        <v>Internetadresse</v>
      </c>
      <c r="G12" s="238">
        <f t="shared" si="2"/>
        <v>0</v>
      </c>
      <c r="H12" s="238"/>
      <c r="I12" s="238"/>
    </row>
    <row r="13" spans="1:17" s="56" customFormat="1" ht="42" customHeight="1" thickTop="1" thickBot="1">
      <c r="A13" s="79" t="s">
        <v>127</v>
      </c>
      <c r="B13" s="196"/>
      <c r="C13" s="196"/>
      <c r="D13" s="196"/>
      <c r="E13" s="19"/>
      <c r="F13" s="90" t="str">
        <f t="shared" si="2"/>
        <v>Kontaktperson</v>
      </c>
      <c r="G13" s="238">
        <f t="shared" si="2"/>
        <v>0</v>
      </c>
      <c r="H13" s="238"/>
      <c r="I13" s="238"/>
    </row>
    <row r="14" spans="1:17" s="56" customFormat="1" ht="13.35" thickTop="1" thickBot="1">
      <c r="A14" s="79" t="s">
        <v>135</v>
      </c>
      <c r="B14" s="203"/>
      <c r="C14" s="204"/>
      <c r="D14" s="205"/>
      <c r="E14" s="19"/>
      <c r="F14" s="90" t="str">
        <f>A14</f>
        <v>Nr. der Statisitik</v>
      </c>
      <c r="G14" s="239">
        <f>B14</f>
        <v>0</v>
      </c>
      <c r="H14" s="240"/>
      <c r="I14" s="241"/>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7"/>
      <c r="C21" s="198"/>
      <c r="D21" s="199"/>
      <c r="E21" s="19"/>
      <c r="F21" s="90" t="str">
        <f>A21</f>
        <v>Hinweise zu Datenauswahl und -aufbereitung</v>
      </c>
      <c r="G21" s="200">
        <f>B21</f>
        <v>0</v>
      </c>
      <c r="H21" s="201"/>
      <c r="I21" s="202"/>
    </row>
    <row r="22" spans="1:17" s="59" customFormat="1" ht="36.6" customHeight="1" thickTop="1" thickBot="1">
      <c r="A22" s="79" t="s">
        <v>146</v>
      </c>
      <c r="B22" s="197"/>
      <c r="C22" s="198"/>
      <c r="D22" s="199"/>
      <c r="E22" s="19"/>
      <c r="F22" s="90" t="str">
        <f>A22</f>
        <v>Berechnung Indikator</v>
      </c>
      <c r="G22" s="200">
        <f>B22</f>
        <v>0</v>
      </c>
      <c r="H22" s="201"/>
      <c r="I22" s="202"/>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4"/>
      <c r="C24" s="194"/>
      <c r="D24" s="194"/>
      <c r="E24" s="19"/>
      <c r="F24" s="89"/>
      <c r="G24" s="195"/>
      <c r="H24" s="195"/>
      <c r="I24" s="195"/>
    </row>
    <row r="25" spans="1:17" s="59" customFormat="1" ht="42.6" customHeight="1" thickTop="1" thickBot="1">
      <c r="A25" s="79" t="s">
        <v>148</v>
      </c>
      <c r="B25" s="194"/>
      <c r="C25" s="194"/>
      <c r="D25" s="194"/>
      <c r="E25" s="19"/>
      <c r="F25" s="90" t="str">
        <f t="shared" ref="F25:F27" si="5">A25</f>
        <v>Datenqualität</v>
      </c>
      <c r="G25" s="238">
        <f>B25</f>
        <v>0</v>
      </c>
      <c r="H25" s="238"/>
      <c r="I25" s="238"/>
    </row>
    <row r="26" spans="1:17" s="59" customFormat="1" ht="33" customHeight="1" thickTop="1" thickBot="1">
      <c r="A26" s="79" t="s">
        <v>149</v>
      </c>
      <c r="B26" s="207"/>
      <c r="C26" s="207"/>
      <c r="D26" s="207"/>
      <c r="E26" s="19"/>
      <c r="F26" s="90" t="str">
        <f t="shared" si="5"/>
        <v>Plausiblisierung / Verifizierung</v>
      </c>
      <c r="G26" s="238">
        <f>B26</f>
        <v>0</v>
      </c>
      <c r="H26" s="238"/>
      <c r="I26" s="238"/>
    </row>
    <row r="27" spans="1:17" s="59" customFormat="1" ht="37.35" customHeight="1" thickTop="1" thickBot="1">
      <c r="A27" s="79" t="s">
        <v>150</v>
      </c>
      <c r="B27" s="194"/>
      <c r="C27" s="194"/>
      <c r="D27" s="194"/>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IF(ISNUMBER(Daten_NE2[[#This Row],[ZH]]),Daten_NE2[[#This Row],[ZH]]/_xlfn.XLOOKUP(Basisjahr,Daten_NE2[Jahr],Daten_NE2[ZH])-1,#N/A)</f>
        <v>#N/A</v>
      </c>
      <c r="G32" s="121"/>
      <c r="H32" s="75" t="e">
        <f>IF(ISNUMBER(Daten_NE2[[#This Row],[CH]]),Daten_NE2[[#This Row],[CH]]/_xlfn.XLOOKUP(Basisjahr,Daten_NE2[Jahr],Daten_NE2[CH])-1,#N/A)</f>
        <v>#N/A</v>
      </c>
      <c r="I32" s="121"/>
      <c r="J32" s="75" t="e">
        <f>IF(ISNUMBER(Daten_NE2[[#This Row],[BS]]),Daten_NE2[[#This Row],[BS]]/_xlfn.XLOOKUP(Basisjahr,Daten_NE2[Jahr],Daten_NE2[BS])-1,#N/A)</f>
        <v>#N/A</v>
      </c>
      <c r="K32" s="63"/>
      <c r="L32" s="67"/>
      <c r="M32" s="64"/>
      <c r="N32" s="64"/>
      <c r="O32" s="64"/>
      <c r="P32" s="64"/>
    </row>
    <row r="33" spans="1:16" ht="16.350000000000001" customHeight="1">
      <c r="A33" s="95">
        <v>2016</v>
      </c>
      <c r="B33" s="65" t="s">
        <v>164</v>
      </c>
      <c r="C33" s="124" t="s">
        <v>164</v>
      </c>
      <c r="D33" s="66" t="e">
        <v>#N/A</v>
      </c>
      <c r="E33" s="73"/>
      <c r="F33" s="75" t="e">
        <f>IF(ISNUMBER(Daten_NE2[[#This Row],[ZH]]),Daten_NE2[[#This Row],[ZH]]/_xlfn.XLOOKUP(Basisjahr,Daten_NE2[Jahr],Daten_NE2[ZH])-1,#N/A)</f>
        <v>#N/A</v>
      </c>
      <c r="G33" s="73"/>
      <c r="H33" s="75" t="e">
        <f>IF(ISNUMBER(Daten_NE2[[#This Row],[CH]]),Daten_NE2[[#This Row],[CH]]/_xlfn.XLOOKUP(Basisjahr,Daten_NE2[Jahr],Daten_NE2[CH])-1,#N/A)</f>
        <v>#N/A</v>
      </c>
      <c r="I33" s="73"/>
      <c r="J33" s="75" t="e">
        <f>IF(ISNUMBER(Daten_NE2[[#This Row],[BS]]),Daten_NE2[[#This Row],[BS]]/_xlfn.XLOOKUP(Basisjahr,Daten_NE2[Jahr],Daten_NE2[BS])-1,#N/A)</f>
        <v>#N/A</v>
      </c>
      <c r="K33" s="63"/>
      <c r="L33" s="67"/>
      <c r="M33" s="64"/>
      <c r="N33" s="62"/>
      <c r="O33" s="62"/>
      <c r="P33" s="62"/>
    </row>
    <row r="34" spans="1:16" ht="16.350000000000001" customHeight="1">
      <c r="A34" s="95">
        <v>2017</v>
      </c>
      <c r="B34" s="65" t="s">
        <v>164</v>
      </c>
      <c r="C34" s="124" t="s">
        <v>164</v>
      </c>
      <c r="D34" s="66" t="e">
        <v>#N/A</v>
      </c>
      <c r="E34" s="73"/>
      <c r="F34" s="75" t="e">
        <f>IF(ISNUMBER(Daten_NE2[[#This Row],[ZH]]),Daten_NE2[[#This Row],[ZH]]/_xlfn.XLOOKUP(Basisjahr,Daten_NE2[Jahr],Daten_NE2[ZH])-1,#N/A)</f>
        <v>#N/A</v>
      </c>
      <c r="G34" s="73"/>
      <c r="H34" s="75" t="e">
        <f>IF(ISNUMBER(Daten_NE2[[#This Row],[CH]]),Daten_NE2[[#This Row],[CH]]/_xlfn.XLOOKUP(Basisjahr,Daten_NE2[Jahr],Daten_NE2[CH])-1,#N/A)</f>
        <v>#N/A</v>
      </c>
      <c r="I34" s="73"/>
      <c r="J34" s="75" t="e">
        <f>IF(ISNUMBER(Daten_NE2[[#This Row],[BS]]),Daten_NE2[[#This Row],[BS]]/_xlfn.XLOOKUP(Basisjahr,Daten_NE2[Jahr],Daten_NE2[BS])-1,#N/A)</f>
        <v>#N/A</v>
      </c>
      <c r="K34" s="63"/>
      <c r="L34" s="67"/>
      <c r="M34" s="64"/>
      <c r="N34" s="62"/>
      <c r="O34" s="62"/>
      <c r="P34" s="62"/>
    </row>
    <row r="35" spans="1:16" ht="16.350000000000001" customHeight="1">
      <c r="A35" s="95">
        <v>2018</v>
      </c>
      <c r="B35" s="65" t="s">
        <v>164</v>
      </c>
      <c r="C35" s="124" t="s">
        <v>164</v>
      </c>
      <c r="D35" s="66" t="e">
        <v>#N/A</v>
      </c>
      <c r="E35" s="73"/>
      <c r="F35" s="75" t="e">
        <f>IF(ISNUMBER(Daten_NE2[[#This Row],[ZH]]),Daten_NE2[[#This Row],[ZH]]/_xlfn.XLOOKUP(Basisjahr,Daten_NE2[Jahr],Daten_NE2[ZH])-1,#N/A)</f>
        <v>#N/A</v>
      </c>
      <c r="G35" s="73"/>
      <c r="H35" s="75" t="e">
        <f>IF(ISNUMBER(Daten_NE2[[#This Row],[CH]]),Daten_NE2[[#This Row],[CH]]/_xlfn.XLOOKUP(Basisjahr,Daten_NE2[Jahr],Daten_NE2[CH])-1,#N/A)</f>
        <v>#N/A</v>
      </c>
      <c r="I35" s="73"/>
      <c r="J35" s="75" t="e">
        <f>IF(ISNUMBER(Daten_NE2[[#This Row],[BS]]),Daten_NE2[[#This Row],[BS]]/_xlfn.XLOOKUP(Basisjahr,Daten_NE2[Jahr],Daten_NE2[BS])-1,#N/A)</f>
        <v>#N/A</v>
      </c>
      <c r="K35" s="63"/>
      <c r="L35" s="67"/>
      <c r="M35" s="64"/>
      <c r="N35" s="62"/>
      <c r="O35" s="62"/>
      <c r="P35" s="62"/>
    </row>
    <row r="36" spans="1:16" ht="16.350000000000001" customHeight="1">
      <c r="A36" s="95">
        <v>2019</v>
      </c>
      <c r="B36" s="65" t="s">
        <v>164</v>
      </c>
      <c r="C36" s="124" t="s">
        <v>164</v>
      </c>
      <c r="D36" s="66" t="e">
        <v>#N/A</v>
      </c>
      <c r="E36" s="73"/>
      <c r="F36" s="75" t="e">
        <f>IF(ISNUMBER(Daten_NE2[[#This Row],[ZH]]),Daten_NE2[[#This Row],[ZH]]/_xlfn.XLOOKUP(Basisjahr,Daten_NE2[Jahr],Daten_NE2[ZH])-1,#N/A)</f>
        <v>#N/A</v>
      </c>
      <c r="G36" s="73"/>
      <c r="H36" s="75" t="e">
        <f>IF(ISNUMBER(Daten_NE2[[#This Row],[CH]]),Daten_NE2[[#This Row],[CH]]/_xlfn.XLOOKUP(Basisjahr,Daten_NE2[Jahr],Daten_NE2[CH])-1,#N/A)</f>
        <v>#N/A</v>
      </c>
      <c r="I36" s="73"/>
      <c r="J36" s="75" t="e">
        <f>IF(ISNUMBER(Daten_NE2[[#This Row],[BS]]),Daten_NE2[[#This Row],[BS]]/_xlfn.XLOOKUP(Basisjahr,Daten_NE2[Jahr],Daten_NE2[BS])-1,#N/A)</f>
        <v>#N/A</v>
      </c>
      <c r="K36" s="63"/>
      <c r="L36" s="67"/>
      <c r="M36" s="64"/>
      <c r="N36" s="62"/>
      <c r="O36" s="62"/>
      <c r="P36" s="62"/>
    </row>
    <row r="37" spans="1:16" ht="16.350000000000001" customHeight="1">
      <c r="A37" s="95">
        <v>2020</v>
      </c>
      <c r="B37" s="65" t="s">
        <v>164</v>
      </c>
      <c r="C37" s="124" t="s">
        <v>164</v>
      </c>
      <c r="D37" s="66" t="e">
        <v>#N/A</v>
      </c>
      <c r="E37" s="73"/>
      <c r="F37" s="75" t="e">
        <f>IF(ISNUMBER(Daten_NE2[[#This Row],[ZH]]),Daten_NE2[[#This Row],[ZH]]/_xlfn.XLOOKUP(Basisjahr,Daten_NE2[Jahr],Daten_NE2[ZH])-1,#N/A)</f>
        <v>#N/A</v>
      </c>
      <c r="G37" s="73"/>
      <c r="H37" s="75" t="e">
        <f>IF(ISNUMBER(Daten_NE2[[#This Row],[CH]]),Daten_NE2[[#This Row],[CH]]/_xlfn.XLOOKUP(Basisjahr,Daten_NE2[Jahr],Daten_NE2[CH])-1,#N/A)</f>
        <v>#N/A</v>
      </c>
      <c r="I37" s="73"/>
      <c r="J37" s="75" t="e">
        <f>IF(ISNUMBER(Daten_NE2[[#This Row],[BS]]),Daten_NE2[[#This Row],[BS]]/_xlfn.XLOOKUP(Basisjahr,Daten_NE2[Jahr],Daten_NE2[BS])-1,#N/A)</f>
        <v>#N/A</v>
      </c>
      <c r="K37" s="63"/>
      <c r="L37" s="67"/>
      <c r="M37" s="64"/>
      <c r="N37" s="62"/>
      <c r="O37" s="62"/>
      <c r="P37" s="62"/>
    </row>
    <row r="38" spans="1:16" ht="16.350000000000001" customHeight="1">
      <c r="A38" s="95">
        <v>2021</v>
      </c>
      <c r="B38" s="65" t="s">
        <v>164</v>
      </c>
      <c r="C38" s="124" t="s">
        <v>164</v>
      </c>
      <c r="D38" s="66" t="e">
        <v>#N/A</v>
      </c>
      <c r="E38" s="73"/>
      <c r="F38" s="75" t="e">
        <f>IF(ISNUMBER(Daten_NE2[[#This Row],[ZH]]),Daten_NE2[[#This Row],[ZH]]/_xlfn.XLOOKUP(Basisjahr,Daten_NE2[Jahr],Daten_NE2[ZH])-1,#N/A)</f>
        <v>#N/A</v>
      </c>
      <c r="G38" s="73"/>
      <c r="H38" s="75" t="e">
        <f>IF(ISNUMBER(Daten_NE2[[#This Row],[CH]]),Daten_NE2[[#This Row],[CH]]/_xlfn.XLOOKUP(Basisjahr,Daten_NE2[Jahr],Daten_NE2[CH])-1,#N/A)</f>
        <v>#N/A</v>
      </c>
      <c r="I38" s="73"/>
      <c r="J38" s="75" t="e">
        <f>IF(ISNUMBER(Daten_NE2[[#This Row],[BS]]),Daten_NE2[[#This Row],[BS]]/_xlfn.XLOOKUP(Basisjahr,Daten_NE2[Jahr],Daten_NE2[BS])-1,#N/A)</f>
        <v>#N/A</v>
      </c>
      <c r="K38" s="63"/>
      <c r="L38" s="67"/>
      <c r="M38" s="64"/>
      <c r="N38" s="62"/>
      <c r="O38" s="62"/>
      <c r="P38" s="62"/>
    </row>
    <row r="39" spans="1:16" ht="16.350000000000001" customHeight="1">
      <c r="A39" s="95">
        <v>2022</v>
      </c>
      <c r="B39" s="65" t="s">
        <v>164</v>
      </c>
      <c r="C39" s="124" t="s">
        <v>164</v>
      </c>
      <c r="D39" s="66" t="e">
        <v>#N/A</v>
      </c>
      <c r="E39" s="73"/>
      <c r="F39" s="75" t="e">
        <f>IF(ISNUMBER(Daten_NE2[[#This Row],[ZH]]),Daten_NE2[[#This Row],[ZH]]/_xlfn.XLOOKUP(Basisjahr,Daten_NE2[Jahr],Daten_NE2[ZH])-1,#N/A)</f>
        <v>#N/A</v>
      </c>
      <c r="G39" s="73"/>
      <c r="H39" s="75" t="e">
        <f>IF(ISNUMBER(Daten_NE2[[#This Row],[CH]]),Daten_NE2[[#This Row],[CH]]/_xlfn.XLOOKUP(Basisjahr,Daten_NE2[Jahr],Daten_NE2[CH])-1,#N/A)</f>
        <v>#N/A</v>
      </c>
      <c r="I39" s="73"/>
      <c r="J39" s="75" t="e">
        <f>IF(ISNUMBER(Daten_NE2[[#This Row],[BS]]),Daten_NE2[[#This Row],[BS]]/_xlfn.XLOOKUP(Basisjahr,Daten_NE2[Jahr],Daten_NE2[BS])-1,#N/A)</f>
        <v>#N/A</v>
      </c>
      <c r="K39" s="68"/>
      <c r="L39" s="67"/>
      <c r="M39" s="64"/>
      <c r="N39" s="62"/>
      <c r="O39" s="62"/>
      <c r="P39" s="62"/>
    </row>
    <row r="40" spans="1:16" ht="16.350000000000001" customHeight="1">
      <c r="A40" s="95">
        <v>2023</v>
      </c>
      <c r="B40" s="65" t="s">
        <v>164</v>
      </c>
      <c r="C40" s="124" t="s">
        <v>164</v>
      </c>
      <c r="D40" s="66" t="e">
        <v>#N/A</v>
      </c>
      <c r="E40" s="74"/>
      <c r="F40" s="76" t="e">
        <f>IF(ISNUMBER(Daten_NE2[[#This Row],[ZH]]),Daten_NE2[[#This Row],[ZH]]/_xlfn.XLOOKUP(Basisjahr,Daten_NE2[Jahr],Daten_NE2[ZH])-1,#N/A)</f>
        <v>#N/A</v>
      </c>
      <c r="G40" s="74"/>
      <c r="H40" s="76" t="e">
        <f>IF(ISNUMBER(Daten_NE2[[#This Row],[CH]]),Daten_NE2[[#This Row],[CH]]/_xlfn.XLOOKUP(Basisjahr,Daten_NE2[Jahr],Daten_NE2[CH])-1,#N/A)</f>
        <v>#N/A</v>
      </c>
      <c r="I40" s="74"/>
      <c r="J40" s="76" t="e">
        <f>IF(ISNUMBER(Daten_NE2[[#This Row],[BS]]),Daten_NE2[[#This Row],[BS]]/_xlfn.XLOOKUP(Basisjahr,Daten_NE2[Jahr],Daten_NE2[BS])-1,#N/A)</f>
        <v>#N/A</v>
      </c>
      <c r="K40" s="68"/>
      <c r="L40" s="67"/>
      <c r="M40" s="64"/>
      <c r="N40" s="62"/>
      <c r="O40" s="62"/>
      <c r="P40" s="62"/>
    </row>
    <row r="41" spans="1:16" ht="16.350000000000001" customHeight="1">
      <c r="A41" s="95">
        <v>2024</v>
      </c>
      <c r="B41" s="65" t="s">
        <v>164</v>
      </c>
      <c r="C41" s="124" t="s">
        <v>164</v>
      </c>
      <c r="D41" s="66" t="e">
        <v>#N/A</v>
      </c>
      <c r="E41" s="74"/>
      <c r="F41" s="76" t="e">
        <f>IF(ISNUMBER(Daten_NE2[[#This Row],[ZH]]),Daten_NE2[[#This Row],[ZH]]/_xlfn.XLOOKUP(Basisjahr,Daten_NE2[Jahr],Daten_NE2[ZH])-1,#N/A)</f>
        <v>#N/A</v>
      </c>
      <c r="G41" s="74"/>
      <c r="H41" s="76" t="e">
        <f>IF(ISNUMBER(Daten_NE2[[#This Row],[CH]]),Daten_NE2[[#This Row],[CH]]/_xlfn.XLOOKUP(Basisjahr,Daten_NE2[Jahr],Daten_NE2[CH])-1,#N/A)</f>
        <v>#N/A</v>
      </c>
      <c r="I41" s="74"/>
      <c r="J41" s="76" t="e">
        <f>IF(ISNUMBER(Daten_NE2[[#This Row],[BS]]),Daten_NE2[[#This Row],[BS]]/_xlfn.XLOOKUP(Basisjahr,Daten_NE2[Jahr],Daten_NE2[BS])-1,#N/A)</f>
        <v>#N/A</v>
      </c>
      <c r="K41" s="68"/>
      <c r="L41" s="67"/>
      <c r="M41" s="64"/>
      <c r="N41" s="62"/>
      <c r="O41" s="62"/>
      <c r="P41" s="62"/>
    </row>
    <row r="42" spans="1:16" ht="16.350000000000001" customHeight="1">
      <c r="A42" s="95">
        <v>2025</v>
      </c>
      <c r="B42" s="65" t="s">
        <v>164</v>
      </c>
      <c r="C42" s="124" t="s">
        <v>164</v>
      </c>
      <c r="D42" s="66" t="e">
        <v>#N/A</v>
      </c>
      <c r="E42" s="74"/>
      <c r="F42" s="76" t="e">
        <f>IF(ISNUMBER(Daten_NE2[[#This Row],[ZH]]),Daten_NE2[[#This Row],[ZH]]/_xlfn.XLOOKUP(Basisjahr,Daten_NE2[Jahr],Daten_NE2[ZH])-1,#N/A)</f>
        <v>#N/A</v>
      </c>
      <c r="G42" s="74"/>
      <c r="H42" s="76" t="e">
        <f>IF(ISNUMBER(Daten_NE2[[#This Row],[CH]]),Daten_NE2[[#This Row],[CH]]/_xlfn.XLOOKUP(Basisjahr,Daten_NE2[Jahr],Daten_NE2[CH])-1,#N/A)</f>
        <v>#N/A</v>
      </c>
      <c r="I42" s="74"/>
      <c r="J42" s="76" t="e">
        <f>IF(ISNUMBER(Daten_NE2[[#This Row],[BS]]),Daten_NE2[[#This Row],[BS]]/_xlfn.XLOOKUP(Basisjahr,Daten_NE2[Jahr],Daten_NE2[BS])-1,#N/A)</f>
        <v>#N/A</v>
      </c>
      <c r="K42" s="68"/>
      <c r="L42" s="67"/>
      <c r="M42" s="64"/>
      <c r="N42" s="62"/>
      <c r="O42" s="62"/>
      <c r="P42" s="62"/>
    </row>
    <row r="43" spans="1:16" ht="16.350000000000001" customHeight="1">
      <c r="A43" s="95">
        <v>2026</v>
      </c>
      <c r="B43" s="65" t="s">
        <v>164</v>
      </c>
      <c r="C43" s="124" t="s">
        <v>164</v>
      </c>
      <c r="D43" s="66" t="e">
        <v>#N/A</v>
      </c>
      <c r="E43" s="74"/>
      <c r="F43" s="76" t="e">
        <f>IF(ISNUMBER(Daten_NE2[[#This Row],[ZH]]),Daten_NE2[[#This Row],[ZH]]/_xlfn.XLOOKUP(Basisjahr,Daten_NE2[Jahr],Daten_NE2[ZH])-1,#N/A)</f>
        <v>#N/A</v>
      </c>
      <c r="G43" s="74"/>
      <c r="H43" s="76" t="e">
        <f>IF(ISNUMBER(Daten_NE2[[#This Row],[CH]]),Daten_NE2[[#This Row],[CH]]/_xlfn.XLOOKUP(Basisjahr,Daten_NE2[Jahr],Daten_NE2[CH])-1,#N/A)</f>
        <v>#N/A</v>
      </c>
      <c r="I43" s="74"/>
      <c r="J43" s="76" t="e">
        <f>IF(ISNUMBER(Daten_NE2[[#This Row],[BS]]),Daten_NE2[[#This Row],[BS]]/_xlfn.XLOOKUP(Basisjahr,Daten_NE2[Jahr],Daten_NE2[BS])-1,#N/A)</f>
        <v>#N/A</v>
      </c>
      <c r="K43" s="68"/>
      <c r="L43" s="67"/>
      <c r="M43" s="64"/>
      <c r="N43" s="62"/>
      <c r="O43" s="62"/>
      <c r="P43" s="62"/>
    </row>
    <row r="44" spans="1:16" ht="16.350000000000001" customHeight="1">
      <c r="A44" s="95">
        <v>2027</v>
      </c>
      <c r="B44" s="65" t="s">
        <v>164</v>
      </c>
      <c r="C44" s="124" t="s">
        <v>164</v>
      </c>
      <c r="D44" s="66" t="e">
        <v>#N/A</v>
      </c>
      <c r="E44" s="74"/>
      <c r="F44" s="76" t="e">
        <f>IF(ISNUMBER(Daten_NE2[[#This Row],[ZH]]),Daten_NE2[[#This Row],[ZH]]/_xlfn.XLOOKUP(Basisjahr,Daten_NE2[Jahr],Daten_NE2[ZH])-1,#N/A)</f>
        <v>#N/A</v>
      </c>
      <c r="G44" s="74"/>
      <c r="H44" s="76" t="e">
        <f>IF(ISNUMBER(Daten_NE2[[#This Row],[CH]]),Daten_NE2[[#This Row],[CH]]/_xlfn.XLOOKUP(Basisjahr,Daten_NE2[Jahr],Daten_NE2[CH])-1,#N/A)</f>
        <v>#N/A</v>
      </c>
      <c r="I44" s="74"/>
      <c r="J44" s="76" t="e">
        <f>IF(ISNUMBER(Daten_NE2[[#This Row],[BS]]),Daten_NE2[[#This Row],[BS]]/_xlfn.XLOOKUP(Basisjahr,Daten_NE2[Jahr],Daten_NE2[BS])-1,#N/A)</f>
        <v>#N/A</v>
      </c>
      <c r="K44" s="68"/>
      <c r="L44" s="67"/>
      <c r="M44" s="64"/>
      <c r="N44" s="62"/>
      <c r="O44" s="62"/>
      <c r="P44" s="62"/>
    </row>
    <row r="45" spans="1:16" ht="16.350000000000001" customHeight="1">
      <c r="A45" s="95">
        <v>2028</v>
      </c>
      <c r="B45" s="65" t="s">
        <v>164</v>
      </c>
      <c r="C45" s="124" t="s">
        <v>164</v>
      </c>
      <c r="D45" s="66" t="e">
        <v>#N/A</v>
      </c>
      <c r="E45" s="74"/>
      <c r="F45" s="76" t="e">
        <f>IF(ISNUMBER(Daten_NE2[[#This Row],[ZH]]),Daten_NE2[[#This Row],[ZH]]/_xlfn.XLOOKUP(Basisjahr,Daten_NE2[Jahr],Daten_NE2[ZH])-1,#N/A)</f>
        <v>#N/A</v>
      </c>
      <c r="G45" s="74"/>
      <c r="H45" s="76" t="e">
        <f>IF(ISNUMBER(Daten_NE2[[#This Row],[CH]]),Daten_NE2[[#This Row],[CH]]/_xlfn.XLOOKUP(Basisjahr,Daten_NE2[Jahr],Daten_NE2[CH])-1,#N/A)</f>
        <v>#N/A</v>
      </c>
      <c r="I45" s="74"/>
      <c r="J45" s="76" t="e">
        <f>IF(ISNUMBER(Daten_NE2[[#This Row],[BS]]),Daten_NE2[[#This Row],[BS]]/_xlfn.XLOOKUP(Basisjahr,Daten_NE2[Jahr],Daten_NE2[BS])-1,#N/A)</f>
        <v>#N/A</v>
      </c>
      <c r="K45" s="68"/>
      <c r="L45" s="67"/>
      <c r="M45" s="64"/>
      <c r="N45" s="62"/>
      <c r="O45" s="62"/>
      <c r="P45" s="62"/>
    </row>
    <row r="46" spans="1:16" ht="16.350000000000001" customHeight="1">
      <c r="A46" s="95">
        <v>2029</v>
      </c>
      <c r="B46" s="65" t="s">
        <v>164</v>
      </c>
      <c r="C46" s="124" t="s">
        <v>164</v>
      </c>
      <c r="D46" s="66" t="e">
        <v>#N/A</v>
      </c>
      <c r="E46" s="74"/>
      <c r="F46" s="76" t="e">
        <f>IF(ISNUMBER(Daten_NE2[[#This Row],[ZH]]),Daten_NE2[[#This Row],[ZH]]/_xlfn.XLOOKUP(Basisjahr,Daten_NE2[Jahr],Daten_NE2[ZH])-1,#N/A)</f>
        <v>#N/A</v>
      </c>
      <c r="G46" s="74"/>
      <c r="H46" s="76" t="e">
        <f>IF(ISNUMBER(Daten_NE2[[#This Row],[CH]]),Daten_NE2[[#This Row],[CH]]/_xlfn.XLOOKUP(Basisjahr,Daten_NE2[Jahr],Daten_NE2[CH])-1,#N/A)</f>
        <v>#N/A</v>
      </c>
      <c r="I46" s="74"/>
      <c r="J46" s="76" t="e">
        <f>IF(ISNUMBER(Daten_NE2[[#This Row],[BS]]),Daten_NE2[[#This Row],[BS]]/_xlfn.XLOOKUP(Basisjahr,Daten_NE2[Jahr],Daten_NE2[BS])-1,#N/A)</f>
        <v>#N/A</v>
      </c>
      <c r="K46" s="68"/>
      <c r="L46" s="67"/>
      <c r="M46" s="64"/>
      <c r="N46" s="62"/>
      <c r="O46" s="62"/>
      <c r="P46" s="62"/>
    </row>
    <row r="47" spans="1:16" ht="16.350000000000001" customHeight="1">
      <c r="A47" s="95">
        <v>2030</v>
      </c>
      <c r="B47" s="65" t="s">
        <v>164</v>
      </c>
      <c r="C47" s="124" t="s">
        <v>164</v>
      </c>
      <c r="D47" s="66" t="e">
        <v>#N/A</v>
      </c>
      <c r="E47" s="74"/>
      <c r="F47" s="76" t="e">
        <f>IF(ISNUMBER(Daten_NE2[[#This Row],[ZH]]),Daten_NE2[[#This Row],[ZH]]/_xlfn.XLOOKUP(Basisjahr,Daten_NE2[Jahr],Daten_NE2[ZH])-1,#N/A)</f>
        <v>#N/A</v>
      </c>
      <c r="G47" s="74"/>
      <c r="H47" s="76" t="e">
        <f>IF(ISNUMBER(Daten_NE2[[#This Row],[CH]]),Daten_NE2[[#This Row],[CH]]/_xlfn.XLOOKUP(Basisjahr,Daten_NE2[Jahr],Daten_NE2[CH])-1,#N/A)</f>
        <v>#N/A</v>
      </c>
      <c r="I47" s="74"/>
      <c r="J47" s="76" t="e">
        <f>IF(ISNUMBER(Daten_NE2[[#This Row],[BS]]),Daten_NE2[[#This Row],[BS]]/_xlfn.XLOOKUP(Basisjahr,Daten_NE2[Jahr],Daten_NE2[BS])-1,#N/A)</f>
        <v>#N/A</v>
      </c>
      <c r="K47" s="68"/>
      <c r="L47" s="67"/>
      <c r="M47" s="64"/>
      <c r="N47" s="62"/>
      <c r="O47" s="62"/>
      <c r="P47" s="62"/>
    </row>
    <row r="48" spans="1:16" ht="16.350000000000001" customHeight="1">
      <c r="A48" s="95">
        <v>2031</v>
      </c>
      <c r="B48" s="65" t="s">
        <v>164</v>
      </c>
      <c r="C48" s="124" t="s">
        <v>164</v>
      </c>
      <c r="D48" s="66" t="e">
        <v>#N/A</v>
      </c>
      <c r="E48" s="74"/>
      <c r="F48" s="76" t="e">
        <f>IF(ISNUMBER(Daten_NE2[[#This Row],[ZH]]),Daten_NE2[[#This Row],[ZH]]/_xlfn.XLOOKUP(Basisjahr,Daten_NE2[Jahr],Daten_NE2[ZH])-1,#N/A)</f>
        <v>#N/A</v>
      </c>
      <c r="G48" s="74"/>
      <c r="H48" s="76" t="e">
        <f>IF(ISNUMBER(Daten_NE2[[#This Row],[CH]]),Daten_NE2[[#This Row],[CH]]/_xlfn.XLOOKUP(Basisjahr,Daten_NE2[Jahr],Daten_NE2[CH])-1,#N/A)</f>
        <v>#N/A</v>
      </c>
      <c r="I48" s="74"/>
      <c r="J48" s="76" t="e">
        <f>IF(ISNUMBER(Daten_NE2[[#This Row],[BS]]),Daten_NE2[[#This Row],[BS]]/_xlfn.XLOOKUP(Basisjahr,Daten_NE2[Jahr],Daten_NE2[BS])-1,#N/A)</f>
        <v>#N/A</v>
      </c>
      <c r="K48" s="68"/>
      <c r="L48" s="67"/>
      <c r="M48" s="64"/>
      <c r="N48" s="62"/>
      <c r="O48" s="62"/>
      <c r="P48" s="62"/>
    </row>
    <row r="49" spans="1:16" ht="16.350000000000001" customHeight="1">
      <c r="A49" s="95">
        <v>2032</v>
      </c>
      <c r="B49" s="65" t="s">
        <v>164</v>
      </c>
      <c r="C49" s="124" t="s">
        <v>164</v>
      </c>
      <c r="D49" s="66" t="e">
        <v>#N/A</v>
      </c>
      <c r="E49" s="74"/>
      <c r="F49" s="76" t="e">
        <f>IF(ISNUMBER(Daten_NE2[[#This Row],[ZH]]),Daten_NE2[[#This Row],[ZH]]/_xlfn.XLOOKUP(Basisjahr,Daten_NE2[Jahr],Daten_NE2[ZH])-1,#N/A)</f>
        <v>#N/A</v>
      </c>
      <c r="G49" s="74"/>
      <c r="H49" s="76" t="e">
        <f>IF(ISNUMBER(Daten_NE2[[#This Row],[CH]]),Daten_NE2[[#This Row],[CH]]/_xlfn.XLOOKUP(Basisjahr,Daten_NE2[Jahr],Daten_NE2[CH])-1,#N/A)</f>
        <v>#N/A</v>
      </c>
      <c r="I49" s="74"/>
      <c r="J49" s="76" t="e">
        <f>IF(ISNUMBER(Daten_NE2[[#This Row],[BS]]),Daten_NE2[[#This Row],[BS]]/_xlfn.XLOOKUP(Basisjahr,Daten_NE2[Jahr],Daten_NE2[BS])-1,#N/A)</f>
        <v>#N/A</v>
      </c>
      <c r="K49" s="68"/>
      <c r="L49" s="67"/>
      <c r="M49" s="64"/>
      <c r="N49" s="62"/>
      <c r="O49" s="62"/>
      <c r="P49" s="62"/>
    </row>
    <row r="50" spans="1:16" ht="16.350000000000001" customHeight="1">
      <c r="A50" s="95">
        <v>2033</v>
      </c>
      <c r="B50" s="65" t="s">
        <v>164</v>
      </c>
      <c r="C50" s="124" t="s">
        <v>164</v>
      </c>
      <c r="D50" s="66" t="e">
        <v>#N/A</v>
      </c>
      <c r="E50" s="74"/>
      <c r="F50" s="76" t="e">
        <f>IF(ISNUMBER(Daten_NE2[[#This Row],[ZH]]),Daten_NE2[[#This Row],[ZH]]/_xlfn.XLOOKUP(Basisjahr,Daten_NE2[Jahr],Daten_NE2[ZH])-1,#N/A)</f>
        <v>#N/A</v>
      </c>
      <c r="G50" s="74"/>
      <c r="H50" s="76" t="e">
        <f>IF(ISNUMBER(Daten_NE2[[#This Row],[CH]]),Daten_NE2[[#This Row],[CH]]/_xlfn.XLOOKUP(Basisjahr,Daten_NE2[Jahr],Daten_NE2[CH])-1,#N/A)</f>
        <v>#N/A</v>
      </c>
      <c r="I50" s="74"/>
      <c r="J50" s="76" t="e">
        <f>IF(ISNUMBER(Daten_NE2[[#This Row],[BS]]),Daten_NE2[[#This Row],[BS]]/_xlfn.XLOOKUP(Basisjahr,Daten_NE2[Jahr],Daten_NE2[BS])-1,#N/A)</f>
        <v>#N/A</v>
      </c>
      <c r="K50" s="68"/>
      <c r="L50" s="67"/>
      <c r="M50" s="64"/>
      <c r="N50" s="62"/>
      <c r="O50" s="62"/>
      <c r="P50" s="62"/>
    </row>
    <row r="51" spans="1:16" ht="16.350000000000001" customHeight="1">
      <c r="A51" s="95">
        <v>2034</v>
      </c>
      <c r="B51" s="65" t="s">
        <v>164</v>
      </c>
      <c r="C51" s="124" t="s">
        <v>164</v>
      </c>
      <c r="D51" s="66" t="e">
        <v>#N/A</v>
      </c>
      <c r="E51" s="74"/>
      <c r="F51" s="76" t="e">
        <f>IF(ISNUMBER(Daten_NE2[[#This Row],[ZH]]),Daten_NE2[[#This Row],[ZH]]/_xlfn.XLOOKUP(Basisjahr,Daten_NE2[Jahr],Daten_NE2[ZH])-1,#N/A)</f>
        <v>#N/A</v>
      </c>
      <c r="G51" s="74"/>
      <c r="H51" s="76" t="e">
        <f>IF(ISNUMBER(Daten_NE2[[#This Row],[CH]]),Daten_NE2[[#This Row],[CH]]/_xlfn.XLOOKUP(Basisjahr,Daten_NE2[Jahr],Daten_NE2[CH])-1,#N/A)</f>
        <v>#N/A</v>
      </c>
      <c r="I51" s="74"/>
      <c r="J51" s="76" t="e">
        <f>IF(ISNUMBER(Daten_NE2[[#This Row],[BS]]),Daten_NE2[[#This Row],[BS]]/_xlfn.XLOOKUP(Basisjahr,Daten_NE2[Jahr],Daten_NE2[BS])-1,#N/A)</f>
        <v>#N/A</v>
      </c>
      <c r="K51" s="68"/>
      <c r="L51" s="67"/>
      <c r="M51" s="64"/>
      <c r="N51" s="62"/>
      <c r="O51" s="62"/>
      <c r="P51" s="62"/>
    </row>
    <row r="52" spans="1:16" ht="16.350000000000001" customHeight="1">
      <c r="A52" s="95">
        <v>2035</v>
      </c>
      <c r="B52" s="65" t="s">
        <v>164</v>
      </c>
      <c r="C52" s="124" t="s">
        <v>164</v>
      </c>
      <c r="D52" s="66" t="e">
        <v>#N/A</v>
      </c>
      <c r="E52" s="74"/>
      <c r="F52" s="76" t="e">
        <f>IF(ISNUMBER(Daten_NE2[[#This Row],[ZH]]),Daten_NE2[[#This Row],[ZH]]/_xlfn.XLOOKUP(Basisjahr,Daten_NE2[Jahr],Daten_NE2[ZH])-1,#N/A)</f>
        <v>#N/A</v>
      </c>
      <c r="G52" s="74"/>
      <c r="H52" s="76" t="e">
        <f>IF(ISNUMBER(Daten_NE2[[#This Row],[CH]]),Daten_NE2[[#This Row],[CH]]/_xlfn.XLOOKUP(Basisjahr,Daten_NE2[Jahr],Daten_NE2[CH])-1,#N/A)</f>
        <v>#N/A</v>
      </c>
      <c r="I52" s="74"/>
      <c r="J52" s="76" t="e">
        <f>IF(ISNUMBER(Daten_NE2[[#This Row],[BS]]),Daten_NE2[[#This Row],[BS]]/_xlfn.XLOOKUP(Basisjahr,Daten_NE2[Jahr],Daten_NE2[BS])-1,#N/A)</f>
        <v>#N/A</v>
      </c>
      <c r="K52" s="68"/>
      <c r="L52" s="67"/>
      <c r="M52" s="64"/>
      <c r="N52" s="62"/>
      <c r="O52" s="62"/>
      <c r="P52" s="62"/>
    </row>
    <row r="53" spans="1:16" ht="16.350000000000001" customHeight="1">
      <c r="A53" s="95">
        <v>2036</v>
      </c>
      <c r="B53" s="65" t="s">
        <v>164</v>
      </c>
      <c r="C53" s="124" t="s">
        <v>164</v>
      </c>
      <c r="D53" s="66" t="e">
        <v>#N/A</v>
      </c>
      <c r="E53" s="74"/>
      <c r="F53" s="76" t="e">
        <f>IF(ISNUMBER(Daten_NE2[[#This Row],[ZH]]),Daten_NE2[[#This Row],[ZH]]/_xlfn.XLOOKUP(Basisjahr,Daten_NE2[Jahr],Daten_NE2[ZH])-1,#N/A)</f>
        <v>#N/A</v>
      </c>
      <c r="G53" s="74"/>
      <c r="H53" s="76" t="e">
        <f>IF(ISNUMBER(Daten_NE2[[#This Row],[CH]]),Daten_NE2[[#This Row],[CH]]/_xlfn.XLOOKUP(Basisjahr,Daten_NE2[Jahr],Daten_NE2[CH])-1,#N/A)</f>
        <v>#N/A</v>
      </c>
      <c r="I53" s="74"/>
      <c r="J53" s="76" t="e">
        <f>IF(ISNUMBER(Daten_NE2[[#This Row],[BS]]),Daten_NE2[[#This Row],[BS]]/_xlfn.XLOOKUP(Basisjahr,Daten_NE2[Jahr],Daten_NE2[BS])-1,#N/A)</f>
        <v>#N/A</v>
      </c>
      <c r="K53" s="68"/>
      <c r="L53" s="67"/>
      <c r="M53" s="64"/>
      <c r="N53" s="62"/>
      <c r="O53" s="62"/>
      <c r="P53" s="62"/>
    </row>
    <row r="54" spans="1:16" ht="16.350000000000001" customHeight="1">
      <c r="A54" s="95">
        <v>2037</v>
      </c>
      <c r="B54" s="65" t="s">
        <v>164</v>
      </c>
      <c r="C54" s="124" t="s">
        <v>164</v>
      </c>
      <c r="D54" s="66" t="e">
        <v>#N/A</v>
      </c>
      <c r="E54" s="74"/>
      <c r="F54" s="76" t="e">
        <f>IF(ISNUMBER(Daten_NE2[[#This Row],[ZH]]),Daten_NE2[[#This Row],[ZH]]/_xlfn.XLOOKUP(Basisjahr,Daten_NE2[Jahr],Daten_NE2[ZH])-1,#N/A)</f>
        <v>#N/A</v>
      </c>
      <c r="G54" s="74"/>
      <c r="H54" s="76" t="e">
        <f>IF(ISNUMBER(Daten_NE2[[#This Row],[CH]]),Daten_NE2[[#This Row],[CH]]/_xlfn.XLOOKUP(Basisjahr,Daten_NE2[Jahr],Daten_NE2[CH])-1,#N/A)</f>
        <v>#N/A</v>
      </c>
      <c r="I54" s="74"/>
      <c r="J54" s="76" t="e">
        <f>IF(ISNUMBER(Daten_NE2[[#This Row],[BS]]),Daten_NE2[[#This Row],[BS]]/_xlfn.XLOOKUP(Basisjahr,Daten_NE2[Jahr],Daten_NE2[BS])-1,#N/A)</f>
        <v>#N/A</v>
      </c>
      <c r="K54" s="68"/>
      <c r="L54" s="67"/>
      <c r="M54" s="64"/>
      <c r="N54" s="62"/>
      <c r="O54" s="62"/>
      <c r="P54" s="62"/>
    </row>
    <row r="55" spans="1:16" ht="16.350000000000001" customHeight="1">
      <c r="A55" s="95">
        <v>2038</v>
      </c>
      <c r="B55" s="65" t="s">
        <v>164</v>
      </c>
      <c r="C55" s="124" t="s">
        <v>164</v>
      </c>
      <c r="D55" s="66" t="e">
        <v>#N/A</v>
      </c>
      <c r="E55" s="74"/>
      <c r="F55" s="76" t="e">
        <f>IF(ISNUMBER(Daten_NE2[[#This Row],[ZH]]),Daten_NE2[[#This Row],[ZH]]/_xlfn.XLOOKUP(Basisjahr,Daten_NE2[Jahr],Daten_NE2[ZH])-1,#N/A)</f>
        <v>#N/A</v>
      </c>
      <c r="G55" s="74"/>
      <c r="H55" s="76" t="e">
        <f>IF(ISNUMBER(Daten_NE2[[#This Row],[CH]]),Daten_NE2[[#This Row],[CH]]/_xlfn.XLOOKUP(Basisjahr,Daten_NE2[Jahr],Daten_NE2[CH])-1,#N/A)</f>
        <v>#N/A</v>
      </c>
      <c r="I55" s="74"/>
      <c r="J55" s="76" t="e">
        <f>IF(ISNUMBER(Daten_NE2[[#This Row],[BS]]),Daten_NE2[[#This Row],[BS]]/_xlfn.XLOOKUP(Basisjahr,Daten_NE2[Jahr],Daten_NE2[BS])-1,#N/A)</f>
        <v>#N/A</v>
      </c>
      <c r="K55" s="68"/>
      <c r="L55" s="67"/>
      <c r="M55" s="64"/>
      <c r="N55" s="62"/>
      <c r="O55" s="62"/>
      <c r="P55" s="62"/>
    </row>
    <row r="56" spans="1:16" ht="16.350000000000001" customHeight="1">
      <c r="A56" s="95">
        <v>2039</v>
      </c>
      <c r="B56" s="65" t="s">
        <v>164</v>
      </c>
      <c r="C56" s="124" t="s">
        <v>164</v>
      </c>
      <c r="D56" s="66" t="e">
        <v>#N/A</v>
      </c>
      <c r="E56" s="74"/>
      <c r="F56" s="76" t="e">
        <f>IF(ISNUMBER(Daten_NE2[[#This Row],[ZH]]),Daten_NE2[[#This Row],[ZH]]/_xlfn.XLOOKUP(Basisjahr,Daten_NE2[Jahr],Daten_NE2[ZH])-1,#N/A)</f>
        <v>#N/A</v>
      </c>
      <c r="G56" s="74"/>
      <c r="H56" s="76" t="e">
        <f>IF(ISNUMBER(Daten_NE2[[#This Row],[CH]]),Daten_NE2[[#This Row],[CH]]/_xlfn.XLOOKUP(Basisjahr,Daten_NE2[Jahr],Daten_NE2[CH])-1,#N/A)</f>
        <v>#N/A</v>
      </c>
      <c r="I56" s="74"/>
      <c r="J56" s="76" t="e">
        <f>IF(ISNUMBER(Daten_NE2[[#This Row],[BS]]),Daten_NE2[[#This Row],[BS]]/_xlfn.XLOOKUP(Basisjahr,Daten_NE2[Jahr],Daten_NE2[BS])-1,#N/A)</f>
        <v>#N/A</v>
      </c>
      <c r="K56" s="68"/>
      <c r="L56" s="67"/>
      <c r="M56" s="64"/>
      <c r="N56" s="62"/>
      <c r="O56" s="62"/>
      <c r="P56" s="62"/>
    </row>
    <row r="57" spans="1:16" ht="16.350000000000001" customHeight="1">
      <c r="A57" s="95">
        <v>2040</v>
      </c>
      <c r="B57" s="65" t="s">
        <v>164</v>
      </c>
      <c r="C57" s="124" t="s">
        <v>164</v>
      </c>
      <c r="D57" s="66" t="e">
        <v>#N/A</v>
      </c>
      <c r="E57" s="74"/>
      <c r="F57" s="76" t="e">
        <f>IF(ISNUMBER(Daten_NE2[[#This Row],[ZH]]),Daten_NE2[[#This Row],[ZH]]/_xlfn.XLOOKUP(Basisjahr,Daten_NE2[Jahr],Daten_NE2[ZH])-1,#N/A)</f>
        <v>#N/A</v>
      </c>
      <c r="G57" s="74"/>
      <c r="H57" s="76" t="e">
        <f>IF(ISNUMBER(Daten_NE2[[#This Row],[CH]]),Daten_NE2[[#This Row],[CH]]/_xlfn.XLOOKUP(Basisjahr,Daten_NE2[Jahr],Daten_NE2[CH])-1,#N/A)</f>
        <v>#N/A</v>
      </c>
      <c r="I57" s="74"/>
      <c r="J57" s="76" t="e">
        <f>IF(ISNUMBER(Daten_NE2[[#This Row],[BS]]),Daten_NE2[[#This Row],[BS]]/_xlfn.XLOOKUP(Basisjahr,Daten_NE2[Jahr],Daten_NE2[BS])-1,#N/A)</f>
        <v>#N/A</v>
      </c>
      <c r="K57" s="68"/>
      <c r="L57" s="67"/>
      <c r="M57" s="64"/>
      <c r="N57" s="62"/>
      <c r="O57" s="62"/>
      <c r="P57" s="62"/>
    </row>
    <row r="58" spans="1:16" ht="16.350000000000001" customHeight="1">
      <c r="A58" s="95">
        <v>2041</v>
      </c>
      <c r="B58" s="65" t="s">
        <v>164</v>
      </c>
      <c r="C58" s="124" t="s">
        <v>164</v>
      </c>
      <c r="D58" s="66" t="e">
        <v>#N/A</v>
      </c>
      <c r="E58" s="74"/>
      <c r="F58" s="76" t="e">
        <f>IF(ISNUMBER(Daten_NE2[[#This Row],[ZH]]),Daten_NE2[[#This Row],[ZH]]/_xlfn.XLOOKUP(Basisjahr,Daten_NE2[Jahr],Daten_NE2[ZH])-1,#N/A)</f>
        <v>#N/A</v>
      </c>
      <c r="G58" s="74"/>
      <c r="H58" s="76" t="e">
        <f>IF(ISNUMBER(Daten_NE2[[#This Row],[CH]]),Daten_NE2[[#This Row],[CH]]/_xlfn.XLOOKUP(Basisjahr,Daten_NE2[Jahr],Daten_NE2[CH])-1,#N/A)</f>
        <v>#N/A</v>
      </c>
      <c r="I58" s="74"/>
      <c r="J58" s="76" t="e">
        <f>IF(ISNUMBER(Daten_NE2[[#This Row],[BS]]),Daten_NE2[[#This Row],[BS]]/_xlfn.XLOOKUP(Basisjahr,Daten_NE2[Jahr],Daten_NE2[BS])-1,#N/A)</f>
        <v>#N/A</v>
      </c>
      <c r="K58" s="68"/>
      <c r="L58" s="67"/>
      <c r="M58" s="64"/>
      <c r="N58" s="62"/>
      <c r="O58" s="62"/>
      <c r="P58" s="62"/>
    </row>
    <row r="59" spans="1:16" ht="16.350000000000001" customHeight="1">
      <c r="A59" s="95">
        <v>2042</v>
      </c>
      <c r="B59" s="65" t="s">
        <v>164</v>
      </c>
      <c r="C59" s="124" t="s">
        <v>164</v>
      </c>
      <c r="D59" s="66" t="e">
        <v>#N/A</v>
      </c>
      <c r="E59" s="74"/>
      <c r="F59" s="76" t="e">
        <f>IF(ISNUMBER(Daten_NE2[[#This Row],[ZH]]),Daten_NE2[[#This Row],[ZH]]/_xlfn.XLOOKUP(Basisjahr,Daten_NE2[Jahr],Daten_NE2[ZH])-1,#N/A)</f>
        <v>#N/A</v>
      </c>
      <c r="G59" s="74"/>
      <c r="H59" s="76" t="e">
        <f>IF(ISNUMBER(Daten_NE2[[#This Row],[CH]]),Daten_NE2[[#This Row],[CH]]/_xlfn.XLOOKUP(Basisjahr,Daten_NE2[Jahr],Daten_NE2[CH])-1,#N/A)</f>
        <v>#N/A</v>
      </c>
      <c r="I59" s="74"/>
      <c r="J59" s="76" t="e">
        <f>IF(ISNUMBER(Daten_NE2[[#This Row],[BS]]),Daten_NE2[[#This Row],[BS]]/_xlfn.XLOOKUP(Basisjahr,Daten_NE2[Jahr],Daten_NE2[BS])-1,#N/A)</f>
        <v>#N/A</v>
      </c>
      <c r="K59" s="68"/>
      <c r="L59" s="67"/>
      <c r="M59" s="64"/>
      <c r="N59" s="62"/>
      <c r="O59" s="62"/>
      <c r="P59" s="62"/>
    </row>
    <row r="60" spans="1:16" ht="16.350000000000001" customHeight="1">
      <c r="A60" s="95">
        <v>2043</v>
      </c>
      <c r="B60" s="65" t="s">
        <v>164</v>
      </c>
      <c r="C60" s="124" t="s">
        <v>164</v>
      </c>
      <c r="D60" s="66" t="e">
        <v>#N/A</v>
      </c>
      <c r="E60" s="74"/>
      <c r="F60" s="76" t="e">
        <f>IF(ISNUMBER(Daten_NE2[[#This Row],[ZH]]),Daten_NE2[[#This Row],[ZH]]/_xlfn.XLOOKUP(Basisjahr,Daten_NE2[Jahr],Daten_NE2[ZH])-1,#N/A)</f>
        <v>#N/A</v>
      </c>
      <c r="G60" s="74"/>
      <c r="H60" s="76" t="e">
        <f>IF(ISNUMBER(Daten_NE2[[#This Row],[CH]]),Daten_NE2[[#This Row],[CH]]/_xlfn.XLOOKUP(Basisjahr,Daten_NE2[Jahr],Daten_NE2[CH])-1,#N/A)</f>
        <v>#N/A</v>
      </c>
      <c r="I60" s="74"/>
      <c r="J60" s="76" t="e">
        <f>IF(ISNUMBER(Daten_NE2[[#This Row],[BS]]),Daten_NE2[[#This Row],[BS]]/_xlfn.XLOOKUP(Basisjahr,Daten_NE2[Jahr],Daten_NE2[BS])-1,#N/A)</f>
        <v>#N/A</v>
      </c>
      <c r="K60" s="68"/>
      <c r="L60" s="67"/>
      <c r="M60" s="64"/>
      <c r="N60" s="62"/>
      <c r="O60" s="62"/>
      <c r="P60" s="62"/>
    </row>
    <row r="61" spans="1:16" ht="16.350000000000001" customHeight="1">
      <c r="A61" s="95">
        <v>2044</v>
      </c>
      <c r="B61" s="65" t="s">
        <v>164</v>
      </c>
      <c r="C61" s="124" t="s">
        <v>164</v>
      </c>
      <c r="D61" s="66" t="e">
        <v>#N/A</v>
      </c>
      <c r="E61" s="74"/>
      <c r="F61" s="76" t="e">
        <f>IF(ISNUMBER(Daten_NE2[[#This Row],[ZH]]),Daten_NE2[[#This Row],[ZH]]/_xlfn.XLOOKUP(Basisjahr,Daten_NE2[Jahr],Daten_NE2[ZH])-1,#N/A)</f>
        <v>#N/A</v>
      </c>
      <c r="G61" s="74"/>
      <c r="H61" s="76" t="e">
        <f>IF(ISNUMBER(Daten_NE2[[#This Row],[CH]]),Daten_NE2[[#This Row],[CH]]/_xlfn.XLOOKUP(Basisjahr,Daten_NE2[Jahr],Daten_NE2[CH])-1,#N/A)</f>
        <v>#N/A</v>
      </c>
      <c r="I61" s="74"/>
      <c r="J61" s="76" t="e">
        <f>IF(ISNUMBER(Daten_NE2[[#This Row],[BS]]),Daten_NE2[[#This Row],[BS]]/_xlfn.XLOOKUP(Basisjahr,Daten_NE2[Jahr],Daten_NE2[BS])-1,#N/A)</f>
        <v>#N/A</v>
      </c>
      <c r="K61" s="68"/>
      <c r="L61" s="67"/>
      <c r="M61" s="64"/>
      <c r="N61" s="62"/>
      <c r="O61" s="62"/>
      <c r="P61" s="62"/>
    </row>
    <row r="62" spans="1:16" ht="16.350000000000001" customHeight="1">
      <c r="A62" s="95">
        <v>2045</v>
      </c>
      <c r="B62" s="65" t="s">
        <v>164</v>
      </c>
      <c r="C62" s="124" t="s">
        <v>164</v>
      </c>
      <c r="D62" s="66" t="e">
        <v>#N/A</v>
      </c>
      <c r="E62" s="74"/>
      <c r="F62" s="76" t="e">
        <f>IF(ISNUMBER(Daten_NE2[[#This Row],[ZH]]),Daten_NE2[[#This Row],[ZH]]/_xlfn.XLOOKUP(Basisjahr,Daten_NE2[Jahr],Daten_NE2[ZH])-1,#N/A)</f>
        <v>#N/A</v>
      </c>
      <c r="G62" s="74"/>
      <c r="H62" s="76" t="e">
        <f>IF(ISNUMBER(Daten_NE2[[#This Row],[CH]]),Daten_NE2[[#This Row],[CH]]/_xlfn.XLOOKUP(Basisjahr,Daten_NE2[Jahr],Daten_NE2[CH])-1,#N/A)</f>
        <v>#N/A</v>
      </c>
      <c r="I62" s="74"/>
      <c r="J62" s="76" t="e">
        <f>IF(ISNUMBER(Daten_NE2[[#This Row],[BS]]),Daten_NE2[[#This Row],[BS]]/_xlfn.XLOOKUP(Basisjahr,Daten_NE2[Jahr],Daten_NE2[BS])-1,#N/A)</f>
        <v>#N/A</v>
      </c>
      <c r="K62" s="68"/>
      <c r="L62" s="67"/>
      <c r="M62" s="64"/>
      <c r="N62" s="62"/>
      <c r="O62" s="62"/>
      <c r="P62" s="62"/>
    </row>
    <row r="63" spans="1:16" ht="16.350000000000001" customHeight="1">
      <c r="A63" s="95">
        <v>2046</v>
      </c>
      <c r="B63" s="65" t="s">
        <v>164</v>
      </c>
      <c r="C63" s="124" t="s">
        <v>164</v>
      </c>
      <c r="D63" s="66" t="e">
        <v>#N/A</v>
      </c>
      <c r="E63" s="74"/>
      <c r="F63" s="76" t="e">
        <f>IF(ISNUMBER(Daten_NE2[[#This Row],[ZH]]),Daten_NE2[[#This Row],[ZH]]/_xlfn.XLOOKUP(Basisjahr,Daten_NE2[Jahr],Daten_NE2[ZH])-1,#N/A)</f>
        <v>#N/A</v>
      </c>
      <c r="G63" s="74"/>
      <c r="H63" s="76" t="e">
        <f>IF(ISNUMBER(Daten_NE2[[#This Row],[CH]]),Daten_NE2[[#This Row],[CH]]/_xlfn.XLOOKUP(Basisjahr,Daten_NE2[Jahr],Daten_NE2[CH])-1,#N/A)</f>
        <v>#N/A</v>
      </c>
      <c r="I63" s="74"/>
      <c r="J63" s="76" t="e">
        <f>IF(ISNUMBER(Daten_NE2[[#This Row],[BS]]),Daten_NE2[[#This Row],[BS]]/_xlfn.XLOOKUP(Basisjahr,Daten_NE2[Jahr],Daten_NE2[BS])-1,#N/A)</f>
        <v>#N/A</v>
      </c>
      <c r="K63" s="68"/>
      <c r="L63" s="67"/>
      <c r="M63" s="64"/>
      <c r="N63" s="62"/>
      <c r="O63" s="62"/>
      <c r="P63" s="62"/>
    </row>
    <row r="64" spans="1:16" ht="16.350000000000001" customHeight="1">
      <c r="A64" s="95">
        <v>2047</v>
      </c>
      <c r="B64" s="65" t="s">
        <v>164</v>
      </c>
      <c r="C64" s="124" t="s">
        <v>164</v>
      </c>
      <c r="D64" s="66" t="e">
        <v>#N/A</v>
      </c>
      <c r="E64" s="74"/>
      <c r="F64" s="76" t="e">
        <f>IF(ISNUMBER(Daten_NE2[[#This Row],[ZH]]),Daten_NE2[[#This Row],[ZH]]/_xlfn.XLOOKUP(Basisjahr,Daten_NE2[Jahr],Daten_NE2[ZH])-1,#N/A)</f>
        <v>#N/A</v>
      </c>
      <c r="G64" s="74"/>
      <c r="H64" s="76" t="e">
        <f>IF(ISNUMBER(Daten_NE2[[#This Row],[CH]]),Daten_NE2[[#This Row],[CH]]/_xlfn.XLOOKUP(Basisjahr,Daten_NE2[Jahr],Daten_NE2[CH])-1,#N/A)</f>
        <v>#N/A</v>
      </c>
      <c r="I64" s="74"/>
      <c r="J64" s="76" t="e">
        <f>IF(ISNUMBER(Daten_NE2[[#This Row],[BS]]),Daten_NE2[[#This Row],[BS]]/_xlfn.XLOOKUP(Basisjahr,Daten_NE2[Jahr],Daten_NE2[BS])-1,#N/A)</f>
        <v>#N/A</v>
      </c>
      <c r="K64" s="68"/>
      <c r="L64" s="67"/>
      <c r="M64" s="64"/>
      <c r="N64" s="62"/>
      <c r="O64" s="62"/>
      <c r="P64" s="62"/>
    </row>
    <row r="65" spans="1:16" ht="16.350000000000001" customHeight="1">
      <c r="A65" s="95">
        <v>2048</v>
      </c>
      <c r="B65" s="65" t="s">
        <v>164</v>
      </c>
      <c r="C65" s="124" t="s">
        <v>164</v>
      </c>
      <c r="D65" s="66" t="e">
        <v>#N/A</v>
      </c>
      <c r="E65" s="74"/>
      <c r="F65" s="76" t="e">
        <f>IF(ISNUMBER(Daten_NE2[[#This Row],[ZH]]),Daten_NE2[[#This Row],[ZH]]/_xlfn.XLOOKUP(Basisjahr,Daten_NE2[Jahr],Daten_NE2[ZH])-1,#N/A)</f>
        <v>#N/A</v>
      </c>
      <c r="G65" s="74"/>
      <c r="H65" s="76" t="e">
        <f>IF(ISNUMBER(Daten_NE2[[#This Row],[CH]]),Daten_NE2[[#This Row],[CH]]/_xlfn.XLOOKUP(Basisjahr,Daten_NE2[Jahr],Daten_NE2[CH])-1,#N/A)</f>
        <v>#N/A</v>
      </c>
      <c r="I65" s="74"/>
      <c r="J65" s="76" t="e">
        <f>IF(ISNUMBER(Daten_NE2[[#This Row],[BS]]),Daten_NE2[[#This Row],[BS]]/_xlfn.XLOOKUP(Basisjahr,Daten_NE2[Jahr],Daten_NE2[BS])-1,#N/A)</f>
        <v>#N/A</v>
      </c>
      <c r="K65" s="68"/>
      <c r="L65" s="67"/>
      <c r="M65" s="64"/>
      <c r="N65" s="62"/>
      <c r="O65" s="62"/>
      <c r="P65" s="62"/>
    </row>
    <row r="66" spans="1:16" ht="16.350000000000001" customHeight="1">
      <c r="A66" s="95">
        <v>2049</v>
      </c>
      <c r="B66" s="65" t="s">
        <v>164</v>
      </c>
      <c r="C66" s="124" t="s">
        <v>164</v>
      </c>
      <c r="D66" s="66" t="e">
        <v>#N/A</v>
      </c>
      <c r="E66" s="74"/>
      <c r="F66" s="76" t="e">
        <f>IF(ISNUMBER(Daten_NE2[[#This Row],[ZH]]),Daten_NE2[[#This Row],[ZH]]/_xlfn.XLOOKUP(Basisjahr,Daten_NE2[Jahr],Daten_NE2[ZH])-1,#N/A)</f>
        <v>#N/A</v>
      </c>
      <c r="G66" s="74"/>
      <c r="H66" s="76" t="e">
        <f>IF(ISNUMBER(Daten_NE2[[#This Row],[CH]]),Daten_NE2[[#This Row],[CH]]/_xlfn.XLOOKUP(Basisjahr,Daten_NE2[Jahr],Daten_NE2[CH])-1,#N/A)</f>
        <v>#N/A</v>
      </c>
      <c r="I66" s="74"/>
      <c r="J66" s="76" t="e">
        <f>IF(ISNUMBER(Daten_NE2[[#This Row],[BS]]),Daten_NE2[[#This Row],[BS]]/_xlfn.XLOOKUP(Basisjahr,Daten_NE2[Jahr],Daten_NE2[BS])-1,#N/A)</f>
        <v>#N/A</v>
      </c>
      <c r="K66" s="68"/>
      <c r="L66" s="67"/>
      <c r="M66" s="64"/>
      <c r="N66" s="62"/>
      <c r="O66" s="62"/>
      <c r="P66" s="62"/>
    </row>
    <row r="67" spans="1:16" ht="15" customHeight="1">
      <c r="A67" s="95">
        <v>2050</v>
      </c>
      <c r="B67" s="95" t="s">
        <v>164</v>
      </c>
      <c r="C67" s="124" t="s">
        <v>164</v>
      </c>
      <c r="D67" t="e">
        <v>#N/A</v>
      </c>
      <c r="E67"/>
      <c r="F67" t="e">
        <f>IF(ISNUMBER(Daten_NE2[[#This Row],[ZH]]),Daten_NE2[[#This Row],[ZH]]/_xlfn.XLOOKUP(Basisjahr,Daten_NE2[Jahr],Daten_NE2[ZH])-1,#N/A)</f>
        <v>#N/A</v>
      </c>
      <c r="G67"/>
      <c r="H67" t="e">
        <f>IF(ISNUMBER(Daten_NE2[[#This Row],[CH]]),Daten_NE2[[#This Row],[CH]]/_xlfn.XLOOKUP(Basisjahr,Daten_NE2[Jahr],Daten_NE2[CH])-1,#N/A)</f>
        <v>#N/A</v>
      </c>
      <c r="I67"/>
      <c r="J67" t="e">
        <f>IF(ISNUMBER(Daten_NE2[[#This Row],[BS]]),Daten_NE2[[#This Row],[BS]]/_xlfn.XLOOKUP(Basisjahr,Daten_NE2[Jahr],Daten_NE2[BS])-1,#N/A)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235" priority="4">
      <formula>ISERROR(A2)</formula>
    </cfRule>
  </conditionalFormatting>
  <conditionalFormatting sqref="A1:Z13 A14:B14 E14:G14 J14:Z14 A15:Z20 A21:B22 E21:G22 J21:Z22 A23:Z25 A26:J27 N26:Z27 A28:Z30 A31:AA67 A68:Z72 A73:J74 N73:Z74 A75:Z1048576">
    <cfRule type="cellIs" dxfId="232" priority="1" operator="equal">
      <formula>0</formula>
    </cfRule>
  </conditionalFormatting>
  <dataValidations count="1">
    <dataValidation operator="lessThan" allowBlank="1" showInputMessage="1" showErrorMessage="1" sqref="B8:D10 G8:I9" xr:uid="{CACF4A53-501B-4C52-9058-0EFC3A427F5E}"/>
  </dataValidations>
  <hyperlinks>
    <hyperlink ref="F1" location="Übersicht!A1" display="⬅️ Zurück zur Übersicht" xr:uid="{0064A05F-6776-4BFE-8A1B-499E88B2DCFB}"/>
    <hyperlink ref="G12" r:id="rId1" display="https://opendata.swiss/de/dataset/gebaude-nach-kanton-gebaudekategorie-heizungsart-warmwasserversorgung-energietrager-und-bauperi" xr:uid="{4DA93AD3-E747-4FE4-A5B8-6A23580C9746}"/>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49B5774B-8BFB-4439-96FB-D98733325BEF}">
            <xm:f>$A32=Übersicht!$H$1</xm:f>
            <x14:dxf>
              <fill>
                <patternFill>
                  <bgColor theme="3" tint="0.79998168889431442"/>
                </patternFill>
              </fill>
            </x14:dxf>
          </x14:cfRule>
          <x14:cfRule type="expression" priority="3" id="{0B76DFE6-36D6-4FD7-A729-1C1C612592E2}">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0BA50279-0721-4B8B-A21C-5C77C5056994}">
          <x14:formula1>
            <xm:f>Definitionen!$E$2:$E$11</xm:f>
          </x14:formula1>
          <xm:sqref>B5</xm:sqref>
        </x14:dataValidation>
        <x14:dataValidation type="list" allowBlank="1" showInputMessage="1" showErrorMessage="1" xr:uid="{E4765CCA-2744-484F-A0A7-D6EE3969CCDC}">
          <x14:formula1>
            <xm:f>Definitionen!$I$2:$I$7</xm:f>
          </x14:formula1>
          <xm:sqref>G24:I24</xm:sqref>
        </x14:dataValidation>
        <x14:dataValidation type="list" allowBlank="1" showInputMessage="1" showErrorMessage="1" xr:uid="{A2515340-7F48-4691-AEB3-DAED6C68B42F}">
          <x14:formula1>
            <xm:f>Definitionen!$A$2:$A$6</xm:f>
          </x14:formula1>
          <xm:sqref>B7 D7</xm:sqref>
        </x14:dataValidation>
        <x14:dataValidation type="list" allowBlank="1" showInputMessage="1" showErrorMessage="1" xr:uid="{D0FCDC9E-7F02-47B5-B104-42FDED0ABFE2}">
          <x14:formula1>
            <xm:f>Definitionen!I2:I15</xm:f>
          </x14:formula1>
          <xm:sqref>B24:D24</xm:sqref>
        </x14:dataValidation>
      </x14:dataValidations>
    </ext>
  </extLst>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F8F9F2-A65B-4B75-A381-6F8166DD1FDC}">
  <sheetPr codeName="Tabelle44">
    <tabColor theme="3" tint="-0.249977111117893"/>
    <pageSetUpPr fitToPage="1"/>
  </sheetPr>
  <dimension ref="A1:Q127"/>
  <sheetViews>
    <sheetView showGridLines="0" zoomScaleNormal="100" workbookViewId="0">
      <pane xSplit="1" ySplit="1" topLeftCell="B2" activePane="bottomRight" state="frozen"/>
      <selection pane="bottomRight" activeCell="E11" sqref="E11"/>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497</v>
      </c>
      <c r="B1" s="192"/>
      <c r="C1" s="192"/>
      <c r="D1" s="192"/>
      <c r="E1" s="93" t="e">
        <f>Basisjahr&amp;"-"&amp;Betrachtungsjahr&amp;": "&amp;ROUND(_xlfn.XLOOKUP(Betrachtungsjahr,Daten_NE3[Jahr],Daten_NE3[Veränderung ZH])*100,1)&amp;" %"</f>
        <v>#N/A</v>
      </c>
      <c r="F1" s="193" t="s">
        <v>122</v>
      </c>
      <c r="G1" s="193"/>
      <c r="H1" s="193"/>
      <c r="J1" s="94" t="e">
        <f>Basisjahr&amp;"-"&amp;Betrachtungsjahr&amp;": "&amp;ROUND(_xlfn.XLOOKUP(Betrachtungsjahr,Daten_NE3[Jahr],Daten_NE3[Veränderung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2023</v>
      </c>
      <c r="E4" s="19"/>
      <c r="F4" s="89"/>
      <c r="G4" s="89"/>
      <c r="H4" s="90" t="str">
        <f t="shared" ref="H4:I6" si="0">C4</f>
        <v>Verfügbar ab</v>
      </c>
      <c r="I4" s="92">
        <f t="shared" si="0"/>
        <v>2023</v>
      </c>
    </row>
    <row r="5" spans="1:17" s="56" customFormat="1" ht="18" customHeight="1">
      <c r="A5" s="79" t="s">
        <v>59</v>
      </c>
      <c r="B5" s="80" t="s">
        <v>166</v>
      </c>
      <c r="C5" s="79" t="s">
        <v>127</v>
      </c>
      <c r="D5" s="82" t="s">
        <v>364</v>
      </c>
      <c r="E5" s="19"/>
      <c r="F5" s="90" t="str">
        <f>A5</f>
        <v>Zuständig</v>
      </c>
      <c r="G5" s="91"/>
      <c r="H5" s="90" t="str">
        <f t="shared" si="0"/>
        <v>Kontaktperson</v>
      </c>
      <c r="I5" s="100" t="s">
        <v>498</v>
      </c>
    </row>
    <row r="6" spans="1:17" s="56" customFormat="1" ht="18" customHeight="1">
      <c r="A6" s="79" t="s">
        <v>58</v>
      </c>
      <c r="B6" s="102" t="s">
        <v>499</v>
      </c>
      <c r="C6" s="79" t="s">
        <v>128</v>
      </c>
      <c r="D6" s="83" t="s">
        <v>164</v>
      </c>
      <c r="E6" s="19"/>
      <c r="F6" s="90" t="str">
        <f t="shared" ref="F6:F9" si="1">A6</f>
        <v>Einheit</v>
      </c>
      <c r="G6" s="91" t="str">
        <f>B6</f>
        <v>m3</v>
      </c>
      <c r="H6" s="90" t="str">
        <f t="shared" si="0"/>
        <v xml:space="preserve">Berechnung </v>
      </c>
      <c r="I6" s="91" t="str">
        <f t="shared" si="0"/>
        <v>keine</v>
      </c>
    </row>
    <row r="7" spans="1:17" s="56" customFormat="1" ht="18" customHeight="1">
      <c r="A7" s="79" t="s">
        <v>129</v>
      </c>
      <c r="B7" s="80" t="s">
        <v>168</v>
      </c>
      <c r="C7" s="79" t="s">
        <v>130</v>
      </c>
      <c r="D7" s="80" t="s">
        <v>184</v>
      </c>
      <c r="E7" s="19"/>
      <c r="F7" s="119"/>
      <c r="G7" s="120"/>
      <c r="H7" s="119"/>
      <c r="I7" s="120"/>
    </row>
    <row r="8" spans="1:17" s="56" customFormat="1" ht="56.85" customHeight="1" thickTop="1" thickBot="1">
      <c r="A8" s="79" t="s">
        <v>131</v>
      </c>
      <c r="B8" s="208" t="s">
        <v>500</v>
      </c>
      <c r="C8" s="194"/>
      <c r="D8" s="194"/>
      <c r="E8" s="19"/>
      <c r="F8" s="90" t="str">
        <f t="shared" si="1"/>
        <v>Kurzbeschreibung</v>
      </c>
      <c r="G8" s="238" t="str">
        <f>B8</f>
        <v>Menge Holz, welches als Bau- und Werkstoff in  Gebäuden im Kanton Zürich verwendet wird</v>
      </c>
      <c r="H8" s="238"/>
      <c r="I8" s="238"/>
      <c r="Q8" s="58" t="e">
        <f>E38/E32-1</f>
        <v>#DIV/0!</v>
      </c>
    </row>
    <row r="9" spans="1:17" s="59" customFormat="1" ht="72" customHeight="1">
      <c r="A9" s="79" t="s">
        <v>132</v>
      </c>
      <c r="B9" s="208" t="s">
        <v>501</v>
      </c>
      <c r="C9" s="194"/>
      <c r="D9" s="194"/>
      <c r="E9" s="19"/>
      <c r="F9" s="90" t="str">
        <f t="shared" si="1"/>
        <v>Aussagekraft/Relevanz</v>
      </c>
      <c r="G9" s="238" t="str">
        <f>B9</f>
        <v xml:space="preserve">Der zunehmende Einsatz von Holz als Baumaterial substitutiert andere Baumaterialien mit grösserem Treibhausgasfussabdruck. Zudem dient das Holz als temporäre CO2-Senke. </v>
      </c>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221" t="s">
        <v>502</v>
      </c>
      <c r="C11" s="196"/>
      <c r="D11" s="196"/>
      <c r="E11" s="19"/>
      <c r="F11" s="90" t="str">
        <f t="shared" ref="F11:I17" si="2">A11</f>
        <v>Datenquelle</v>
      </c>
      <c r="G11" s="238" t="str">
        <f t="shared" si="2"/>
        <v>noch keine
wird voraussichtlich ab Sommer 2023 von der Berner Fachhochschule Departement Architektur, Holz, Bau erhoben</v>
      </c>
      <c r="H11" s="238"/>
      <c r="I11" s="238"/>
    </row>
    <row r="12" spans="1:17" s="56" customFormat="1" ht="42" customHeight="1" thickTop="1" thickBot="1">
      <c r="A12" s="79" t="s">
        <v>134</v>
      </c>
      <c r="B12" s="221" t="s">
        <v>503</v>
      </c>
      <c r="C12" s="196"/>
      <c r="D12" s="196"/>
      <c r="E12" s="19"/>
      <c r="F12" s="90" t="str">
        <f t="shared" si="2"/>
        <v>Internetadresse</v>
      </c>
      <c r="G12" s="222" t="s">
        <v>504</v>
      </c>
      <c r="H12" s="238"/>
      <c r="I12" s="238"/>
    </row>
    <row r="13" spans="1:17" s="56" customFormat="1" ht="42" customHeight="1" thickTop="1" thickBot="1">
      <c r="A13" s="79" t="s">
        <v>127</v>
      </c>
      <c r="B13" s="221" t="s">
        <v>503</v>
      </c>
      <c r="C13" s="196"/>
      <c r="D13" s="196"/>
      <c r="E13" s="19"/>
      <c r="F13" s="90" t="str">
        <f t="shared" si="2"/>
        <v>Kontaktperson</v>
      </c>
      <c r="G13" s="222" t="s">
        <v>505</v>
      </c>
      <c r="H13" s="238"/>
      <c r="I13" s="238"/>
    </row>
    <row r="14" spans="1:17" s="56" customFormat="1" ht="13.35" thickTop="1" thickBot="1">
      <c r="A14" s="79" t="s">
        <v>135</v>
      </c>
      <c r="B14" s="203"/>
      <c r="C14" s="204"/>
      <c r="D14" s="205"/>
      <c r="E14" s="19"/>
      <c r="F14" s="90" t="str">
        <f>A14</f>
        <v>Nr. der Statisitik</v>
      </c>
      <c r="G14" s="239">
        <f>B14</f>
        <v>0</v>
      </c>
      <c r="H14" s="240"/>
      <c r="I14" s="241"/>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102"/>
      <c r="C16" s="79" t="s">
        <v>139</v>
      </c>
      <c r="D16" s="84"/>
      <c r="E16" s="19"/>
      <c r="F16" s="90" t="str">
        <f t="shared" si="2"/>
        <v>Erhebungsintervall</v>
      </c>
      <c r="G16" s="91" t="s">
        <v>506</v>
      </c>
      <c r="H16" s="90" t="str">
        <f t="shared" si="2"/>
        <v>Aktualisierung jeweils</v>
      </c>
      <c r="I16" s="91" t="s">
        <v>507</v>
      </c>
    </row>
    <row r="17" spans="1:17" s="59" customFormat="1" ht="18.600000000000001" customHeight="1" thickTop="1" thickBot="1">
      <c r="A17" s="79" t="s">
        <v>140</v>
      </c>
      <c r="B17" s="194"/>
      <c r="C17" s="194"/>
      <c r="D17" s="194"/>
      <c r="E17" s="19"/>
      <c r="F17" s="90" t="str">
        <f t="shared" si="2"/>
        <v>Einschränkungen</v>
      </c>
      <c r="G17" s="238" t="s">
        <v>508</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7"/>
      <c r="C21" s="198"/>
      <c r="D21" s="199"/>
      <c r="E21" s="19"/>
      <c r="F21" s="90" t="str">
        <f>A21</f>
        <v>Hinweise zu Datenauswahl und -aufbereitung</v>
      </c>
      <c r="G21" s="200">
        <f>B21</f>
        <v>0</v>
      </c>
      <c r="H21" s="201"/>
      <c r="I21" s="202"/>
    </row>
    <row r="22" spans="1:17" s="59" customFormat="1" ht="36.6" customHeight="1" thickTop="1" thickBot="1">
      <c r="A22" s="79" t="s">
        <v>146</v>
      </c>
      <c r="B22" s="197"/>
      <c r="C22" s="198"/>
      <c r="D22" s="199"/>
      <c r="E22" s="19"/>
      <c r="F22" s="90" t="str">
        <f>A22</f>
        <v>Berechnung Indikator</v>
      </c>
      <c r="G22" s="200">
        <f>B22</f>
        <v>0</v>
      </c>
      <c r="H22" s="201"/>
      <c r="I22" s="202"/>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4"/>
      <c r="C24" s="194"/>
      <c r="D24" s="194"/>
      <c r="E24" s="19"/>
      <c r="F24" s="89"/>
      <c r="G24" s="195"/>
      <c r="H24" s="195"/>
      <c r="I24" s="195"/>
    </row>
    <row r="25" spans="1:17" s="59" customFormat="1" ht="42.6" customHeight="1" thickTop="1" thickBot="1">
      <c r="A25" s="79" t="s">
        <v>148</v>
      </c>
      <c r="B25" s="194"/>
      <c r="C25" s="194"/>
      <c r="D25" s="194"/>
      <c r="E25" s="19"/>
      <c r="F25" s="90" t="str">
        <f t="shared" ref="F25:F27" si="5">A25</f>
        <v>Datenqualität</v>
      </c>
      <c r="G25" s="238">
        <f>B25</f>
        <v>0</v>
      </c>
      <c r="H25" s="238"/>
      <c r="I25" s="238"/>
    </row>
    <row r="26" spans="1:17" s="59" customFormat="1" ht="33" customHeight="1" thickTop="1" thickBot="1">
      <c r="A26" s="79" t="s">
        <v>149</v>
      </c>
      <c r="B26" s="207"/>
      <c r="C26" s="207"/>
      <c r="D26" s="207"/>
      <c r="E26" s="19"/>
      <c r="F26" s="90" t="str">
        <f t="shared" si="5"/>
        <v>Plausiblisierung / Verifizierung</v>
      </c>
      <c r="G26" s="238">
        <f>B26</f>
        <v>0</v>
      </c>
      <c r="H26" s="238"/>
      <c r="I26" s="238"/>
    </row>
    <row r="27" spans="1:17" s="59" customFormat="1" ht="37.35" customHeight="1" thickTop="1" thickBot="1">
      <c r="A27" s="79" t="s">
        <v>150</v>
      </c>
      <c r="B27" s="194"/>
      <c r="C27" s="194"/>
      <c r="D27" s="194"/>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Holzverbrauch Gebäude Kanton Zürich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IF(ISNUMBER(Daten_NE3[[#This Row],[ZH]]),Daten_NE3[[#This Row],[ZH]]/_xlfn.XLOOKUP(Basisjahr,Daten_NE3[Jahr],Daten_NE3[ZH])-1,#N/A)</f>
        <v>#N/A</v>
      </c>
      <c r="G32" s="121"/>
      <c r="H32" s="75" t="e">
        <f>IF(ISNUMBER(Daten_NE3[[#This Row],[CH]]),Daten_NE3[[#This Row],[CH]]/_xlfn.XLOOKUP(Basisjahr,Daten_NE3[Jahr],Daten_NE3[CH])-1,#N/A)</f>
        <v>#N/A</v>
      </c>
      <c r="I32" s="121"/>
      <c r="J32" s="75" t="e">
        <f>IF(ISNUMBER(Daten_NE3[[#This Row],[BS]]),Daten_NE3[[#This Row],[BS]]/_xlfn.XLOOKUP(Basisjahr,Daten_NE3[Jahr],Daten_NE3[BS])-1,#N/A)</f>
        <v>#N/A</v>
      </c>
      <c r="K32" s="63"/>
      <c r="L32" s="67"/>
      <c r="M32" s="64"/>
      <c r="N32" s="64"/>
      <c r="O32" s="64"/>
      <c r="P32" s="64"/>
    </row>
    <row r="33" spans="1:16" ht="16.350000000000001" customHeight="1">
      <c r="A33" s="95">
        <v>2016</v>
      </c>
      <c r="B33" s="65" t="s">
        <v>164</v>
      </c>
      <c r="C33" s="124" t="s">
        <v>164</v>
      </c>
      <c r="D33" s="66" t="e">
        <v>#N/A</v>
      </c>
      <c r="E33" s="73"/>
      <c r="F33" s="75" t="e">
        <f>IF(ISNUMBER(Daten_NE3[[#This Row],[ZH]]),Daten_NE3[[#This Row],[ZH]]/_xlfn.XLOOKUP(Basisjahr,Daten_NE3[Jahr],Daten_NE3[ZH])-1,#N/A)</f>
        <v>#N/A</v>
      </c>
      <c r="G33" s="73"/>
      <c r="H33" s="75" t="e">
        <f>IF(ISNUMBER(Daten_NE3[[#This Row],[CH]]),Daten_NE3[[#This Row],[CH]]/_xlfn.XLOOKUP(Basisjahr,Daten_NE3[Jahr],Daten_NE3[CH])-1,#N/A)</f>
        <v>#N/A</v>
      </c>
      <c r="I33" s="73"/>
      <c r="J33" s="75" t="e">
        <f>IF(ISNUMBER(Daten_NE3[[#This Row],[BS]]),Daten_NE3[[#This Row],[BS]]/_xlfn.XLOOKUP(Basisjahr,Daten_NE3[Jahr],Daten_NE3[BS])-1,#N/A)</f>
        <v>#N/A</v>
      </c>
      <c r="K33" s="63"/>
      <c r="L33" s="67"/>
      <c r="M33" s="64"/>
      <c r="N33" s="62"/>
      <c r="O33" s="62"/>
      <c r="P33" s="62"/>
    </row>
    <row r="34" spans="1:16" ht="16.350000000000001" customHeight="1">
      <c r="A34" s="95">
        <v>2017</v>
      </c>
      <c r="B34" s="65" t="s">
        <v>164</v>
      </c>
      <c r="C34" s="124" t="s">
        <v>164</v>
      </c>
      <c r="D34" s="66" t="e">
        <v>#N/A</v>
      </c>
      <c r="E34" s="73"/>
      <c r="F34" s="75" t="e">
        <f>IF(ISNUMBER(Daten_NE3[[#This Row],[ZH]]),Daten_NE3[[#This Row],[ZH]]/_xlfn.XLOOKUP(Basisjahr,Daten_NE3[Jahr],Daten_NE3[ZH])-1,#N/A)</f>
        <v>#N/A</v>
      </c>
      <c r="G34" s="73"/>
      <c r="H34" s="75" t="e">
        <f>IF(ISNUMBER(Daten_NE3[[#This Row],[CH]]),Daten_NE3[[#This Row],[CH]]/_xlfn.XLOOKUP(Basisjahr,Daten_NE3[Jahr],Daten_NE3[CH])-1,#N/A)</f>
        <v>#N/A</v>
      </c>
      <c r="I34" s="73"/>
      <c r="J34" s="75" t="e">
        <f>IF(ISNUMBER(Daten_NE3[[#This Row],[BS]]),Daten_NE3[[#This Row],[BS]]/_xlfn.XLOOKUP(Basisjahr,Daten_NE3[Jahr],Daten_NE3[BS])-1,#N/A)</f>
        <v>#N/A</v>
      </c>
      <c r="K34" s="63"/>
      <c r="L34" s="67"/>
      <c r="M34" s="64"/>
      <c r="N34" s="62"/>
      <c r="O34" s="62"/>
      <c r="P34" s="62"/>
    </row>
    <row r="35" spans="1:16" ht="16.350000000000001" customHeight="1">
      <c r="A35" s="95">
        <v>2018</v>
      </c>
      <c r="B35" s="65" t="s">
        <v>164</v>
      </c>
      <c r="C35" s="124" t="s">
        <v>164</v>
      </c>
      <c r="D35" s="66" t="e">
        <v>#N/A</v>
      </c>
      <c r="E35" s="73"/>
      <c r="F35" s="75" t="e">
        <f>IF(ISNUMBER(Daten_NE3[[#This Row],[ZH]]),Daten_NE3[[#This Row],[ZH]]/_xlfn.XLOOKUP(Basisjahr,Daten_NE3[Jahr],Daten_NE3[ZH])-1,#N/A)</f>
        <v>#N/A</v>
      </c>
      <c r="G35" s="73"/>
      <c r="H35" s="75" t="e">
        <f>IF(ISNUMBER(Daten_NE3[[#This Row],[CH]]),Daten_NE3[[#This Row],[CH]]/_xlfn.XLOOKUP(Basisjahr,Daten_NE3[Jahr],Daten_NE3[CH])-1,#N/A)</f>
        <v>#N/A</v>
      </c>
      <c r="I35" s="73"/>
      <c r="J35" s="75" t="e">
        <f>IF(ISNUMBER(Daten_NE3[[#This Row],[BS]]),Daten_NE3[[#This Row],[BS]]/_xlfn.XLOOKUP(Basisjahr,Daten_NE3[Jahr],Daten_NE3[BS])-1,#N/A)</f>
        <v>#N/A</v>
      </c>
      <c r="K35" s="63"/>
      <c r="L35" s="67"/>
      <c r="M35" s="64"/>
      <c r="N35" s="62"/>
      <c r="O35" s="62"/>
      <c r="P35" s="62"/>
    </row>
    <row r="36" spans="1:16" ht="16.350000000000001" customHeight="1">
      <c r="A36" s="95">
        <v>2019</v>
      </c>
      <c r="B36" s="65" t="s">
        <v>164</v>
      </c>
      <c r="C36" s="124" t="s">
        <v>164</v>
      </c>
      <c r="D36" s="66" t="e">
        <v>#N/A</v>
      </c>
      <c r="E36" s="73"/>
      <c r="F36" s="75" t="e">
        <f>IF(ISNUMBER(Daten_NE3[[#This Row],[ZH]]),Daten_NE3[[#This Row],[ZH]]/_xlfn.XLOOKUP(Basisjahr,Daten_NE3[Jahr],Daten_NE3[ZH])-1,#N/A)</f>
        <v>#N/A</v>
      </c>
      <c r="G36" s="73"/>
      <c r="H36" s="75" t="e">
        <f>IF(ISNUMBER(Daten_NE3[[#This Row],[CH]]),Daten_NE3[[#This Row],[CH]]/_xlfn.XLOOKUP(Basisjahr,Daten_NE3[Jahr],Daten_NE3[CH])-1,#N/A)</f>
        <v>#N/A</v>
      </c>
      <c r="I36" s="73"/>
      <c r="J36" s="75" t="e">
        <f>IF(ISNUMBER(Daten_NE3[[#This Row],[BS]]),Daten_NE3[[#This Row],[BS]]/_xlfn.XLOOKUP(Basisjahr,Daten_NE3[Jahr],Daten_NE3[BS])-1,#N/A)</f>
        <v>#N/A</v>
      </c>
      <c r="K36" s="63"/>
      <c r="L36" s="67"/>
      <c r="M36" s="64"/>
      <c r="N36" s="62"/>
      <c r="O36" s="62"/>
      <c r="P36" s="62"/>
    </row>
    <row r="37" spans="1:16" ht="16.350000000000001" customHeight="1">
      <c r="A37" s="95">
        <v>2020</v>
      </c>
      <c r="B37" s="65" t="s">
        <v>164</v>
      </c>
      <c r="C37" s="124" t="s">
        <v>164</v>
      </c>
      <c r="D37" s="66" t="e">
        <v>#N/A</v>
      </c>
      <c r="E37" s="73"/>
      <c r="F37" s="75" t="e">
        <f>IF(ISNUMBER(Daten_NE3[[#This Row],[ZH]]),Daten_NE3[[#This Row],[ZH]]/_xlfn.XLOOKUP(Basisjahr,Daten_NE3[Jahr],Daten_NE3[ZH])-1,#N/A)</f>
        <v>#N/A</v>
      </c>
      <c r="G37" s="73"/>
      <c r="H37" s="75" t="e">
        <f>IF(ISNUMBER(Daten_NE3[[#This Row],[CH]]),Daten_NE3[[#This Row],[CH]]/_xlfn.XLOOKUP(Basisjahr,Daten_NE3[Jahr],Daten_NE3[CH])-1,#N/A)</f>
        <v>#N/A</v>
      </c>
      <c r="I37" s="73"/>
      <c r="J37" s="75" t="e">
        <f>IF(ISNUMBER(Daten_NE3[[#This Row],[BS]]),Daten_NE3[[#This Row],[BS]]/_xlfn.XLOOKUP(Basisjahr,Daten_NE3[Jahr],Daten_NE3[BS])-1,#N/A)</f>
        <v>#N/A</v>
      </c>
      <c r="K37" s="63"/>
      <c r="L37" s="67"/>
      <c r="M37" s="64"/>
      <c r="N37" s="62"/>
      <c r="O37" s="62"/>
      <c r="P37" s="62"/>
    </row>
    <row r="38" spans="1:16" ht="16.350000000000001" customHeight="1">
      <c r="A38" s="95">
        <v>2021</v>
      </c>
      <c r="B38" s="65" t="s">
        <v>164</v>
      </c>
      <c r="C38" s="124" t="s">
        <v>164</v>
      </c>
      <c r="D38" s="66" t="e">
        <v>#N/A</v>
      </c>
      <c r="E38" s="73"/>
      <c r="F38" s="75" t="e">
        <f>IF(ISNUMBER(Daten_NE3[[#This Row],[ZH]]),Daten_NE3[[#This Row],[ZH]]/_xlfn.XLOOKUP(Basisjahr,Daten_NE3[Jahr],Daten_NE3[ZH])-1,#N/A)</f>
        <v>#N/A</v>
      </c>
      <c r="G38" s="73"/>
      <c r="H38" s="75" t="e">
        <f>IF(ISNUMBER(Daten_NE3[[#This Row],[CH]]),Daten_NE3[[#This Row],[CH]]/_xlfn.XLOOKUP(Basisjahr,Daten_NE3[Jahr],Daten_NE3[CH])-1,#N/A)</f>
        <v>#N/A</v>
      </c>
      <c r="I38" s="73"/>
      <c r="J38" s="75" t="e">
        <f>IF(ISNUMBER(Daten_NE3[[#This Row],[BS]]),Daten_NE3[[#This Row],[BS]]/_xlfn.XLOOKUP(Basisjahr,Daten_NE3[Jahr],Daten_NE3[BS])-1,#N/A)</f>
        <v>#N/A</v>
      </c>
      <c r="K38" s="63"/>
      <c r="L38" s="67"/>
      <c r="M38" s="64"/>
      <c r="N38" s="62"/>
      <c r="O38" s="62"/>
      <c r="P38" s="62"/>
    </row>
    <row r="39" spans="1:16" ht="16.350000000000001" customHeight="1">
      <c r="A39" s="95">
        <v>2022</v>
      </c>
      <c r="B39" s="65" t="s">
        <v>164</v>
      </c>
      <c r="C39" s="124" t="s">
        <v>164</v>
      </c>
      <c r="D39" s="66" t="e">
        <v>#N/A</v>
      </c>
      <c r="E39" s="73"/>
      <c r="F39" s="75" t="e">
        <f>IF(ISNUMBER(Daten_NE3[[#This Row],[ZH]]),Daten_NE3[[#This Row],[ZH]]/_xlfn.XLOOKUP(Basisjahr,Daten_NE3[Jahr],Daten_NE3[ZH])-1,#N/A)</f>
        <v>#N/A</v>
      </c>
      <c r="G39" s="73"/>
      <c r="H39" s="75" t="e">
        <f>IF(ISNUMBER(Daten_NE3[[#This Row],[CH]]),Daten_NE3[[#This Row],[CH]]/_xlfn.XLOOKUP(Basisjahr,Daten_NE3[Jahr],Daten_NE3[CH])-1,#N/A)</f>
        <v>#N/A</v>
      </c>
      <c r="I39" s="73"/>
      <c r="J39" s="75" t="e">
        <f>IF(ISNUMBER(Daten_NE3[[#This Row],[BS]]),Daten_NE3[[#This Row],[BS]]/_xlfn.XLOOKUP(Basisjahr,Daten_NE3[Jahr],Daten_NE3[BS])-1,#N/A)</f>
        <v>#N/A</v>
      </c>
      <c r="K39" s="68"/>
      <c r="L39" s="67"/>
      <c r="M39" s="64"/>
      <c r="N39" s="62"/>
      <c r="O39" s="62"/>
      <c r="P39" s="62"/>
    </row>
    <row r="40" spans="1:16" ht="16.350000000000001" customHeight="1">
      <c r="A40" s="95">
        <v>2023</v>
      </c>
      <c r="B40" s="65" t="s">
        <v>164</v>
      </c>
      <c r="C40" s="124" t="s">
        <v>164</v>
      </c>
      <c r="D40" s="66" t="e">
        <v>#N/A</v>
      </c>
      <c r="E40" s="74"/>
      <c r="F40" s="76" t="e">
        <f>IF(ISNUMBER(Daten_NE3[[#This Row],[ZH]]),Daten_NE3[[#This Row],[ZH]]/_xlfn.XLOOKUP(Basisjahr,Daten_NE3[Jahr],Daten_NE3[ZH])-1,#N/A)</f>
        <v>#N/A</v>
      </c>
      <c r="G40" s="74"/>
      <c r="H40" s="76" t="e">
        <f>IF(ISNUMBER(Daten_NE3[[#This Row],[CH]]),Daten_NE3[[#This Row],[CH]]/_xlfn.XLOOKUP(Basisjahr,Daten_NE3[Jahr],Daten_NE3[CH])-1,#N/A)</f>
        <v>#N/A</v>
      </c>
      <c r="I40" s="74"/>
      <c r="J40" s="76" t="e">
        <f>IF(ISNUMBER(Daten_NE3[[#This Row],[BS]]),Daten_NE3[[#This Row],[BS]]/_xlfn.XLOOKUP(Basisjahr,Daten_NE3[Jahr],Daten_NE3[BS])-1,#N/A)</f>
        <v>#N/A</v>
      </c>
      <c r="K40" s="68"/>
      <c r="L40" s="67"/>
      <c r="M40" s="64"/>
      <c r="N40" s="62"/>
      <c r="O40" s="62"/>
      <c r="P40" s="62"/>
    </row>
    <row r="41" spans="1:16" ht="16.350000000000001" customHeight="1">
      <c r="A41" s="95">
        <v>2024</v>
      </c>
      <c r="B41" s="65" t="s">
        <v>164</v>
      </c>
      <c r="C41" s="124" t="s">
        <v>164</v>
      </c>
      <c r="D41" s="66" t="e">
        <v>#N/A</v>
      </c>
      <c r="E41" s="74"/>
      <c r="F41" s="76" t="e">
        <f>IF(ISNUMBER(Daten_NE3[[#This Row],[ZH]]),Daten_NE3[[#This Row],[ZH]]/_xlfn.XLOOKUP(Basisjahr,Daten_NE3[Jahr],Daten_NE3[ZH])-1,#N/A)</f>
        <v>#N/A</v>
      </c>
      <c r="G41" s="74"/>
      <c r="H41" s="76" t="e">
        <f>IF(ISNUMBER(Daten_NE3[[#This Row],[CH]]),Daten_NE3[[#This Row],[CH]]/_xlfn.XLOOKUP(Basisjahr,Daten_NE3[Jahr],Daten_NE3[CH])-1,#N/A)</f>
        <v>#N/A</v>
      </c>
      <c r="I41" s="74"/>
      <c r="J41" s="76" t="e">
        <f>IF(ISNUMBER(Daten_NE3[[#This Row],[BS]]),Daten_NE3[[#This Row],[BS]]/_xlfn.XLOOKUP(Basisjahr,Daten_NE3[Jahr],Daten_NE3[BS])-1,#N/A)</f>
        <v>#N/A</v>
      </c>
      <c r="K41" s="68"/>
      <c r="L41" s="67"/>
      <c r="M41" s="64"/>
      <c r="N41" s="62"/>
      <c r="O41" s="62"/>
      <c r="P41" s="62"/>
    </row>
    <row r="42" spans="1:16" ht="16.350000000000001" customHeight="1">
      <c r="A42" s="95">
        <v>2025</v>
      </c>
      <c r="B42" s="65" t="s">
        <v>164</v>
      </c>
      <c r="C42" s="124" t="s">
        <v>164</v>
      </c>
      <c r="D42" s="66" t="e">
        <v>#N/A</v>
      </c>
      <c r="E42" s="74"/>
      <c r="F42" s="76" t="e">
        <f>IF(ISNUMBER(Daten_NE3[[#This Row],[ZH]]),Daten_NE3[[#This Row],[ZH]]/_xlfn.XLOOKUP(Basisjahr,Daten_NE3[Jahr],Daten_NE3[ZH])-1,#N/A)</f>
        <v>#N/A</v>
      </c>
      <c r="G42" s="74"/>
      <c r="H42" s="76" t="e">
        <f>IF(ISNUMBER(Daten_NE3[[#This Row],[CH]]),Daten_NE3[[#This Row],[CH]]/_xlfn.XLOOKUP(Basisjahr,Daten_NE3[Jahr],Daten_NE3[CH])-1,#N/A)</f>
        <v>#N/A</v>
      </c>
      <c r="I42" s="74"/>
      <c r="J42" s="76" t="e">
        <f>IF(ISNUMBER(Daten_NE3[[#This Row],[BS]]),Daten_NE3[[#This Row],[BS]]/_xlfn.XLOOKUP(Basisjahr,Daten_NE3[Jahr],Daten_NE3[BS])-1,#N/A)</f>
        <v>#N/A</v>
      </c>
      <c r="K42" s="68"/>
      <c r="L42" s="67"/>
      <c r="M42" s="64"/>
      <c r="N42" s="62"/>
      <c r="O42" s="62"/>
      <c r="P42" s="62"/>
    </row>
    <row r="43" spans="1:16" ht="16.350000000000001" customHeight="1">
      <c r="A43" s="95">
        <v>2026</v>
      </c>
      <c r="B43" s="65" t="s">
        <v>164</v>
      </c>
      <c r="C43" s="124" t="s">
        <v>164</v>
      </c>
      <c r="D43" s="66" t="e">
        <v>#N/A</v>
      </c>
      <c r="E43" s="74"/>
      <c r="F43" s="76" t="e">
        <f>IF(ISNUMBER(Daten_NE3[[#This Row],[ZH]]),Daten_NE3[[#This Row],[ZH]]/_xlfn.XLOOKUP(Basisjahr,Daten_NE3[Jahr],Daten_NE3[ZH])-1,#N/A)</f>
        <v>#N/A</v>
      </c>
      <c r="G43" s="74"/>
      <c r="H43" s="76" t="e">
        <f>IF(ISNUMBER(Daten_NE3[[#This Row],[CH]]),Daten_NE3[[#This Row],[CH]]/_xlfn.XLOOKUP(Basisjahr,Daten_NE3[Jahr],Daten_NE3[CH])-1,#N/A)</f>
        <v>#N/A</v>
      </c>
      <c r="I43" s="74"/>
      <c r="J43" s="76" t="e">
        <f>IF(ISNUMBER(Daten_NE3[[#This Row],[BS]]),Daten_NE3[[#This Row],[BS]]/_xlfn.XLOOKUP(Basisjahr,Daten_NE3[Jahr],Daten_NE3[BS])-1,#N/A)</f>
        <v>#N/A</v>
      </c>
      <c r="K43" s="68"/>
      <c r="L43" s="67"/>
      <c r="M43" s="64"/>
      <c r="N43" s="62"/>
      <c r="O43" s="62"/>
      <c r="P43" s="62"/>
    </row>
    <row r="44" spans="1:16" ht="16.350000000000001" customHeight="1">
      <c r="A44" s="95">
        <v>2027</v>
      </c>
      <c r="B44" s="65" t="s">
        <v>164</v>
      </c>
      <c r="C44" s="124" t="s">
        <v>164</v>
      </c>
      <c r="D44" s="66" t="e">
        <v>#N/A</v>
      </c>
      <c r="E44" s="74"/>
      <c r="F44" s="76" t="e">
        <f>IF(ISNUMBER(Daten_NE3[[#This Row],[ZH]]),Daten_NE3[[#This Row],[ZH]]/_xlfn.XLOOKUP(Basisjahr,Daten_NE3[Jahr],Daten_NE3[ZH])-1,#N/A)</f>
        <v>#N/A</v>
      </c>
      <c r="G44" s="74"/>
      <c r="H44" s="76" t="e">
        <f>IF(ISNUMBER(Daten_NE3[[#This Row],[CH]]),Daten_NE3[[#This Row],[CH]]/_xlfn.XLOOKUP(Basisjahr,Daten_NE3[Jahr],Daten_NE3[CH])-1,#N/A)</f>
        <v>#N/A</v>
      </c>
      <c r="I44" s="74"/>
      <c r="J44" s="76" t="e">
        <f>IF(ISNUMBER(Daten_NE3[[#This Row],[BS]]),Daten_NE3[[#This Row],[BS]]/_xlfn.XLOOKUP(Basisjahr,Daten_NE3[Jahr],Daten_NE3[BS])-1,#N/A)</f>
        <v>#N/A</v>
      </c>
      <c r="K44" s="68"/>
      <c r="L44" s="67"/>
      <c r="M44" s="64"/>
      <c r="N44" s="62"/>
      <c r="O44" s="62"/>
      <c r="P44" s="62"/>
    </row>
    <row r="45" spans="1:16" ht="16.350000000000001" customHeight="1">
      <c r="A45" s="95">
        <v>2028</v>
      </c>
      <c r="B45" s="65" t="s">
        <v>164</v>
      </c>
      <c r="C45" s="124" t="s">
        <v>164</v>
      </c>
      <c r="D45" s="66" t="e">
        <v>#N/A</v>
      </c>
      <c r="E45" s="74"/>
      <c r="F45" s="76" t="e">
        <f>IF(ISNUMBER(Daten_NE3[[#This Row],[ZH]]),Daten_NE3[[#This Row],[ZH]]/_xlfn.XLOOKUP(Basisjahr,Daten_NE3[Jahr],Daten_NE3[ZH])-1,#N/A)</f>
        <v>#N/A</v>
      </c>
      <c r="G45" s="74"/>
      <c r="H45" s="76" t="e">
        <f>IF(ISNUMBER(Daten_NE3[[#This Row],[CH]]),Daten_NE3[[#This Row],[CH]]/_xlfn.XLOOKUP(Basisjahr,Daten_NE3[Jahr],Daten_NE3[CH])-1,#N/A)</f>
        <v>#N/A</v>
      </c>
      <c r="I45" s="74"/>
      <c r="J45" s="76" t="e">
        <f>IF(ISNUMBER(Daten_NE3[[#This Row],[BS]]),Daten_NE3[[#This Row],[BS]]/_xlfn.XLOOKUP(Basisjahr,Daten_NE3[Jahr],Daten_NE3[BS])-1,#N/A)</f>
        <v>#N/A</v>
      </c>
      <c r="K45" s="68"/>
      <c r="L45" s="67"/>
      <c r="M45" s="64"/>
      <c r="N45" s="62"/>
      <c r="O45" s="62"/>
      <c r="P45" s="62"/>
    </row>
    <row r="46" spans="1:16" ht="16.350000000000001" customHeight="1">
      <c r="A46" s="95">
        <v>2029</v>
      </c>
      <c r="B46" s="65" t="s">
        <v>164</v>
      </c>
      <c r="C46" s="124" t="s">
        <v>164</v>
      </c>
      <c r="D46" s="66" t="e">
        <v>#N/A</v>
      </c>
      <c r="E46" s="74"/>
      <c r="F46" s="76" t="e">
        <f>IF(ISNUMBER(Daten_NE3[[#This Row],[ZH]]),Daten_NE3[[#This Row],[ZH]]/_xlfn.XLOOKUP(Basisjahr,Daten_NE3[Jahr],Daten_NE3[ZH])-1,#N/A)</f>
        <v>#N/A</v>
      </c>
      <c r="G46" s="74"/>
      <c r="H46" s="76" t="e">
        <f>IF(ISNUMBER(Daten_NE3[[#This Row],[CH]]),Daten_NE3[[#This Row],[CH]]/_xlfn.XLOOKUP(Basisjahr,Daten_NE3[Jahr],Daten_NE3[CH])-1,#N/A)</f>
        <v>#N/A</v>
      </c>
      <c r="I46" s="74"/>
      <c r="J46" s="76" t="e">
        <f>IF(ISNUMBER(Daten_NE3[[#This Row],[BS]]),Daten_NE3[[#This Row],[BS]]/_xlfn.XLOOKUP(Basisjahr,Daten_NE3[Jahr],Daten_NE3[BS])-1,#N/A)</f>
        <v>#N/A</v>
      </c>
      <c r="K46" s="68"/>
      <c r="L46" s="67"/>
      <c r="M46" s="64"/>
      <c r="N46" s="62"/>
      <c r="O46" s="62"/>
      <c r="P46" s="62"/>
    </row>
    <row r="47" spans="1:16" ht="16.350000000000001" customHeight="1">
      <c r="A47" s="95">
        <v>2030</v>
      </c>
      <c r="B47" s="65" t="s">
        <v>164</v>
      </c>
      <c r="C47" s="124" t="s">
        <v>164</v>
      </c>
      <c r="D47" s="66" t="e">
        <v>#N/A</v>
      </c>
      <c r="E47" s="74"/>
      <c r="F47" s="76" t="e">
        <f>IF(ISNUMBER(Daten_NE3[[#This Row],[ZH]]),Daten_NE3[[#This Row],[ZH]]/_xlfn.XLOOKUP(Basisjahr,Daten_NE3[Jahr],Daten_NE3[ZH])-1,#N/A)</f>
        <v>#N/A</v>
      </c>
      <c r="G47" s="74"/>
      <c r="H47" s="76" t="e">
        <f>IF(ISNUMBER(Daten_NE3[[#This Row],[CH]]),Daten_NE3[[#This Row],[CH]]/_xlfn.XLOOKUP(Basisjahr,Daten_NE3[Jahr],Daten_NE3[CH])-1,#N/A)</f>
        <v>#N/A</v>
      </c>
      <c r="I47" s="74"/>
      <c r="J47" s="76" t="e">
        <f>IF(ISNUMBER(Daten_NE3[[#This Row],[BS]]),Daten_NE3[[#This Row],[BS]]/_xlfn.XLOOKUP(Basisjahr,Daten_NE3[Jahr],Daten_NE3[BS])-1,#N/A)</f>
        <v>#N/A</v>
      </c>
      <c r="K47" s="68"/>
      <c r="L47" s="67"/>
      <c r="M47" s="64"/>
      <c r="N47" s="62"/>
      <c r="O47" s="62"/>
      <c r="P47" s="62"/>
    </row>
    <row r="48" spans="1:16" ht="16.350000000000001" customHeight="1">
      <c r="A48" s="95">
        <v>2031</v>
      </c>
      <c r="B48" s="65" t="s">
        <v>164</v>
      </c>
      <c r="C48" s="124" t="s">
        <v>164</v>
      </c>
      <c r="D48" s="66" t="e">
        <v>#N/A</v>
      </c>
      <c r="E48" s="74"/>
      <c r="F48" s="76" t="e">
        <f>IF(ISNUMBER(Daten_NE3[[#This Row],[ZH]]),Daten_NE3[[#This Row],[ZH]]/_xlfn.XLOOKUP(Basisjahr,Daten_NE3[Jahr],Daten_NE3[ZH])-1,#N/A)</f>
        <v>#N/A</v>
      </c>
      <c r="G48" s="74"/>
      <c r="H48" s="76" t="e">
        <f>IF(ISNUMBER(Daten_NE3[[#This Row],[CH]]),Daten_NE3[[#This Row],[CH]]/_xlfn.XLOOKUP(Basisjahr,Daten_NE3[Jahr],Daten_NE3[CH])-1,#N/A)</f>
        <v>#N/A</v>
      </c>
      <c r="I48" s="74"/>
      <c r="J48" s="76" t="e">
        <f>IF(ISNUMBER(Daten_NE3[[#This Row],[BS]]),Daten_NE3[[#This Row],[BS]]/_xlfn.XLOOKUP(Basisjahr,Daten_NE3[Jahr],Daten_NE3[BS])-1,#N/A)</f>
        <v>#N/A</v>
      </c>
      <c r="K48" s="68"/>
      <c r="L48" s="67"/>
      <c r="M48" s="64"/>
      <c r="N48" s="62"/>
      <c r="O48" s="62"/>
      <c r="P48" s="62"/>
    </row>
    <row r="49" spans="1:16" ht="16.350000000000001" customHeight="1">
      <c r="A49" s="95">
        <v>2032</v>
      </c>
      <c r="B49" s="65" t="s">
        <v>164</v>
      </c>
      <c r="C49" s="124" t="s">
        <v>164</v>
      </c>
      <c r="D49" s="66" t="e">
        <v>#N/A</v>
      </c>
      <c r="E49" s="74"/>
      <c r="F49" s="76" t="e">
        <f>IF(ISNUMBER(Daten_NE3[[#This Row],[ZH]]),Daten_NE3[[#This Row],[ZH]]/_xlfn.XLOOKUP(Basisjahr,Daten_NE3[Jahr],Daten_NE3[ZH])-1,#N/A)</f>
        <v>#N/A</v>
      </c>
      <c r="G49" s="74"/>
      <c r="H49" s="76" t="e">
        <f>IF(ISNUMBER(Daten_NE3[[#This Row],[CH]]),Daten_NE3[[#This Row],[CH]]/_xlfn.XLOOKUP(Basisjahr,Daten_NE3[Jahr],Daten_NE3[CH])-1,#N/A)</f>
        <v>#N/A</v>
      </c>
      <c r="I49" s="74"/>
      <c r="J49" s="76" t="e">
        <f>IF(ISNUMBER(Daten_NE3[[#This Row],[BS]]),Daten_NE3[[#This Row],[BS]]/_xlfn.XLOOKUP(Basisjahr,Daten_NE3[Jahr],Daten_NE3[BS])-1,#N/A)</f>
        <v>#N/A</v>
      </c>
      <c r="K49" s="68"/>
      <c r="L49" s="67"/>
      <c r="M49" s="64"/>
      <c r="N49" s="62"/>
      <c r="O49" s="62"/>
      <c r="P49" s="62"/>
    </row>
    <row r="50" spans="1:16" ht="16.350000000000001" customHeight="1">
      <c r="A50" s="95">
        <v>2033</v>
      </c>
      <c r="B50" s="65" t="s">
        <v>164</v>
      </c>
      <c r="C50" s="124" t="s">
        <v>164</v>
      </c>
      <c r="D50" s="66" t="e">
        <v>#N/A</v>
      </c>
      <c r="E50" s="74"/>
      <c r="F50" s="76" t="e">
        <f>IF(ISNUMBER(Daten_NE3[[#This Row],[ZH]]),Daten_NE3[[#This Row],[ZH]]/_xlfn.XLOOKUP(Basisjahr,Daten_NE3[Jahr],Daten_NE3[ZH])-1,#N/A)</f>
        <v>#N/A</v>
      </c>
      <c r="G50" s="74"/>
      <c r="H50" s="76" t="e">
        <f>IF(ISNUMBER(Daten_NE3[[#This Row],[CH]]),Daten_NE3[[#This Row],[CH]]/_xlfn.XLOOKUP(Basisjahr,Daten_NE3[Jahr],Daten_NE3[CH])-1,#N/A)</f>
        <v>#N/A</v>
      </c>
      <c r="I50" s="74"/>
      <c r="J50" s="76" t="e">
        <f>IF(ISNUMBER(Daten_NE3[[#This Row],[BS]]),Daten_NE3[[#This Row],[BS]]/_xlfn.XLOOKUP(Basisjahr,Daten_NE3[Jahr],Daten_NE3[BS])-1,#N/A)</f>
        <v>#N/A</v>
      </c>
      <c r="K50" s="68"/>
      <c r="L50" s="67"/>
      <c r="M50" s="64"/>
      <c r="N50" s="62"/>
      <c r="O50" s="62"/>
      <c r="P50" s="62"/>
    </row>
    <row r="51" spans="1:16" ht="16.350000000000001" customHeight="1">
      <c r="A51" s="95">
        <v>2034</v>
      </c>
      <c r="B51" s="65" t="s">
        <v>164</v>
      </c>
      <c r="C51" s="124" t="s">
        <v>164</v>
      </c>
      <c r="D51" s="66" t="e">
        <v>#N/A</v>
      </c>
      <c r="E51" s="74"/>
      <c r="F51" s="76" t="e">
        <f>IF(ISNUMBER(Daten_NE3[[#This Row],[ZH]]),Daten_NE3[[#This Row],[ZH]]/_xlfn.XLOOKUP(Basisjahr,Daten_NE3[Jahr],Daten_NE3[ZH])-1,#N/A)</f>
        <v>#N/A</v>
      </c>
      <c r="G51" s="74"/>
      <c r="H51" s="76" t="e">
        <f>IF(ISNUMBER(Daten_NE3[[#This Row],[CH]]),Daten_NE3[[#This Row],[CH]]/_xlfn.XLOOKUP(Basisjahr,Daten_NE3[Jahr],Daten_NE3[CH])-1,#N/A)</f>
        <v>#N/A</v>
      </c>
      <c r="I51" s="74"/>
      <c r="J51" s="76" t="e">
        <f>IF(ISNUMBER(Daten_NE3[[#This Row],[BS]]),Daten_NE3[[#This Row],[BS]]/_xlfn.XLOOKUP(Basisjahr,Daten_NE3[Jahr],Daten_NE3[BS])-1,#N/A)</f>
        <v>#N/A</v>
      </c>
      <c r="K51" s="68"/>
      <c r="L51" s="67"/>
      <c r="M51" s="64"/>
      <c r="N51" s="62"/>
      <c r="O51" s="62"/>
      <c r="P51" s="62"/>
    </row>
    <row r="52" spans="1:16" ht="16.350000000000001" customHeight="1">
      <c r="A52" s="95">
        <v>2035</v>
      </c>
      <c r="B52" s="65" t="s">
        <v>164</v>
      </c>
      <c r="C52" s="124" t="s">
        <v>164</v>
      </c>
      <c r="D52" s="66" t="e">
        <v>#N/A</v>
      </c>
      <c r="E52" s="74"/>
      <c r="F52" s="76" t="e">
        <f>IF(ISNUMBER(Daten_NE3[[#This Row],[ZH]]),Daten_NE3[[#This Row],[ZH]]/_xlfn.XLOOKUP(Basisjahr,Daten_NE3[Jahr],Daten_NE3[ZH])-1,#N/A)</f>
        <v>#N/A</v>
      </c>
      <c r="G52" s="74"/>
      <c r="H52" s="76" t="e">
        <f>IF(ISNUMBER(Daten_NE3[[#This Row],[CH]]),Daten_NE3[[#This Row],[CH]]/_xlfn.XLOOKUP(Basisjahr,Daten_NE3[Jahr],Daten_NE3[CH])-1,#N/A)</f>
        <v>#N/A</v>
      </c>
      <c r="I52" s="74"/>
      <c r="J52" s="76" t="e">
        <f>IF(ISNUMBER(Daten_NE3[[#This Row],[BS]]),Daten_NE3[[#This Row],[BS]]/_xlfn.XLOOKUP(Basisjahr,Daten_NE3[Jahr],Daten_NE3[BS])-1,#N/A)</f>
        <v>#N/A</v>
      </c>
      <c r="K52" s="68"/>
      <c r="L52" s="67"/>
      <c r="M52" s="64"/>
      <c r="N52" s="62"/>
      <c r="O52" s="62"/>
      <c r="P52" s="62"/>
    </row>
    <row r="53" spans="1:16" ht="16.350000000000001" customHeight="1">
      <c r="A53" s="95">
        <v>2036</v>
      </c>
      <c r="B53" s="65" t="s">
        <v>164</v>
      </c>
      <c r="C53" s="124" t="s">
        <v>164</v>
      </c>
      <c r="D53" s="66" t="e">
        <v>#N/A</v>
      </c>
      <c r="E53" s="74"/>
      <c r="F53" s="76" t="e">
        <f>IF(ISNUMBER(Daten_NE3[[#This Row],[ZH]]),Daten_NE3[[#This Row],[ZH]]/_xlfn.XLOOKUP(Basisjahr,Daten_NE3[Jahr],Daten_NE3[ZH])-1,#N/A)</f>
        <v>#N/A</v>
      </c>
      <c r="G53" s="74"/>
      <c r="H53" s="76" t="e">
        <f>IF(ISNUMBER(Daten_NE3[[#This Row],[CH]]),Daten_NE3[[#This Row],[CH]]/_xlfn.XLOOKUP(Basisjahr,Daten_NE3[Jahr],Daten_NE3[CH])-1,#N/A)</f>
        <v>#N/A</v>
      </c>
      <c r="I53" s="74"/>
      <c r="J53" s="76" t="e">
        <f>IF(ISNUMBER(Daten_NE3[[#This Row],[BS]]),Daten_NE3[[#This Row],[BS]]/_xlfn.XLOOKUP(Basisjahr,Daten_NE3[Jahr],Daten_NE3[BS])-1,#N/A)</f>
        <v>#N/A</v>
      </c>
      <c r="K53" s="68"/>
      <c r="L53" s="67"/>
      <c r="M53" s="64"/>
      <c r="N53" s="62"/>
      <c r="O53" s="62"/>
      <c r="P53" s="62"/>
    </row>
    <row r="54" spans="1:16" ht="16.350000000000001" customHeight="1">
      <c r="A54" s="95">
        <v>2037</v>
      </c>
      <c r="B54" s="65" t="s">
        <v>164</v>
      </c>
      <c r="C54" s="124" t="s">
        <v>164</v>
      </c>
      <c r="D54" s="66" t="e">
        <v>#N/A</v>
      </c>
      <c r="E54" s="74"/>
      <c r="F54" s="76" t="e">
        <f>IF(ISNUMBER(Daten_NE3[[#This Row],[ZH]]),Daten_NE3[[#This Row],[ZH]]/_xlfn.XLOOKUP(Basisjahr,Daten_NE3[Jahr],Daten_NE3[ZH])-1,#N/A)</f>
        <v>#N/A</v>
      </c>
      <c r="G54" s="74"/>
      <c r="H54" s="76" t="e">
        <f>IF(ISNUMBER(Daten_NE3[[#This Row],[CH]]),Daten_NE3[[#This Row],[CH]]/_xlfn.XLOOKUP(Basisjahr,Daten_NE3[Jahr],Daten_NE3[CH])-1,#N/A)</f>
        <v>#N/A</v>
      </c>
      <c r="I54" s="74"/>
      <c r="J54" s="76" t="e">
        <f>IF(ISNUMBER(Daten_NE3[[#This Row],[BS]]),Daten_NE3[[#This Row],[BS]]/_xlfn.XLOOKUP(Basisjahr,Daten_NE3[Jahr],Daten_NE3[BS])-1,#N/A)</f>
        <v>#N/A</v>
      </c>
      <c r="K54" s="68"/>
      <c r="L54" s="67"/>
      <c r="M54" s="64"/>
      <c r="N54" s="62"/>
      <c r="O54" s="62"/>
      <c r="P54" s="62"/>
    </row>
    <row r="55" spans="1:16" ht="16.350000000000001" customHeight="1">
      <c r="A55" s="95">
        <v>2038</v>
      </c>
      <c r="B55" s="65" t="s">
        <v>164</v>
      </c>
      <c r="C55" s="124" t="s">
        <v>164</v>
      </c>
      <c r="D55" s="66" t="e">
        <v>#N/A</v>
      </c>
      <c r="E55" s="74"/>
      <c r="F55" s="76" t="e">
        <f>IF(ISNUMBER(Daten_NE3[[#This Row],[ZH]]),Daten_NE3[[#This Row],[ZH]]/_xlfn.XLOOKUP(Basisjahr,Daten_NE3[Jahr],Daten_NE3[ZH])-1,#N/A)</f>
        <v>#N/A</v>
      </c>
      <c r="G55" s="74"/>
      <c r="H55" s="76" t="e">
        <f>IF(ISNUMBER(Daten_NE3[[#This Row],[CH]]),Daten_NE3[[#This Row],[CH]]/_xlfn.XLOOKUP(Basisjahr,Daten_NE3[Jahr],Daten_NE3[CH])-1,#N/A)</f>
        <v>#N/A</v>
      </c>
      <c r="I55" s="74"/>
      <c r="J55" s="76" t="e">
        <f>IF(ISNUMBER(Daten_NE3[[#This Row],[BS]]),Daten_NE3[[#This Row],[BS]]/_xlfn.XLOOKUP(Basisjahr,Daten_NE3[Jahr],Daten_NE3[BS])-1,#N/A)</f>
        <v>#N/A</v>
      </c>
      <c r="K55" s="68"/>
      <c r="L55" s="67"/>
      <c r="M55" s="64"/>
      <c r="N55" s="62"/>
      <c r="O55" s="62"/>
      <c r="P55" s="62"/>
    </row>
    <row r="56" spans="1:16" ht="16.350000000000001" customHeight="1">
      <c r="A56" s="95">
        <v>2039</v>
      </c>
      <c r="B56" s="65" t="s">
        <v>164</v>
      </c>
      <c r="C56" s="124" t="s">
        <v>164</v>
      </c>
      <c r="D56" s="66" t="e">
        <v>#N/A</v>
      </c>
      <c r="E56" s="74"/>
      <c r="F56" s="76" t="e">
        <f>IF(ISNUMBER(Daten_NE3[[#This Row],[ZH]]),Daten_NE3[[#This Row],[ZH]]/_xlfn.XLOOKUP(Basisjahr,Daten_NE3[Jahr],Daten_NE3[ZH])-1,#N/A)</f>
        <v>#N/A</v>
      </c>
      <c r="G56" s="74"/>
      <c r="H56" s="76" t="e">
        <f>IF(ISNUMBER(Daten_NE3[[#This Row],[CH]]),Daten_NE3[[#This Row],[CH]]/_xlfn.XLOOKUP(Basisjahr,Daten_NE3[Jahr],Daten_NE3[CH])-1,#N/A)</f>
        <v>#N/A</v>
      </c>
      <c r="I56" s="74"/>
      <c r="J56" s="76" t="e">
        <f>IF(ISNUMBER(Daten_NE3[[#This Row],[BS]]),Daten_NE3[[#This Row],[BS]]/_xlfn.XLOOKUP(Basisjahr,Daten_NE3[Jahr],Daten_NE3[BS])-1,#N/A)</f>
        <v>#N/A</v>
      </c>
      <c r="K56" s="68"/>
      <c r="L56" s="67"/>
      <c r="M56" s="64"/>
      <c r="N56" s="62"/>
      <c r="O56" s="62"/>
      <c r="P56" s="62"/>
    </row>
    <row r="57" spans="1:16" ht="16.350000000000001" customHeight="1">
      <c r="A57" s="95">
        <v>2040</v>
      </c>
      <c r="B57" s="65" t="s">
        <v>164</v>
      </c>
      <c r="C57" s="124" t="s">
        <v>164</v>
      </c>
      <c r="D57" s="66" t="e">
        <v>#N/A</v>
      </c>
      <c r="E57" s="74"/>
      <c r="F57" s="76" t="e">
        <f>IF(ISNUMBER(Daten_NE3[[#This Row],[ZH]]),Daten_NE3[[#This Row],[ZH]]/_xlfn.XLOOKUP(Basisjahr,Daten_NE3[Jahr],Daten_NE3[ZH])-1,#N/A)</f>
        <v>#N/A</v>
      </c>
      <c r="G57" s="74"/>
      <c r="H57" s="76" t="e">
        <f>IF(ISNUMBER(Daten_NE3[[#This Row],[CH]]),Daten_NE3[[#This Row],[CH]]/_xlfn.XLOOKUP(Basisjahr,Daten_NE3[Jahr],Daten_NE3[CH])-1,#N/A)</f>
        <v>#N/A</v>
      </c>
      <c r="I57" s="74"/>
      <c r="J57" s="76" t="e">
        <f>IF(ISNUMBER(Daten_NE3[[#This Row],[BS]]),Daten_NE3[[#This Row],[BS]]/_xlfn.XLOOKUP(Basisjahr,Daten_NE3[Jahr],Daten_NE3[BS])-1,#N/A)</f>
        <v>#N/A</v>
      </c>
      <c r="K57" s="68"/>
      <c r="L57" s="67"/>
      <c r="M57" s="64"/>
      <c r="N57" s="62"/>
      <c r="O57" s="62"/>
      <c r="P57" s="62"/>
    </row>
    <row r="58" spans="1:16" ht="16.350000000000001" customHeight="1">
      <c r="A58" s="95">
        <v>2041</v>
      </c>
      <c r="B58" s="65" t="s">
        <v>164</v>
      </c>
      <c r="C58" s="124" t="s">
        <v>164</v>
      </c>
      <c r="D58" s="66" t="e">
        <v>#N/A</v>
      </c>
      <c r="E58" s="74"/>
      <c r="F58" s="76" t="e">
        <f>IF(ISNUMBER(Daten_NE3[[#This Row],[ZH]]),Daten_NE3[[#This Row],[ZH]]/_xlfn.XLOOKUP(Basisjahr,Daten_NE3[Jahr],Daten_NE3[ZH])-1,#N/A)</f>
        <v>#N/A</v>
      </c>
      <c r="G58" s="74"/>
      <c r="H58" s="76" t="e">
        <f>IF(ISNUMBER(Daten_NE3[[#This Row],[CH]]),Daten_NE3[[#This Row],[CH]]/_xlfn.XLOOKUP(Basisjahr,Daten_NE3[Jahr],Daten_NE3[CH])-1,#N/A)</f>
        <v>#N/A</v>
      </c>
      <c r="I58" s="74"/>
      <c r="J58" s="76" t="e">
        <f>IF(ISNUMBER(Daten_NE3[[#This Row],[BS]]),Daten_NE3[[#This Row],[BS]]/_xlfn.XLOOKUP(Basisjahr,Daten_NE3[Jahr],Daten_NE3[BS])-1,#N/A)</f>
        <v>#N/A</v>
      </c>
      <c r="K58" s="68"/>
      <c r="L58" s="67"/>
      <c r="M58" s="64"/>
      <c r="N58" s="62"/>
      <c r="O58" s="62"/>
      <c r="P58" s="62"/>
    </row>
    <row r="59" spans="1:16" ht="16.350000000000001" customHeight="1">
      <c r="A59" s="95">
        <v>2042</v>
      </c>
      <c r="B59" s="65" t="s">
        <v>164</v>
      </c>
      <c r="C59" s="124" t="s">
        <v>164</v>
      </c>
      <c r="D59" s="66" t="e">
        <v>#N/A</v>
      </c>
      <c r="E59" s="74"/>
      <c r="F59" s="76" t="e">
        <f>IF(ISNUMBER(Daten_NE3[[#This Row],[ZH]]),Daten_NE3[[#This Row],[ZH]]/_xlfn.XLOOKUP(Basisjahr,Daten_NE3[Jahr],Daten_NE3[ZH])-1,#N/A)</f>
        <v>#N/A</v>
      </c>
      <c r="G59" s="74"/>
      <c r="H59" s="76" t="e">
        <f>IF(ISNUMBER(Daten_NE3[[#This Row],[CH]]),Daten_NE3[[#This Row],[CH]]/_xlfn.XLOOKUP(Basisjahr,Daten_NE3[Jahr],Daten_NE3[CH])-1,#N/A)</f>
        <v>#N/A</v>
      </c>
      <c r="I59" s="74"/>
      <c r="J59" s="76" t="e">
        <f>IF(ISNUMBER(Daten_NE3[[#This Row],[BS]]),Daten_NE3[[#This Row],[BS]]/_xlfn.XLOOKUP(Basisjahr,Daten_NE3[Jahr],Daten_NE3[BS])-1,#N/A)</f>
        <v>#N/A</v>
      </c>
      <c r="K59" s="68"/>
      <c r="L59" s="67"/>
      <c r="M59" s="64"/>
      <c r="N59" s="62"/>
      <c r="O59" s="62"/>
      <c r="P59" s="62"/>
    </row>
    <row r="60" spans="1:16" ht="16.350000000000001" customHeight="1">
      <c r="A60" s="95">
        <v>2043</v>
      </c>
      <c r="B60" s="65" t="s">
        <v>164</v>
      </c>
      <c r="C60" s="124" t="s">
        <v>164</v>
      </c>
      <c r="D60" s="66" t="e">
        <v>#N/A</v>
      </c>
      <c r="E60" s="74"/>
      <c r="F60" s="76" t="e">
        <f>IF(ISNUMBER(Daten_NE3[[#This Row],[ZH]]),Daten_NE3[[#This Row],[ZH]]/_xlfn.XLOOKUP(Basisjahr,Daten_NE3[Jahr],Daten_NE3[ZH])-1,#N/A)</f>
        <v>#N/A</v>
      </c>
      <c r="G60" s="74"/>
      <c r="H60" s="76" t="e">
        <f>IF(ISNUMBER(Daten_NE3[[#This Row],[CH]]),Daten_NE3[[#This Row],[CH]]/_xlfn.XLOOKUP(Basisjahr,Daten_NE3[Jahr],Daten_NE3[CH])-1,#N/A)</f>
        <v>#N/A</v>
      </c>
      <c r="I60" s="74"/>
      <c r="J60" s="76" t="e">
        <f>IF(ISNUMBER(Daten_NE3[[#This Row],[BS]]),Daten_NE3[[#This Row],[BS]]/_xlfn.XLOOKUP(Basisjahr,Daten_NE3[Jahr],Daten_NE3[BS])-1,#N/A)</f>
        <v>#N/A</v>
      </c>
      <c r="K60" s="68"/>
      <c r="L60" s="67"/>
      <c r="M60" s="64"/>
      <c r="N60" s="62"/>
      <c r="O60" s="62"/>
      <c r="P60" s="62"/>
    </row>
    <row r="61" spans="1:16" ht="16.350000000000001" customHeight="1">
      <c r="A61" s="95">
        <v>2044</v>
      </c>
      <c r="B61" s="65" t="s">
        <v>164</v>
      </c>
      <c r="C61" s="124" t="s">
        <v>164</v>
      </c>
      <c r="D61" s="66" t="e">
        <v>#N/A</v>
      </c>
      <c r="E61" s="74"/>
      <c r="F61" s="76" t="e">
        <f>IF(ISNUMBER(Daten_NE3[[#This Row],[ZH]]),Daten_NE3[[#This Row],[ZH]]/_xlfn.XLOOKUP(Basisjahr,Daten_NE3[Jahr],Daten_NE3[ZH])-1,#N/A)</f>
        <v>#N/A</v>
      </c>
      <c r="G61" s="74"/>
      <c r="H61" s="76" t="e">
        <f>IF(ISNUMBER(Daten_NE3[[#This Row],[CH]]),Daten_NE3[[#This Row],[CH]]/_xlfn.XLOOKUP(Basisjahr,Daten_NE3[Jahr],Daten_NE3[CH])-1,#N/A)</f>
        <v>#N/A</v>
      </c>
      <c r="I61" s="74"/>
      <c r="J61" s="76" t="e">
        <f>IF(ISNUMBER(Daten_NE3[[#This Row],[BS]]),Daten_NE3[[#This Row],[BS]]/_xlfn.XLOOKUP(Basisjahr,Daten_NE3[Jahr],Daten_NE3[BS])-1,#N/A)</f>
        <v>#N/A</v>
      </c>
      <c r="K61" s="68"/>
      <c r="L61" s="67"/>
      <c r="M61" s="64"/>
      <c r="N61" s="62"/>
      <c r="O61" s="62"/>
      <c r="P61" s="62"/>
    </row>
    <row r="62" spans="1:16" ht="16.350000000000001" customHeight="1">
      <c r="A62" s="95">
        <v>2045</v>
      </c>
      <c r="B62" s="65" t="s">
        <v>164</v>
      </c>
      <c r="C62" s="124" t="s">
        <v>164</v>
      </c>
      <c r="D62" s="66" t="e">
        <v>#N/A</v>
      </c>
      <c r="E62" s="74"/>
      <c r="F62" s="76" t="e">
        <f>IF(ISNUMBER(Daten_NE3[[#This Row],[ZH]]),Daten_NE3[[#This Row],[ZH]]/_xlfn.XLOOKUP(Basisjahr,Daten_NE3[Jahr],Daten_NE3[ZH])-1,#N/A)</f>
        <v>#N/A</v>
      </c>
      <c r="G62" s="74"/>
      <c r="H62" s="76" t="e">
        <f>IF(ISNUMBER(Daten_NE3[[#This Row],[CH]]),Daten_NE3[[#This Row],[CH]]/_xlfn.XLOOKUP(Basisjahr,Daten_NE3[Jahr],Daten_NE3[CH])-1,#N/A)</f>
        <v>#N/A</v>
      </c>
      <c r="I62" s="74"/>
      <c r="J62" s="76" t="e">
        <f>IF(ISNUMBER(Daten_NE3[[#This Row],[BS]]),Daten_NE3[[#This Row],[BS]]/_xlfn.XLOOKUP(Basisjahr,Daten_NE3[Jahr],Daten_NE3[BS])-1,#N/A)</f>
        <v>#N/A</v>
      </c>
      <c r="K62" s="68"/>
      <c r="L62" s="67"/>
      <c r="M62" s="64"/>
      <c r="N62" s="62"/>
      <c r="O62" s="62"/>
      <c r="P62" s="62"/>
    </row>
    <row r="63" spans="1:16" ht="16.350000000000001" customHeight="1">
      <c r="A63" s="95">
        <v>2046</v>
      </c>
      <c r="B63" s="65" t="s">
        <v>164</v>
      </c>
      <c r="C63" s="124" t="s">
        <v>164</v>
      </c>
      <c r="D63" s="66" t="e">
        <v>#N/A</v>
      </c>
      <c r="E63" s="74"/>
      <c r="F63" s="76" t="e">
        <f>IF(ISNUMBER(Daten_NE3[[#This Row],[ZH]]),Daten_NE3[[#This Row],[ZH]]/_xlfn.XLOOKUP(Basisjahr,Daten_NE3[Jahr],Daten_NE3[ZH])-1,#N/A)</f>
        <v>#N/A</v>
      </c>
      <c r="G63" s="74"/>
      <c r="H63" s="76" t="e">
        <f>IF(ISNUMBER(Daten_NE3[[#This Row],[CH]]),Daten_NE3[[#This Row],[CH]]/_xlfn.XLOOKUP(Basisjahr,Daten_NE3[Jahr],Daten_NE3[CH])-1,#N/A)</f>
        <v>#N/A</v>
      </c>
      <c r="I63" s="74"/>
      <c r="J63" s="76" t="e">
        <f>IF(ISNUMBER(Daten_NE3[[#This Row],[BS]]),Daten_NE3[[#This Row],[BS]]/_xlfn.XLOOKUP(Basisjahr,Daten_NE3[Jahr],Daten_NE3[BS])-1,#N/A)</f>
        <v>#N/A</v>
      </c>
      <c r="K63" s="68"/>
      <c r="L63" s="67"/>
      <c r="M63" s="64"/>
      <c r="N63" s="62"/>
      <c r="O63" s="62"/>
      <c r="P63" s="62"/>
    </row>
    <row r="64" spans="1:16" ht="16.350000000000001" customHeight="1">
      <c r="A64" s="95">
        <v>2047</v>
      </c>
      <c r="B64" s="65" t="s">
        <v>164</v>
      </c>
      <c r="C64" s="124" t="s">
        <v>164</v>
      </c>
      <c r="D64" s="66" t="e">
        <v>#N/A</v>
      </c>
      <c r="E64" s="74"/>
      <c r="F64" s="76" t="e">
        <f>IF(ISNUMBER(Daten_NE3[[#This Row],[ZH]]),Daten_NE3[[#This Row],[ZH]]/_xlfn.XLOOKUP(Basisjahr,Daten_NE3[Jahr],Daten_NE3[ZH])-1,#N/A)</f>
        <v>#N/A</v>
      </c>
      <c r="G64" s="74"/>
      <c r="H64" s="76" t="e">
        <f>IF(ISNUMBER(Daten_NE3[[#This Row],[CH]]),Daten_NE3[[#This Row],[CH]]/_xlfn.XLOOKUP(Basisjahr,Daten_NE3[Jahr],Daten_NE3[CH])-1,#N/A)</f>
        <v>#N/A</v>
      </c>
      <c r="I64" s="74"/>
      <c r="J64" s="76" t="e">
        <f>IF(ISNUMBER(Daten_NE3[[#This Row],[BS]]),Daten_NE3[[#This Row],[BS]]/_xlfn.XLOOKUP(Basisjahr,Daten_NE3[Jahr],Daten_NE3[BS])-1,#N/A)</f>
        <v>#N/A</v>
      </c>
      <c r="K64" s="68"/>
      <c r="L64" s="67"/>
      <c r="M64" s="64"/>
      <c r="N64" s="62"/>
      <c r="O64" s="62"/>
      <c r="P64" s="62"/>
    </row>
    <row r="65" spans="1:16" ht="16.350000000000001" customHeight="1">
      <c r="A65" s="95">
        <v>2048</v>
      </c>
      <c r="B65" s="65" t="s">
        <v>164</v>
      </c>
      <c r="C65" s="124" t="s">
        <v>164</v>
      </c>
      <c r="D65" s="66" t="e">
        <v>#N/A</v>
      </c>
      <c r="E65" s="74"/>
      <c r="F65" s="76" t="e">
        <f>IF(ISNUMBER(Daten_NE3[[#This Row],[ZH]]),Daten_NE3[[#This Row],[ZH]]/_xlfn.XLOOKUP(Basisjahr,Daten_NE3[Jahr],Daten_NE3[ZH])-1,#N/A)</f>
        <v>#N/A</v>
      </c>
      <c r="G65" s="74"/>
      <c r="H65" s="76" t="e">
        <f>IF(ISNUMBER(Daten_NE3[[#This Row],[CH]]),Daten_NE3[[#This Row],[CH]]/_xlfn.XLOOKUP(Basisjahr,Daten_NE3[Jahr],Daten_NE3[CH])-1,#N/A)</f>
        <v>#N/A</v>
      </c>
      <c r="I65" s="74"/>
      <c r="J65" s="76" t="e">
        <f>IF(ISNUMBER(Daten_NE3[[#This Row],[BS]]),Daten_NE3[[#This Row],[BS]]/_xlfn.XLOOKUP(Basisjahr,Daten_NE3[Jahr],Daten_NE3[BS])-1,#N/A)</f>
        <v>#N/A</v>
      </c>
      <c r="K65" s="68"/>
      <c r="L65" s="67"/>
      <c r="M65" s="64"/>
      <c r="N65" s="62"/>
      <c r="O65" s="62"/>
      <c r="P65" s="62"/>
    </row>
    <row r="66" spans="1:16" ht="16.350000000000001" customHeight="1">
      <c r="A66" s="95">
        <v>2049</v>
      </c>
      <c r="B66" s="65" t="s">
        <v>164</v>
      </c>
      <c r="C66" s="124" t="s">
        <v>164</v>
      </c>
      <c r="D66" s="66" t="e">
        <v>#N/A</v>
      </c>
      <c r="E66" s="74"/>
      <c r="F66" s="76" t="e">
        <f>IF(ISNUMBER(Daten_NE3[[#This Row],[ZH]]),Daten_NE3[[#This Row],[ZH]]/_xlfn.XLOOKUP(Basisjahr,Daten_NE3[Jahr],Daten_NE3[ZH])-1,#N/A)</f>
        <v>#N/A</v>
      </c>
      <c r="G66" s="74"/>
      <c r="H66" s="76" t="e">
        <f>IF(ISNUMBER(Daten_NE3[[#This Row],[CH]]),Daten_NE3[[#This Row],[CH]]/_xlfn.XLOOKUP(Basisjahr,Daten_NE3[Jahr],Daten_NE3[CH])-1,#N/A)</f>
        <v>#N/A</v>
      </c>
      <c r="I66" s="74"/>
      <c r="J66" s="76" t="e">
        <f>IF(ISNUMBER(Daten_NE3[[#This Row],[BS]]),Daten_NE3[[#This Row],[BS]]/_xlfn.XLOOKUP(Basisjahr,Daten_NE3[Jahr],Daten_NE3[BS])-1,#N/A)</f>
        <v>#N/A</v>
      </c>
      <c r="K66" s="68"/>
      <c r="L66" s="67"/>
      <c r="M66" s="64"/>
      <c r="N66" s="62"/>
      <c r="O66" s="62"/>
      <c r="P66" s="62"/>
    </row>
    <row r="67" spans="1:16" ht="15" customHeight="1">
      <c r="A67" s="95">
        <v>2050</v>
      </c>
      <c r="B67" s="95" t="s">
        <v>164</v>
      </c>
      <c r="C67" s="124" t="s">
        <v>164</v>
      </c>
      <c r="D67" t="e">
        <v>#N/A</v>
      </c>
      <c r="E67"/>
      <c r="F67" t="e">
        <f>IF(ISNUMBER(Daten_NE3[[#This Row],[ZH]]),Daten_NE3[[#This Row],[ZH]]/_xlfn.XLOOKUP(Basisjahr,Daten_NE3[Jahr],Daten_NE3[ZH])-1,#N/A)</f>
        <v>#N/A</v>
      </c>
      <c r="G67"/>
      <c r="H67" t="e">
        <f>IF(ISNUMBER(Daten_NE3[[#This Row],[CH]]),Daten_NE3[[#This Row],[CH]]/_xlfn.XLOOKUP(Basisjahr,Daten_NE3[Jahr],Daten_NE3[CH])-1,#N/A)</f>
        <v>#N/A</v>
      </c>
      <c r="I67"/>
      <c r="J67" t="e">
        <f>IF(ISNUMBER(Daten_NE3[[#This Row],[BS]]),Daten_NE3[[#This Row],[BS]]/_xlfn.XLOOKUP(Basisjahr,Daten_NE3[Jahr],Daten_NE3[BS])-1,#N/A)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14:B14 E14:G14 J14:L14 A15:L20 A21:B22 E21:G22 J21:L22 A23:L25 A26:J27 N28:O29 A28:L30 A31:M67 A68:L72 A73:J74 A75:L104">
    <cfRule type="containsErrors" dxfId="216" priority="6">
      <formula>ISERROR(A14)</formula>
    </cfRule>
  </conditionalFormatting>
  <conditionalFormatting sqref="A14:B14 E14:G14 J14:Z14 A15:Z20 A21:B22 E21:G22 J21:Z22 A23:Z25 A26:J27 N26:Z27 A28:Z30 A31:AA67 A68:Z72 A73:J74 N73:Z74 A75:Z1048576">
    <cfRule type="cellIs" dxfId="215" priority="3" operator="equal">
      <formula>0</formula>
    </cfRule>
  </conditionalFormatting>
  <conditionalFormatting sqref="A2:L13">
    <cfRule type="containsErrors" dxfId="214" priority="2">
      <formula>ISERROR(A2)</formula>
    </cfRule>
  </conditionalFormatting>
  <conditionalFormatting sqref="A1:Z13">
    <cfRule type="cellIs" dxfId="211" priority="1" operator="equal">
      <formula>0</formula>
    </cfRule>
  </conditionalFormatting>
  <dataValidations count="1">
    <dataValidation operator="lessThan" allowBlank="1" showInputMessage="1" showErrorMessage="1" sqref="G8:I9 B8:D10" xr:uid="{52609215-340F-43AA-8E7B-DDCD0FBED7CD}"/>
  </dataValidations>
  <hyperlinks>
    <hyperlink ref="F1" location="Übersicht!A1" display="⬅️ Zurück zur Übersicht" xr:uid="{879A7C8B-22A3-48B7-8A0F-3E863EF7A264}"/>
    <hyperlink ref="G12" r:id="rId1" xr:uid="{39B489F8-AE3F-42CB-8BE2-F0AD8B1FB316}"/>
    <hyperlink ref="G13" r:id="rId2" xr:uid="{F874B173-EAC2-4868-8BF4-A9026A6065B7}"/>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4" id="{986B6D6A-CE8E-4CB4-9026-E5992685F42B}">
            <xm:f>$A32=Übersicht!$H$1</xm:f>
            <x14:dxf>
              <fill>
                <patternFill>
                  <bgColor theme="3" tint="0.79998168889431442"/>
                </patternFill>
              </fill>
            </x14:dxf>
          </x14:cfRule>
          <x14:cfRule type="expression" priority="5" id="{A0CEA7B9-EAD1-4650-A1D4-2446B2F07E8C}">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BCAB2F06-B0EE-47AA-9993-65AA08C6071B}">
          <x14:formula1>
            <xm:f>Definitionen!$E$2:$E$11</xm:f>
          </x14:formula1>
          <xm:sqref>B5</xm:sqref>
        </x14:dataValidation>
        <x14:dataValidation type="list" allowBlank="1" showInputMessage="1" showErrorMessage="1" xr:uid="{473DB44F-6B49-4677-A2E1-12E117313634}">
          <x14:formula1>
            <xm:f>Definitionen!$I$2:$I$7</xm:f>
          </x14:formula1>
          <xm:sqref>G24:I24</xm:sqref>
        </x14:dataValidation>
        <x14:dataValidation type="list" allowBlank="1" showInputMessage="1" showErrorMessage="1" xr:uid="{32904B3B-7E2D-48E8-856E-A8863499B5AB}">
          <x14:formula1>
            <xm:f>Definitionen!$A$2:$A$6</xm:f>
          </x14:formula1>
          <xm:sqref>B7 D7</xm:sqref>
        </x14:dataValidation>
        <x14:dataValidation type="list" allowBlank="1" showInputMessage="1" showErrorMessage="1" xr:uid="{462A38C5-BB5B-4F11-A8E3-0B86BB2C967C}">
          <x14:formula1>
            <xm:f>Definitionen!I2:I15</xm:f>
          </x14:formula1>
          <xm:sqref>B24:D24</xm:sqref>
        </x14:dataValidation>
      </x14:dataValidations>
    </ext>
  </extLs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3CD65-54A1-418E-B523-FA76BF8E6BBC}">
  <sheetPr codeName="Tabelle45">
    <tabColor theme="3" tint="-0.249977111117893"/>
    <pageSetUpPr fitToPage="1"/>
  </sheetPr>
  <dimension ref="A1:Q127"/>
  <sheetViews>
    <sheetView showGridLines="0" zoomScaleNormal="100" workbookViewId="0">
      <pane xSplit="1" ySplit="1" topLeftCell="B2" activePane="bottomRight" state="frozen"/>
      <selection pane="bottomRight" activeCell="A17" sqref="A17"/>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121</v>
      </c>
      <c r="B1" s="192"/>
      <c r="C1" s="192"/>
      <c r="D1" s="192"/>
      <c r="E1" s="93" t="e">
        <f>Basisjahr&amp;"-"&amp;Betrachtungsjahr&amp;": "&amp;ROUND(_xlfn.XLOOKUP(Betrachtungsjahr,Daten_NE4[Jahr],Daten_NE4[Veränderung ZH])*100,1)&amp;" %"</f>
        <v>#N/A</v>
      </c>
      <c r="F1" s="193" t="s">
        <v>122</v>
      </c>
      <c r="G1" s="193"/>
      <c r="H1" s="193"/>
      <c r="J1" s="94" t="e">
        <f>Basisjahr&amp;"-"&amp;Betrachtungsjahr&amp;": "&amp;ROUND(_xlfn.XLOOKUP(Betrachtungsjahr,Daten_NE4[Jahr],Daten_NE4[Veränderung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4"/>
      <c r="C8" s="194"/>
      <c r="D8" s="194"/>
      <c r="E8" s="19"/>
      <c r="F8" s="90" t="str">
        <f t="shared" si="1"/>
        <v>Kurzbeschreibung</v>
      </c>
      <c r="G8" s="238">
        <f>B8</f>
        <v>0</v>
      </c>
      <c r="H8" s="238"/>
      <c r="I8" s="238"/>
      <c r="Q8" s="58" t="e">
        <f>E38/E32-1</f>
        <v>#DIV/0!</v>
      </c>
    </row>
    <row r="9" spans="1:17" s="59" customFormat="1" ht="72" customHeight="1" thickTop="1" thickBot="1">
      <c r="A9" s="79" t="s">
        <v>132</v>
      </c>
      <c r="B9" s="194"/>
      <c r="C9" s="194"/>
      <c r="D9" s="194"/>
      <c r="E9" s="19"/>
      <c r="F9" s="90" t="str">
        <f t="shared" si="1"/>
        <v>Aussagekraft/Relevanz</v>
      </c>
      <c r="G9" s="238">
        <f>B9</f>
        <v>0</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6"/>
      <c r="C11" s="196"/>
      <c r="D11" s="196"/>
      <c r="E11" s="19"/>
      <c r="F11" s="90" t="str">
        <f t="shared" ref="F11:I17" si="2">A11</f>
        <v>Datenquelle</v>
      </c>
      <c r="G11" s="238">
        <f t="shared" si="2"/>
        <v>0</v>
      </c>
      <c r="H11" s="238"/>
      <c r="I11" s="238"/>
    </row>
    <row r="12" spans="1:17" s="56" customFormat="1" ht="42" customHeight="1" thickTop="1" thickBot="1">
      <c r="A12" s="79" t="s">
        <v>134</v>
      </c>
      <c r="B12" s="196"/>
      <c r="C12" s="196"/>
      <c r="D12" s="196"/>
      <c r="E12" s="19"/>
      <c r="F12" s="90" t="str">
        <f t="shared" si="2"/>
        <v>Internetadresse</v>
      </c>
      <c r="G12" s="238">
        <f t="shared" si="2"/>
        <v>0</v>
      </c>
      <c r="H12" s="238"/>
      <c r="I12" s="238"/>
    </row>
    <row r="13" spans="1:17" s="56" customFormat="1" ht="42" customHeight="1" thickTop="1" thickBot="1">
      <c r="A13" s="79" t="s">
        <v>127</v>
      </c>
      <c r="B13" s="196"/>
      <c r="C13" s="196"/>
      <c r="D13" s="196"/>
      <c r="E13" s="19"/>
      <c r="F13" s="90" t="str">
        <f t="shared" si="2"/>
        <v>Kontaktperson</v>
      </c>
      <c r="G13" s="238">
        <f t="shared" si="2"/>
        <v>0</v>
      </c>
      <c r="H13" s="238"/>
      <c r="I13" s="238"/>
    </row>
    <row r="14" spans="1:17" s="56" customFormat="1" ht="13.35" thickTop="1" thickBot="1">
      <c r="A14" s="79" t="s">
        <v>135</v>
      </c>
      <c r="B14" s="203"/>
      <c r="C14" s="204"/>
      <c r="D14" s="205"/>
      <c r="E14" s="19"/>
      <c r="F14" s="90" t="str">
        <f>A14</f>
        <v>Nr. der Statisitik</v>
      </c>
      <c r="G14" s="239">
        <f>B14</f>
        <v>0</v>
      </c>
      <c r="H14" s="240"/>
      <c r="I14" s="241"/>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7"/>
      <c r="C21" s="198"/>
      <c r="D21" s="199"/>
      <c r="E21" s="19"/>
      <c r="F21" s="90" t="str">
        <f>A21</f>
        <v>Hinweise zu Datenauswahl und -aufbereitung</v>
      </c>
      <c r="G21" s="200">
        <f>B21</f>
        <v>0</v>
      </c>
      <c r="H21" s="201"/>
      <c r="I21" s="202"/>
    </row>
    <row r="22" spans="1:17" s="59" customFormat="1" ht="36.6" customHeight="1" thickTop="1" thickBot="1">
      <c r="A22" s="79" t="s">
        <v>146</v>
      </c>
      <c r="B22" s="197"/>
      <c r="C22" s="198"/>
      <c r="D22" s="199"/>
      <c r="E22" s="19"/>
      <c r="F22" s="90" t="str">
        <f>A22</f>
        <v>Berechnung Indikator</v>
      </c>
      <c r="G22" s="200">
        <f>B22</f>
        <v>0</v>
      </c>
      <c r="H22" s="201"/>
      <c r="I22" s="202"/>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4"/>
      <c r="C24" s="194"/>
      <c r="D24" s="194"/>
      <c r="E24" s="19"/>
      <c r="F24" s="89"/>
      <c r="G24" s="195"/>
      <c r="H24" s="195"/>
      <c r="I24" s="195"/>
    </row>
    <row r="25" spans="1:17" s="59" customFormat="1" ht="42.6" customHeight="1" thickTop="1" thickBot="1">
      <c r="A25" s="79" t="s">
        <v>148</v>
      </c>
      <c r="B25" s="194"/>
      <c r="C25" s="194"/>
      <c r="D25" s="194"/>
      <c r="E25" s="19"/>
      <c r="F25" s="90" t="str">
        <f t="shared" ref="F25:F27" si="5">A25</f>
        <v>Datenqualität</v>
      </c>
      <c r="G25" s="238">
        <f>B25</f>
        <v>0</v>
      </c>
      <c r="H25" s="238"/>
      <c r="I25" s="238"/>
    </row>
    <row r="26" spans="1:17" s="59" customFormat="1" ht="33" customHeight="1" thickTop="1" thickBot="1">
      <c r="A26" s="79" t="s">
        <v>149</v>
      </c>
      <c r="B26" s="207"/>
      <c r="C26" s="207"/>
      <c r="D26" s="207"/>
      <c r="E26" s="19"/>
      <c r="F26" s="90" t="str">
        <f t="shared" si="5"/>
        <v>Plausiblisierung / Verifizierung</v>
      </c>
      <c r="G26" s="238">
        <f>B26</f>
        <v>0</v>
      </c>
      <c r="H26" s="238"/>
      <c r="I26" s="238"/>
    </row>
    <row r="27" spans="1:17" s="59" customFormat="1" ht="37.35" customHeight="1" thickTop="1" thickBot="1">
      <c r="A27" s="79" t="s">
        <v>150</v>
      </c>
      <c r="B27" s="194"/>
      <c r="C27" s="194"/>
      <c r="D27" s="194"/>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IF(ISNUMBER(Daten_NE4[[#This Row],[ZH]]),Daten_NE4[[#This Row],[ZH]]/_xlfn.XLOOKUP(Basisjahr,Daten_NE4[Jahr],Daten_NE4[ZH])-1,#N/A)</f>
        <v>#N/A</v>
      </c>
      <c r="G32" s="121"/>
      <c r="H32" s="75" t="e">
        <f>IF(ISNUMBER(Daten_NE4[[#This Row],[CH]]),Daten_NE4[[#This Row],[CH]]/_xlfn.XLOOKUP(Basisjahr,Daten_NE4[Jahr],Daten_NE4[CH])-1,#N/A)</f>
        <v>#N/A</v>
      </c>
      <c r="I32" s="121"/>
      <c r="J32" s="75" t="e">
        <f>IF(ISNUMBER(Daten_NE4[[#This Row],[BS]]),Daten_NE4[[#This Row],[BS]]/_xlfn.XLOOKUP(Basisjahr,Daten_NE4[Jahr],Daten_NE4[BS])-1,#N/A)</f>
        <v>#N/A</v>
      </c>
      <c r="K32" s="63"/>
      <c r="L32" s="67"/>
      <c r="M32" s="64"/>
      <c r="N32" s="64"/>
      <c r="O32" s="64"/>
      <c r="P32" s="64"/>
    </row>
    <row r="33" spans="1:16" ht="16.350000000000001" customHeight="1">
      <c r="A33" s="95">
        <v>2016</v>
      </c>
      <c r="B33" s="65" t="s">
        <v>164</v>
      </c>
      <c r="C33" s="124" t="s">
        <v>164</v>
      </c>
      <c r="D33" s="66" t="e">
        <v>#N/A</v>
      </c>
      <c r="E33" s="73"/>
      <c r="F33" s="75" t="e">
        <f>IF(ISNUMBER(Daten_NE4[[#This Row],[ZH]]),Daten_NE4[[#This Row],[ZH]]/_xlfn.XLOOKUP(Basisjahr,Daten_NE4[Jahr],Daten_NE4[ZH])-1,#N/A)</f>
        <v>#N/A</v>
      </c>
      <c r="G33" s="73"/>
      <c r="H33" s="75" t="e">
        <f>IF(ISNUMBER(Daten_NE4[[#This Row],[CH]]),Daten_NE4[[#This Row],[CH]]/_xlfn.XLOOKUP(Basisjahr,Daten_NE4[Jahr],Daten_NE4[CH])-1,#N/A)</f>
        <v>#N/A</v>
      </c>
      <c r="I33" s="73"/>
      <c r="J33" s="75" t="e">
        <f>IF(ISNUMBER(Daten_NE4[[#This Row],[BS]]),Daten_NE4[[#This Row],[BS]]/_xlfn.XLOOKUP(Basisjahr,Daten_NE4[Jahr],Daten_NE4[BS])-1,#N/A)</f>
        <v>#N/A</v>
      </c>
      <c r="K33" s="63"/>
      <c r="L33" s="67"/>
      <c r="M33" s="64"/>
      <c r="N33" s="62"/>
      <c r="O33" s="62"/>
      <c r="P33" s="62"/>
    </row>
    <row r="34" spans="1:16" ht="16.350000000000001" customHeight="1">
      <c r="A34" s="95">
        <v>2017</v>
      </c>
      <c r="B34" s="65" t="s">
        <v>164</v>
      </c>
      <c r="C34" s="124" t="s">
        <v>164</v>
      </c>
      <c r="D34" s="66" t="e">
        <v>#N/A</v>
      </c>
      <c r="E34" s="73"/>
      <c r="F34" s="75" t="e">
        <f>IF(ISNUMBER(Daten_NE4[[#This Row],[ZH]]),Daten_NE4[[#This Row],[ZH]]/_xlfn.XLOOKUP(Basisjahr,Daten_NE4[Jahr],Daten_NE4[ZH])-1,#N/A)</f>
        <v>#N/A</v>
      </c>
      <c r="G34" s="73"/>
      <c r="H34" s="75" t="e">
        <f>IF(ISNUMBER(Daten_NE4[[#This Row],[CH]]),Daten_NE4[[#This Row],[CH]]/_xlfn.XLOOKUP(Basisjahr,Daten_NE4[Jahr],Daten_NE4[CH])-1,#N/A)</f>
        <v>#N/A</v>
      </c>
      <c r="I34" s="73"/>
      <c r="J34" s="75" t="e">
        <f>IF(ISNUMBER(Daten_NE4[[#This Row],[BS]]),Daten_NE4[[#This Row],[BS]]/_xlfn.XLOOKUP(Basisjahr,Daten_NE4[Jahr],Daten_NE4[BS])-1,#N/A)</f>
        <v>#N/A</v>
      </c>
      <c r="K34" s="63"/>
      <c r="L34" s="67"/>
      <c r="M34" s="64"/>
      <c r="N34" s="62"/>
      <c r="O34" s="62"/>
      <c r="P34" s="62"/>
    </row>
    <row r="35" spans="1:16" ht="16.350000000000001" customHeight="1">
      <c r="A35" s="95">
        <v>2018</v>
      </c>
      <c r="B35" s="65" t="s">
        <v>164</v>
      </c>
      <c r="C35" s="124" t="s">
        <v>164</v>
      </c>
      <c r="D35" s="66" t="e">
        <v>#N/A</v>
      </c>
      <c r="E35" s="73"/>
      <c r="F35" s="75" t="e">
        <f>IF(ISNUMBER(Daten_NE4[[#This Row],[ZH]]),Daten_NE4[[#This Row],[ZH]]/_xlfn.XLOOKUP(Basisjahr,Daten_NE4[Jahr],Daten_NE4[ZH])-1,#N/A)</f>
        <v>#N/A</v>
      </c>
      <c r="G35" s="73"/>
      <c r="H35" s="75" t="e">
        <f>IF(ISNUMBER(Daten_NE4[[#This Row],[CH]]),Daten_NE4[[#This Row],[CH]]/_xlfn.XLOOKUP(Basisjahr,Daten_NE4[Jahr],Daten_NE4[CH])-1,#N/A)</f>
        <v>#N/A</v>
      </c>
      <c r="I35" s="73"/>
      <c r="J35" s="75" t="e">
        <f>IF(ISNUMBER(Daten_NE4[[#This Row],[BS]]),Daten_NE4[[#This Row],[BS]]/_xlfn.XLOOKUP(Basisjahr,Daten_NE4[Jahr],Daten_NE4[BS])-1,#N/A)</f>
        <v>#N/A</v>
      </c>
      <c r="K35" s="63"/>
      <c r="L35" s="67"/>
      <c r="M35" s="64"/>
      <c r="N35" s="62"/>
      <c r="O35" s="62"/>
      <c r="P35" s="62"/>
    </row>
    <row r="36" spans="1:16" ht="16.350000000000001" customHeight="1">
      <c r="A36" s="95">
        <v>2019</v>
      </c>
      <c r="B36" s="65" t="s">
        <v>164</v>
      </c>
      <c r="C36" s="124" t="s">
        <v>164</v>
      </c>
      <c r="D36" s="66" t="e">
        <v>#N/A</v>
      </c>
      <c r="E36" s="73"/>
      <c r="F36" s="75" t="e">
        <f>IF(ISNUMBER(Daten_NE4[[#This Row],[ZH]]),Daten_NE4[[#This Row],[ZH]]/_xlfn.XLOOKUP(Basisjahr,Daten_NE4[Jahr],Daten_NE4[ZH])-1,#N/A)</f>
        <v>#N/A</v>
      </c>
      <c r="G36" s="73"/>
      <c r="H36" s="75" t="e">
        <f>IF(ISNUMBER(Daten_NE4[[#This Row],[CH]]),Daten_NE4[[#This Row],[CH]]/_xlfn.XLOOKUP(Basisjahr,Daten_NE4[Jahr],Daten_NE4[CH])-1,#N/A)</f>
        <v>#N/A</v>
      </c>
      <c r="I36" s="73"/>
      <c r="J36" s="75" t="e">
        <f>IF(ISNUMBER(Daten_NE4[[#This Row],[BS]]),Daten_NE4[[#This Row],[BS]]/_xlfn.XLOOKUP(Basisjahr,Daten_NE4[Jahr],Daten_NE4[BS])-1,#N/A)</f>
        <v>#N/A</v>
      </c>
      <c r="K36" s="63"/>
      <c r="L36" s="67"/>
      <c r="M36" s="64"/>
      <c r="N36" s="62"/>
      <c r="O36" s="62"/>
      <c r="P36" s="62"/>
    </row>
    <row r="37" spans="1:16" ht="16.350000000000001" customHeight="1">
      <c r="A37" s="95">
        <v>2020</v>
      </c>
      <c r="B37" s="65" t="s">
        <v>164</v>
      </c>
      <c r="C37" s="124" t="s">
        <v>164</v>
      </c>
      <c r="D37" s="66" t="e">
        <v>#N/A</v>
      </c>
      <c r="E37" s="73"/>
      <c r="F37" s="75" t="e">
        <f>IF(ISNUMBER(Daten_NE4[[#This Row],[ZH]]),Daten_NE4[[#This Row],[ZH]]/_xlfn.XLOOKUP(Basisjahr,Daten_NE4[Jahr],Daten_NE4[ZH])-1,#N/A)</f>
        <v>#N/A</v>
      </c>
      <c r="G37" s="73"/>
      <c r="H37" s="75" t="e">
        <f>IF(ISNUMBER(Daten_NE4[[#This Row],[CH]]),Daten_NE4[[#This Row],[CH]]/_xlfn.XLOOKUP(Basisjahr,Daten_NE4[Jahr],Daten_NE4[CH])-1,#N/A)</f>
        <v>#N/A</v>
      </c>
      <c r="I37" s="73"/>
      <c r="J37" s="75" t="e">
        <f>IF(ISNUMBER(Daten_NE4[[#This Row],[BS]]),Daten_NE4[[#This Row],[BS]]/_xlfn.XLOOKUP(Basisjahr,Daten_NE4[Jahr],Daten_NE4[BS])-1,#N/A)</f>
        <v>#N/A</v>
      </c>
      <c r="K37" s="63"/>
      <c r="L37" s="67"/>
      <c r="M37" s="64"/>
      <c r="N37" s="62"/>
      <c r="O37" s="62"/>
      <c r="P37" s="62"/>
    </row>
    <row r="38" spans="1:16" ht="16.350000000000001" customHeight="1">
      <c r="A38" s="95">
        <v>2021</v>
      </c>
      <c r="B38" s="65" t="s">
        <v>164</v>
      </c>
      <c r="C38" s="124" t="s">
        <v>164</v>
      </c>
      <c r="D38" s="66" t="e">
        <v>#N/A</v>
      </c>
      <c r="E38" s="73"/>
      <c r="F38" s="75" t="e">
        <f>IF(ISNUMBER(Daten_NE4[[#This Row],[ZH]]),Daten_NE4[[#This Row],[ZH]]/_xlfn.XLOOKUP(Basisjahr,Daten_NE4[Jahr],Daten_NE4[ZH])-1,#N/A)</f>
        <v>#N/A</v>
      </c>
      <c r="G38" s="73"/>
      <c r="H38" s="75" t="e">
        <f>IF(ISNUMBER(Daten_NE4[[#This Row],[CH]]),Daten_NE4[[#This Row],[CH]]/_xlfn.XLOOKUP(Basisjahr,Daten_NE4[Jahr],Daten_NE4[CH])-1,#N/A)</f>
        <v>#N/A</v>
      </c>
      <c r="I38" s="73"/>
      <c r="J38" s="75" t="e">
        <f>IF(ISNUMBER(Daten_NE4[[#This Row],[BS]]),Daten_NE4[[#This Row],[BS]]/_xlfn.XLOOKUP(Basisjahr,Daten_NE4[Jahr],Daten_NE4[BS])-1,#N/A)</f>
        <v>#N/A</v>
      </c>
      <c r="K38" s="63"/>
      <c r="L38" s="67"/>
      <c r="M38" s="64"/>
      <c r="N38" s="62"/>
      <c r="O38" s="62"/>
      <c r="P38" s="62"/>
    </row>
    <row r="39" spans="1:16" ht="16.350000000000001" customHeight="1">
      <c r="A39" s="95">
        <v>2022</v>
      </c>
      <c r="B39" s="65" t="s">
        <v>164</v>
      </c>
      <c r="C39" s="124" t="s">
        <v>164</v>
      </c>
      <c r="D39" s="66" t="e">
        <v>#N/A</v>
      </c>
      <c r="E39" s="73"/>
      <c r="F39" s="75" t="e">
        <f>IF(ISNUMBER(Daten_NE4[[#This Row],[ZH]]),Daten_NE4[[#This Row],[ZH]]/_xlfn.XLOOKUP(Basisjahr,Daten_NE4[Jahr],Daten_NE4[ZH])-1,#N/A)</f>
        <v>#N/A</v>
      </c>
      <c r="G39" s="73"/>
      <c r="H39" s="75" t="e">
        <f>IF(ISNUMBER(Daten_NE4[[#This Row],[CH]]),Daten_NE4[[#This Row],[CH]]/_xlfn.XLOOKUP(Basisjahr,Daten_NE4[Jahr],Daten_NE4[CH])-1,#N/A)</f>
        <v>#N/A</v>
      </c>
      <c r="I39" s="73"/>
      <c r="J39" s="75" t="e">
        <f>IF(ISNUMBER(Daten_NE4[[#This Row],[BS]]),Daten_NE4[[#This Row],[BS]]/_xlfn.XLOOKUP(Basisjahr,Daten_NE4[Jahr],Daten_NE4[BS])-1,#N/A)</f>
        <v>#N/A</v>
      </c>
      <c r="K39" s="68"/>
      <c r="L39" s="67"/>
      <c r="M39" s="64"/>
      <c r="N39" s="62"/>
      <c r="O39" s="62"/>
      <c r="P39" s="62"/>
    </row>
    <row r="40" spans="1:16" ht="16.350000000000001" customHeight="1">
      <c r="A40" s="95">
        <v>2023</v>
      </c>
      <c r="B40" s="65" t="s">
        <v>164</v>
      </c>
      <c r="C40" s="124" t="s">
        <v>164</v>
      </c>
      <c r="D40" s="66" t="e">
        <v>#N/A</v>
      </c>
      <c r="E40" s="74"/>
      <c r="F40" s="76" t="e">
        <f>IF(ISNUMBER(Daten_NE4[[#This Row],[ZH]]),Daten_NE4[[#This Row],[ZH]]/_xlfn.XLOOKUP(Basisjahr,Daten_NE4[Jahr],Daten_NE4[ZH])-1,#N/A)</f>
        <v>#N/A</v>
      </c>
      <c r="G40" s="74"/>
      <c r="H40" s="76" t="e">
        <f>IF(ISNUMBER(Daten_NE4[[#This Row],[CH]]),Daten_NE4[[#This Row],[CH]]/_xlfn.XLOOKUP(Basisjahr,Daten_NE4[Jahr],Daten_NE4[CH])-1,#N/A)</f>
        <v>#N/A</v>
      </c>
      <c r="I40" s="74"/>
      <c r="J40" s="76" t="e">
        <f>IF(ISNUMBER(Daten_NE4[[#This Row],[BS]]),Daten_NE4[[#This Row],[BS]]/_xlfn.XLOOKUP(Basisjahr,Daten_NE4[Jahr],Daten_NE4[BS])-1,#N/A)</f>
        <v>#N/A</v>
      </c>
      <c r="K40" s="68"/>
      <c r="L40" s="67"/>
      <c r="M40" s="64"/>
      <c r="N40" s="62"/>
      <c r="O40" s="62"/>
      <c r="P40" s="62"/>
    </row>
    <row r="41" spans="1:16" ht="16.350000000000001" customHeight="1">
      <c r="A41" s="95">
        <v>2024</v>
      </c>
      <c r="B41" s="65" t="s">
        <v>164</v>
      </c>
      <c r="C41" s="124" t="s">
        <v>164</v>
      </c>
      <c r="D41" s="66" t="e">
        <v>#N/A</v>
      </c>
      <c r="E41" s="74"/>
      <c r="F41" s="76" t="e">
        <f>IF(ISNUMBER(Daten_NE4[[#This Row],[ZH]]),Daten_NE4[[#This Row],[ZH]]/_xlfn.XLOOKUP(Basisjahr,Daten_NE4[Jahr],Daten_NE4[ZH])-1,#N/A)</f>
        <v>#N/A</v>
      </c>
      <c r="G41" s="74"/>
      <c r="H41" s="76" t="e">
        <f>IF(ISNUMBER(Daten_NE4[[#This Row],[CH]]),Daten_NE4[[#This Row],[CH]]/_xlfn.XLOOKUP(Basisjahr,Daten_NE4[Jahr],Daten_NE4[CH])-1,#N/A)</f>
        <v>#N/A</v>
      </c>
      <c r="I41" s="74"/>
      <c r="J41" s="76" t="e">
        <f>IF(ISNUMBER(Daten_NE4[[#This Row],[BS]]),Daten_NE4[[#This Row],[BS]]/_xlfn.XLOOKUP(Basisjahr,Daten_NE4[Jahr],Daten_NE4[BS])-1,#N/A)</f>
        <v>#N/A</v>
      </c>
      <c r="K41" s="68"/>
      <c r="L41" s="67"/>
      <c r="M41" s="64"/>
      <c r="N41" s="62"/>
      <c r="O41" s="62"/>
      <c r="P41" s="62"/>
    </row>
    <row r="42" spans="1:16" ht="16.350000000000001" customHeight="1">
      <c r="A42" s="95">
        <v>2025</v>
      </c>
      <c r="B42" s="65" t="s">
        <v>164</v>
      </c>
      <c r="C42" s="124" t="s">
        <v>164</v>
      </c>
      <c r="D42" s="66" t="e">
        <v>#N/A</v>
      </c>
      <c r="E42" s="74"/>
      <c r="F42" s="76" t="e">
        <f>IF(ISNUMBER(Daten_NE4[[#This Row],[ZH]]),Daten_NE4[[#This Row],[ZH]]/_xlfn.XLOOKUP(Basisjahr,Daten_NE4[Jahr],Daten_NE4[ZH])-1,#N/A)</f>
        <v>#N/A</v>
      </c>
      <c r="G42" s="74"/>
      <c r="H42" s="76" t="e">
        <f>IF(ISNUMBER(Daten_NE4[[#This Row],[CH]]),Daten_NE4[[#This Row],[CH]]/_xlfn.XLOOKUP(Basisjahr,Daten_NE4[Jahr],Daten_NE4[CH])-1,#N/A)</f>
        <v>#N/A</v>
      </c>
      <c r="I42" s="74"/>
      <c r="J42" s="76" t="e">
        <f>IF(ISNUMBER(Daten_NE4[[#This Row],[BS]]),Daten_NE4[[#This Row],[BS]]/_xlfn.XLOOKUP(Basisjahr,Daten_NE4[Jahr],Daten_NE4[BS])-1,#N/A)</f>
        <v>#N/A</v>
      </c>
      <c r="K42" s="68"/>
      <c r="L42" s="67"/>
      <c r="M42" s="64"/>
      <c r="N42" s="62"/>
      <c r="O42" s="62"/>
      <c r="P42" s="62"/>
    </row>
    <row r="43" spans="1:16" ht="16.350000000000001" customHeight="1">
      <c r="A43" s="95">
        <v>2026</v>
      </c>
      <c r="B43" s="65" t="s">
        <v>164</v>
      </c>
      <c r="C43" s="124" t="s">
        <v>164</v>
      </c>
      <c r="D43" s="66" t="e">
        <v>#N/A</v>
      </c>
      <c r="E43" s="74"/>
      <c r="F43" s="76" t="e">
        <f>IF(ISNUMBER(Daten_NE4[[#This Row],[ZH]]),Daten_NE4[[#This Row],[ZH]]/_xlfn.XLOOKUP(Basisjahr,Daten_NE4[Jahr],Daten_NE4[ZH])-1,#N/A)</f>
        <v>#N/A</v>
      </c>
      <c r="G43" s="74"/>
      <c r="H43" s="76" t="e">
        <f>IF(ISNUMBER(Daten_NE4[[#This Row],[CH]]),Daten_NE4[[#This Row],[CH]]/_xlfn.XLOOKUP(Basisjahr,Daten_NE4[Jahr],Daten_NE4[CH])-1,#N/A)</f>
        <v>#N/A</v>
      </c>
      <c r="I43" s="74"/>
      <c r="J43" s="76" t="e">
        <f>IF(ISNUMBER(Daten_NE4[[#This Row],[BS]]),Daten_NE4[[#This Row],[BS]]/_xlfn.XLOOKUP(Basisjahr,Daten_NE4[Jahr],Daten_NE4[BS])-1,#N/A)</f>
        <v>#N/A</v>
      </c>
      <c r="K43" s="68"/>
      <c r="L43" s="67"/>
      <c r="M43" s="64"/>
      <c r="N43" s="62"/>
      <c r="O43" s="62"/>
      <c r="P43" s="62"/>
    </row>
    <row r="44" spans="1:16" ht="16.350000000000001" customHeight="1">
      <c r="A44" s="95">
        <v>2027</v>
      </c>
      <c r="B44" s="65" t="s">
        <v>164</v>
      </c>
      <c r="C44" s="124" t="s">
        <v>164</v>
      </c>
      <c r="D44" s="66" t="e">
        <v>#N/A</v>
      </c>
      <c r="E44" s="74"/>
      <c r="F44" s="76" t="e">
        <f>IF(ISNUMBER(Daten_NE4[[#This Row],[ZH]]),Daten_NE4[[#This Row],[ZH]]/_xlfn.XLOOKUP(Basisjahr,Daten_NE4[Jahr],Daten_NE4[ZH])-1,#N/A)</f>
        <v>#N/A</v>
      </c>
      <c r="G44" s="74"/>
      <c r="H44" s="76" t="e">
        <f>IF(ISNUMBER(Daten_NE4[[#This Row],[CH]]),Daten_NE4[[#This Row],[CH]]/_xlfn.XLOOKUP(Basisjahr,Daten_NE4[Jahr],Daten_NE4[CH])-1,#N/A)</f>
        <v>#N/A</v>
      </c>
      <c r="I44" s="74"/>
      <c r="J44" s="76" t="e">
        <f>IF(ISNUMBER(Daten_NE4[[#This Row],[BS]]),Daten_NE4[[#This Row],[BS]]/_xlfn.XLOOKUP(Basisjahr,Daten_NE4[Jahr],Daten_NE4[BS])-1,#N/A)</f>
        <v>#N/A</v>
      </c>
      <c r="K44" s="68"/>
      <c r="L44" s="67"/>
      <c r="M44" s="64"/>
      <c r="N44" s="62"/>
      <c r="O44" s="62"/>
      <c r="P44" s="62"/>
    </row>
    <row r="45" spans="1:16" ht="16.350000000000001" customHeight="1">
      <c r="A45" s="95">
        <v>2028</v>
      </c>
      <c r="B45" s="65" t="s">
        <v>164</v>
      </c>
      <c r="C45" s="124" t="s">
        <v>164</v>
      </c>
      <c r="D45" s="66" t="e">
        <v>#N/A</v>
      </c>
      <c r="E45" s="74"/>
      <c r="F45" s="76" t="e">
        <f>IF(ISNUMBER(Daten_NE4[[#This Row],[ZH]]),Daten_NE4[[#This Row],[ZH]]/_xlfn.XLOOKUP(Basisjahr,Daten_NE4[Jahr],Daten_NE4[ZH])-1,#N/A)</f>
        <v>#N/A</v>
      </c>
      <c r="G45" s="74"/>
      <c r="H45" s="76" t="e">
        <f>IF(ISNUMBER(Daten_NE4[[#This Row],[CH]]),Daten_NE4[[#This Row],[CH]]/_xlfn.XLOOKUP(Basisjahr,Daten_NE4[Jahr],Daten_NE4[CH])-1,#N/A)</f>
        <v>#N/A</v>
      </c>
      <c r="I45" s="74"/>
      <c r="J45" s="76" t="e">
        <f>IF(ISNUMBER(Daten_NE4[[#This Row],[BS]]),Daten_NE4[[#This Row],[BS]]/_xlfn.XLOOKUP(Basisjahr,Daten_NE4[Jahr],Daten_NE4[BS])-1,#N/A)</f>
        <v>#N/A</v>
      </c>
      <c r="K45" s="68"/>
      <c r="L45" s="67"/>
      <c r="M45" s="64"/>
      <c r="N45" s="62"/>
      <c r="O45" s="62"/>
      <c r="P45" s="62"/>
    </row>
    <row r="46" spans="1:16" ht="16.350000000000001" customHeight="1">
      <c r="A46" s="95">
        <v>2029</v>
      </c>
      <c r="B46" s="65" t="s">
        <v>164</v>
      </c>
      <c r="C46" s="124" t="s">
        <v>164</v>
      </c>
      <c r="D46" s="66" t="e">
        <v>#N/A</v>
      </c>
      <c r="E46" s="74"/>
      <c r="F46" s="76" t="e">
        <f>IF(ISNUMBER(Daten_NE4[[#This Row],[ZH]]),Daten_NE4[[#This Row],[ZH]]/_xlfn.XLOOKUP(Basisjahr,Daten_NE4[Jahr],Daten_NE4[ZH])-1,#N/A)</f>
        <v>#N/A</v>
      </c>
      <c r="G46" s="74"/>
      <c r="H46" s="76" t="e">
        <f>IF(ISNUMBER(Daten_NE4[[#This Row],[CH]]),Daten_NE4[[#This Row],[CH]]/_xlfn.XLOOKUP(Basisjahr,Daten_NE4[Jahr],Daten_NE4[CH])-1,#N/A)</f>
        <v>#N/A</v>
      </c>
      <c r="I46" s="74"/>
      <c r="J46" s="76" t="e">
        <f>IF(ISNUMBER(Daten_NE4[[#This Row],[BS]]),Daten_NE4[[#This Row],[BS]]/_xlfn.XLOOKUP(Basisjahr,Daten_NE4[Jahr],Daten_NE4[BS])-1,#N/A)</f>
        <v>#N/A</v>
      </c>
      <c r="K46" s="68"/>
      <c r="L46" s="67"/>
      <c r="M46" s="64"/>
      <c r="N46" s="62"/>
      <c r="O46" s="62"/>
      <c r="P46" s="62"/>
    </row>
    <row r="47" spans="1:16" ht="16.350000000000001" customHeight="1">
      <c r="A47" s="95">
        <v>2030</v>
      </c>
      <c r="B47" s="65" t="s">
        <v>164</v>
      </c>
      <c r="C47" s="124" t="s">
        <v>164</v>
      </c>
      <c r="D47" s="66" t="e">
        <v>#N/A</v>
      </c>
      <c r="E47" s="74"/>
      <c r="F47" s="76" t="e">
        <f>IF(ISNUMBER(Daten_NE4[[#This Row],[ZH]]),Daten_NE4[[#This Row],[ZH]]/_xlfn.XLOOKUP(Basisjahr,Daten_NE4[Jahr],Daten_NE4[ZH])-1,#N/A)</f>
        <v>#N/A</v>
      </c>
      <c r="G47" s="74"/>
      <c r="H47" s="76" t="e">
        <f>IF(ISNUMBER(Daten_NE4[[#This Row],[CH]]),Daten_NE4[[#This Row],[CH]]/_xlfn.XLOOKUP(Basisjahr,Daten_NE4[Jahr],Daten_NE4[CH])-1,#N/A)</f>
        <v>#N/A</v>
      </c>
      <c r="I47" s="74"/>
      <c r="J47" s="76" t="e">
        <f>IF(ISNUMBER(Daten_NE4[[#This Row],[BS]]),Daten_NE4[[#This Row],[BS]]/_xlfn.XLOOKUP(Basisjahr,Daten_NE4[Jahr],Daten_NE4[BS])-1,#N/A)</f>
        <v>#N/A</v>
      </c>
      <c r="K47" s="68"/>
      <c r="L47" s="67"/>
      <c r="M47" s="64"/>
      <c r="N47" s="62"/>
      <c r="O47" s="62"/>
      <c r="P47" s="62"/>
    </row>
    <row r="48" spans="1:16" ht="16.350000000000001" customHeight="1">
      <c r="A48" s="95">
        <v>2031</v>
      </c>
      <c r="B48" s="65" t="s">
        <v>164</v>
      </c>
      <c r="C48" s="124" t="s">
        <v>164</v>
      </c>
      <c r="D48" s="66" t="e">
        <v>#N/A</v>
      </c>
      <c r="E48" s="74"/>
      <c r="F48" s="76" t="e">
        <f>IF(ISNUMBER(Daten_NE4[[#This Row],[ZH]]),Daten_NE4[[#This Row],[ZH]]/_xlfn.XLOOKUP(Basisjahr,Daten_NE4[Jahr],Daten_NE4[ZH])-1,#N/A)</f>
        <v>#N/A</v>
      </c>
      <c r="G48" s="74"/>
      <c r="H48" s="76" t="e">
        <f>IF(ISNUMBER(Daten_NE4[[#This Row],[CH]]),Daten_NE4[[#This Row],[CH]]/_xlfn.XLOOKUP(Basisjahr,Daten_NE4[Jahr],Daten_NE4[CH])-1,#N/A)</f>
        <v>#N/A</v>
      </c>
      <c r="I48" s="74"/>
      <c r="J48" s="76" t="e">
        <f>IF(ISNUMBER(Daten_NE4[[#This Row],[BS]]),Daten_NE4[[#This Row],[BS]]/_xlfn.XLOOKUP(Basisjahr,Daten_NE4[Jahr],Daten_NE4[BS])-1,#N/A)</f>
        <v>#N/A</v>
      </c>
      <c r="K48" s="68"/>
      <c r="L48" s="67"/>
      <c r="M48" s="64"/>
      <c r="N48" s="62"/>
      <c r="O48" s="62"/>
      <c r="P48" s="62"/>
    </row>
    <row r="49" spans="1:16" ht="16.350000000000001" customHeight="1">
      <c r="A49" s="95">
        <v>2032</v>
      </c>
      <c r="B49" s="65" t="s">
        <v>164</v>
      </c>
      <c r="C49" s="124" t="s">
        <v>164</v>
      </c>
      <c r="D49" s="66" t="e">
        <v>#N/A</v>
      </c>
      <c r="E49" s="74"/>
      <c r="F49" s="76" t="e">
        <f>IF(ISNUMBER(Daten_NE4[[#This Row],[ZH]]),Daten_NE4[[#This Row],[ZH]]/_xlfn.XLOOKUP(Basisjahr,Daten_NE4[Jahr],Daten_NE4[ZH])-1,#N/A)</f>
        <v>#N/A</v>
      </c>
      <c r="G49" s="74"/>
      <c r="H49" s="76" t="e">
        <f>IF(ISNUMBER(Daten_NE4[[#This Row],[CH]]),Daten_NE4[[#This Row],[CH]]/_xlfn.XLOOKUP(Basisjahr,Daten_NE4[Jahr],Daten_NE4[CH])-1,#N/A)</f>
        <v>#N/A</v>
      </c>
      <c r="I49" s="74"/>
      <c r="J49" s="76" t="e">
        <f>IF(ISNUMBER(Daten_NE4[[#This Row],[BS]]),Daten_NE4[[#This Row],[BS]]/_xlfn.XLOOKUP(Basisjahr,Daten_NE4[Jahr],Daten_NE4[BS])-1,#N/A)</f>
        <v>#N/A</v>
      </c>
      <c r="K49" s="68"/>
      <c r="L49" s="67"/>
      <c r="M49" s="64"/>
      <c r="N49" s="62"/>
      <c r="O49" s="62"/>
      <c r="P49" s="62"/>
    </row>
    <row r="50" spans="1:16" ht="16.350000000000001" customHeight="1">
      <c r="A50" s="95">
        <v>2033</v>
      </c>
      <c r="B50" s="65" t="s">
        <v>164</v>
      </c>
      <c r="C50" s="124" t="s">
        <v>164</v>
      </c>
      <c r="D50" s="66" t="e">
        <v>#N/A</v>
      </c>
      <c r="E50" s="74"/>
      <c r="F50" s="76" t="e">
        <f>IF(ISNUMBER(Daten_NE4[[#This Row],[ZH]]),Daten_NE4[[#This Row],[ZH]]/_xlfn.XLOOKUP(Basisjahr,Daten_NE4[Jahr],Daten_NE4[ZH])-1,#N/A)</f>
        <v>#N/A</v>
      </c>
      <c r="G50" s="74"/>
      <c r="H50" s="76" t="e">
        <f>IF(ISNUMBER(Daten_NE4[[#This Row],[CH]]),Daten_NE4[[#This Row],[CH]]/_xlfn.XLOOKUP(Basisjahr,Daten_NE4[Jahr],Daten_NE4[CH])-1,#N/A)</f>
        <v>#N/A</v>
      </c>
      <c r="I50" s="74"/>
      <c r="J50" s="76" t="e">
        <f>IF(ISNUMBER(Daten_NE4[[#This Row],[BS]]),Daten_NE4[[#This Row],[BS]]/_xlfn.XLOOKUP(Basisjahr,Daten_NE4[Jahr],Daten_NE4[BS])-1,#N/A)</f>
        <v>#N/A</v>
      </c>
      <c r="K50" s="68"/>
      <c r="L50" s="67"/>
      <c r="M50" s="64"/>
      <c r="N50" s="62"/>
      <c r="O50" s="62"/>
      <c r="P50" s="62"/>
    </row>
    <row r="51" spans="1:16" ht="16.350000000000001" customHeight="1">
      <c r="A51" s="95">
        <v>2034</v>
      </c>
      <c r="B51" s="65" t="s">
        <v>164</v>
      </c>
      <c r="C51" s="124" t="s">
        <v>164</v>
      </c>
      <c r="D51" s="66" t="e">
        <v>#N/A</v>
      </c>
      <c r="E51" s="74"/>
      <c r="F51" s="76" t="e">
        <f>IF(ISNUMBER(Daten_NE4[[#This Row],[ZH]]),Daten_NE4[[#This Row],[ZH]]/_xlfn.XLOOKUP(Basisjahr,Daten_NE4[Jahr],Daten_NE4[ZH])-1,#N/A)</f>
        <v>#N/A</v>
      </c>
      <c r="G51" s="74"/>
      <c r="H51" s="76" t="e">
        <f>IF(ISNUMBER(Daten_NE4[[#This Row],[CH]]),Daten_NE4[[#This Row],[CH]]/_xlfn.XLOOKUP(Basisjahr,Daten_NE4[Jahr],Daten_NE4[CH])-1,#N/A)</f>
        <v>#N/A</v>
      </c>
      <c r="I51" s="74"/>
      <c r="J51" s="76" t="e">
        <f>IF(ISNUMBER(Daten_NE4[[#This Row],[BS]]),Daten_NE4[[#This Row],[BS]]/_xlfn.XLOOKUP(Basisjahr,Daten_NE4[Jahr],Daten_NE4[BS])-1,#N/A)</f>
        <v>#N/A</v>
      </c>
      <c r="K51" s="68"/>
      <c r="L51" s="67"/>
      <c r="M51" s="64"/>
      <c r="N51" s="62"/>
      <c r="O51" s="62"/>
      <c r="P51" s="62"/>
    </row>
    <row r="52" spans="1:16" ht="16.350000000000001" customHeight="1">
      <c r="A52" s="95">
        <v>2035</v>
      </c>
      <c r="B52" s="65" t="s">
        <v>164</v>
      </c>
      <c r="C52" s="124" t="s">
        <v>164</v>
      </c>
      <c r="D52" s="66" t="e">
        <v>#N/A</v>
      </c>
      <c r="E52" s="74"/>
      <c r="F52" s="76" t="e">
        <f>IF(ISNUMBER(Daten_NE4[[#This Row],[ZH]]),Daten_NE4[[#This Row],[ZH]]/_xlfn.XLOOKUP(Basisjahr,Daten_NE4[Jahr],Daten_NE4[ZH])-1,#N/A)</f>
        <v>#N/A</v>
      </c>
      <c r="G52" s="74"/>
      <c r="H52" s="76" t="e">
        <f>IF(ISNUMBER(Daten_NE4[[#This Row],[CH]]),Daten_NE4[[#This Row],[CH]]/_xlfn.XLOOKUP(Basisjahr,Daten_NE4[Jahr],Daten_NE4[CH])-1,#N/A)</f>
        <v>#N/A</v>
      </c>
      <c r="I52" s="74"/>
      <c r="J52" s="76" t="e">
        <f>IF(ISNUMBER(Daten_NE4[[#This Row],[BS]]),Daten_NE4[[#This Row],[BS]]/_xlfn.XLOOKUP(Basisjahr,Daten_NE4[Jahr],Daten_NE4[BS])-1,#N/A)</f>
        <v>#N/A</v>
      </c>
      <c r="K52" s="68"/>
      <c r="L52" s="67"/>
      <c r="M52" s="64"/>
      <c r="N52" s="62"/>
      <c r="O52" s="62"/>
      <c r="P52" s="62"/>
    </row>
    <row r="53" spans="1:16" ht="16.350000000000001" customHeight="1">
      <c r="A53" s="95">
        <v>2036</v>
      </c>
      <c r="B53" s="65" t="s">
        <v>164</v>
      </c>
      <c r="C53" s="124" t="s">
        <v>164</v>
      </c>
      <c r="D53" s="66" t="e">
        <v>#N/A</v>
      </c>
      <c r="E53" s="74"/>
      <c r="F53" s="76" t="e">
        <f>IF(ISNUMBER(Daten_NE4[[#This Row],[ZH]]),Daten_NE4[[#This Row],[ZH]]/_xlfn.XLOOKUP(Basisjahr,Daten_NE4[Jahr],Daten_NE4[ZH])-1,#N/A)</f>
        <v>#N/A</v>
      </c>
      <c r="G53" s="74"/>
      <c r="H53" s="76" t="e">
        <f>IF(ISNUMBER(Daten_NE4[[#This Row],[CH]]),Daten_NE4[[#This Row],[CH]]/_xlfn.XLOOKUP(Basisjahr,Daten_NE4[Jahr],Daten_NE4[CH])-1,#N/A)</f>
        <v>#N/A</v>
      </c>
      <c r="I53" s="74"/>
      <c r="J53" s="76" t="e">
        <f>IF(ISNUMBER(Daten_NE4[[#This Row],[BS]]),Daten_NE4[[#This Row],[BS]]/_xlfn.XLOOKUP(Basisjahr,Daten_NE4[Jahr],Daten_NE4[BS])-1,#N/A)</f>
        <v>#N/A</v>
      </c>
      <c r="K53" s="68"/>
      <c r="L53" s="67"/>
      <c r="M53" s="64"/>
      <c r="N53" s="62"/>
      <c r="O53" s="62"/>
      <c r="P53" s="62"/>
    </row>
    <row r="54" spans="1:16" ht="16.350000000000001" customHeight="1">
      <c r="A54" s="95">
        <v>2037</v>
      </c>
      <c r="B54" s="65" t="s">
        <v>164</v>
      </c>
      <c r="C54" s="124" t="s">
        <v>164</v>
      </c>
      <c r="D54" s="66" t="e">
        <v>#N/A</v>
      </c>
      <c r="E54" s="74"/>
      <c r="F54" s="76" t="e">
        <f>IF(ISNUMBER(Daten_NE4[[#This Row],[ZH]]),Daten_NE4[[#This Row],[ZH]]/_xlfn.XLOOKUP(Basisjahr,Daten_NE4[Jahr],Daten_NE4[ZH])-1,#N/A)</f>
        <v>#N/A</v>
      </c>
      <c r="G54" s="74"/>
      <c r="H54" s="76" t="e">
        <f>IF(ISNUMBER(Daten_NE4[[#This Row],[CH]]),Daten_NE4[[#This Row],[CH]]/_xlfn.XLOOKUP(Basisjahr,Daten_NE4[Jahr],Daten_NE4[CH])-1,#N/A)</f>
        <v>#N/A</v>
      </c>
      <c r="I54" s="74"/>
      <c r="J54" s="76" t="e">
        <f>IF(ISNUMBER(Daten_NE4[[#This Row],[BS]]),Daten_NE4[[#This Row],[BS]]/_xlfn.XLOOKUP(Basisjahr,Daten_NE4[Jahr],Daten_NE4[BS])-1,#N/A)</f>
        <v>#N/A</v>
      </c>
      <c r="K54" s="68"/>
      <c r="L54" s="67"/>
      <c r="M54" s="64"/>
      <c r="N54" s="62"/>
      <c r="O54" s="62"/>
      <c r="P54" s="62"/>
    </row>
    <row r="55" spans="1:16" ht="16.350000000000001" customHeight="1">
      <c r="A55" s="95">
        <v>2038</v>
      </c>
      <c r="B55" s="65" t="s">
        <v>164</v>
      </c>
      <c r="C55" s="124" t="s">
        <v>164</v>
      </c>
      <c r="D55" s="66" t="e">
        <v>#N/A</v>
      </c>
      <c r="E55" s="74"/>
      <c r="F55" s="76" t="e">
        <f>IF(ISNUMBER(Daten_NE4[[#This Row],[ZH]]),Daten_NE4[[#This Row],[ZH]]/_xlfn.XLOOKUP(Basisjahr,Daten_NE4[Jahr],Daten_NE4[ZH])-1,#N/A)</f>
        <v>#N/A</v>
      </c>
      <c r="G55" s="74"/>
      <c r="H55" s="76" t="e">
        <f>IF(ISNUMBER(Daten_NE4[[#This Row],[CH]]),Daten_NE4[[#This Row],[CH]]/_xlfn.XLOOKUP(Basisjahr,Daten_NE4[Jahr],Daten_NE4[CH])-1,#N/A)</f>
        <v>#N/A</v>
      </c>
      <c r="I55" s="74"/>
      <c r="J55" s="76" t="e">
        <f>IF(ISNUMBER(Daten_NE4[[#This Row],[BS]]),Daten_NE4[[#This Row],[BS]]/_xlfn.XLOOKUP(Basisjahr,Daten_NE4[Jahr],Daten_NE4[BS])-1,#N/A)</f>
        <v>#N/A</v>
      </c>
      <c r="K55" s="68"/>
      <c r="L55" s="67"/>
      <c r="M55" s="64"/>
      <c r="N55" s="62"/>
      <c r="O55" s="62"/>
      <c r="P55" s="62"/>
    </row>
    <row r="56" spans="1:16" ht="16.350000000000001" customHeight="1">
      <c r="A56" s="95">
        <v>2039</v>
      </c>
      <c r="B56" s="65" t="s">
        <v>164</v>
      </c>
      <c r="C56" s="124" t="s">
        <v>164</v>
      </c>
      <c r="D56" s="66" t="e">
        <v>#N/A</v>
      </c>
      <c r="E56" s="74"/>
      <c r="F56" s="76" t="e">
        <f>IF(ISNUMBER(Daten_NE4[[#This Row],[ZH]]),Daten_NE4[[#This Row],[ZH]]/_xlfn.XLOOKUP(Basisjahr,Daten_NE4[Jahr],Daten_NE4[ZH])-1,#N/A)</f>
        <v>#N/A</v>
      </c>
      <c r="G56" s="74"/>
      <c r="H56" s="76" t="e">
        <f>IF(ISNUMBER(Daten_NE4[[#This Row],[CH]]),Daten_NE4[[#This Row],[CH]]/_xlfn.XLOOKUP(Basisjahr,Daten_NE4[Jahr],Daten_NE4[CH])-1,#N/A)</f>
        <v>#N/A</v>
      </c>
      <c r="I56" s="74"/>
      <c r="J56" s="76" t="e">
        <f>IF(ISNUMBER(Daten_NE4[[#This Row],[BS]]),Daten_NE4[[#This Row],[BS]]/_xlfn.XLOOKUP(Basisjahr,Daten_NE4[Jahr],Daten_NE4[BS])-1,#N/A)</f>
        <v>#N/A</v>
      </c>
      <c r="K56" s="68"/>
      <c r="L56" s="67"/>
      <c r="M56" s="64"/>
      <c r="N56" s="62"/>
      <c r="O56" s="62"/>
      <c r="P56" s="62"/>
    </row>
    <row r="57" spans="1:16" ht="16.350000000000001" customHeight="1">
      <c r="A57" s="95">
        <v>2040</v>
      </c>
      <c r="B57" s="65" t="s">
        <v>164</v>
      </c>
      <c r="C57" s="124" t="s">
        <v>164</v>
      </c>
      <c r="D57" s="66" t="e">
        <v>#N/A</v>
      </c>
      <c r="E57" s="74"/>
      <c r="F57" s="76" t="e">
        <f>IF(ISNUMBER(Daten_NE4[[#This Row],[ZH]]),Daten_NE4[[#This Row],[ZH]]/_xlfn.XLOOKUP(Basisjahr,Daten_NE4[Jahr],Daten_NE4[ZH])-1,#N/A)</f>
        <v>#N/A</v>
      </c>
      <c r="G57" s="74"/>
      <c r="H57" s="76" t="e">
        <f>IF(ISNUMBER(Daten_NE4[[#This Row],[CH]]),Daten_NE4[[#This Row],[CH]]/_xlfn.XLOOKUP(Basisjahr,Daten_NE4[Jahr],Daten_NE4[CH])-1,#N/A)</f>
        <v>#N/A</v>
      </c>
      <c r="I57" s="74"/>
      <c r="J57" s="76" t="e">
        <f>IF(ISNUMBER(Daten_NE4[[#This Row],[BS]]),Daten_NE4[[#This Row],[BS]]/_xlfn.XLOOKUP(Basisjahr,Daten_NE4[Jahr],Daten_NE4[BS])-1,#N/A)</f>
        <v>#N/A</v>
      </c>
      <c r="K57" s="68"/>
      <c r="L57" s="67"/>
      <c r="M57" s="64"/>
      <c r="N57" s="62"/>
      <c r="O57" s="62"/>
      <c r="P57" s="62"/>
    </row>
    <row r="58" spans="1:16" ht="16.350000000000001" customHeight="1">
      <c r="A58" s="95">
        <v>2041</v>
      </c>
      <c r="B58" s="65" t="s">
        <v>164</v>
      </c>
      <c r="C58" s="124" t="s">
        <v>164</v>
      </c>
      <c r="D58" s="66" t="e">
        <v>#N/A</v>
      </c>
      <c r="E58" s="74"/>
      <c r="F58" s="76" t="e">
        <f>IF(ISNUMBER(Daten_NE4[[#This Row],[ZH]]),Daten_NE4[[#This Row],[ZH]]/_xlfn.XLOOKUP(Basisjahr,Daten_NE4[Jahr],Daten_NE4[ZH])-1,#N/A)</f>
        <v>#N/A</v>
      </c>
      <c r="G58" s="74"/>
      <c r="H58" s="76" t="e">
        <f>IF(ISNUMBER(Daten_NE4[[#This Row],[CH]]),Daten_NE4[[#This Row],[CH]]/_xlfn.XLOOKUP(Basisjahr,Daten_NE4[Jahr],Daten_NE4[CH])-1,#N/A)</f>
        <v>#N/A</v>
      </c>
      <c r="I58" s="74"/>
      <c r="J58" s="76" t="e">
        <f>IF(ISNUMBER(Daten_NE4[[#This Row],[BS]]),Daten_NE4[[#This Row],[BS]]/_xlfn.XLOOKUP(Basisjahr,Daten_NE4[Jahr],Daten_NE4[BS])-1,#N/A)</f>
        <v>#N/A</v>
      </c>
      <c r="K58" s="68"/>
      <c r="L58" s="67"/>
      <c r="M58" s="64"/>
      <c r="N58" s="62"/>
      <c r="O58" s="62"/>
      <c r="P58" s="62"/>
    </row>
    <row r="59" spans="1:16" ht="16.350000000000001" customHeight="1">
      <c r="A59" s="95">
        <v>2042</v>
      </c>
      <c r="B59" s="65" t="s">
        <v>164</v>
      </c>
      <c r="C59" s="124" t="s">
        <v>164</v>
      </c>
      <c r="D59" s="66" t="e">
        <v>#N/A</v>
      </c>
      <c r="E59" s="74"/>
      <c r="F59" s="76" t="e">
        <f>IF(ISNUMBER(Daten_NE4[[#This Row],[ZH]]),Daten_NE4[[#This Row],[ZH]]/_xlfn.XLOOKUP(Basisjahr,Daten_NE4[Jahr],Daten_NE4[ZH])-1,#N/A)</f>
        <v>#N/A</v>
      </c>
      <c r="G59" s="74"/>
      <c r="H59" s="76" t="e">
        <f>IF(ISNUMBER(Daten_NE4[[#This Row],[CH]]),Daten_NE4[[#This Row],[CH]]/_xlfn.XLOOKUP(Basisjahr,Daten_NE4[Jahr],Daten_NE4[CH])-1,#N/A)</f>
        <v>#N/A</v>
      </c>
      <c r="I59" s="74"/>
      <c r="J59" s="76" t="e">
        <f>IF(ISNUMBER(Daten_NE4[[#This Row],[BS]]),Daten_NE4[[#This Row],[BS]]/_xlfn.XLOOKUP(Basisjahr,Daten_NE4[Jahr],Daten_NE4[BS])-1,#N/A)</f>
        <v>#N/A</v>
      </c>
      <c r="K59" s="68"/>
      <c r="L59" s="67"/>
      <c r="M59" s="64"/>
      <c r="N59" s="62"/>
      <c r="O59" s="62"/>
      <c r="P59" s="62"/>
    </row>
    <row r="60" spans="1:16" ht="16.350000000000001" customHeight="1">
      <c r="A60" s="95">
        <v>2043</v>
      </c>
      <c r="B60" s="65" t="s">
        <v>164</v>
      </c>
      <c r="C60" s="124" t="s">
        <v>164</v>
      </c>
      <c r="D60" s="66" t="e">
        <v>#N/A</v>
      </c>
      <c r="E60" s="74"/>
      <c r="F60" s="76" t="e">
        <f>IF(ISNUMBER(Daten_NE4[[#This Row],[ZH]]),Daten_NE4[[#This Row],[ZH]]/_xlfn.XLOOKUP(Basisjahr,Daten_NE4[Jahr],Daten_NE4[ZH])-1,#N/A)</f>
        <v>#N/A</v>
      </c>
      <c r="G60" s="74"/>
      <c r="H60" s="76" t="e">
        <f>IF(ISNUMBER(Daten_NE4[[#This Row],[CH]]),Daten_NE4[[#This Row],[CH]]/_xlfn.XLOOKUP(Basisjahr,Daten_NE4[Jahr],Daten_NE4[CH])-1,#N/A)</f>
        <v>#N/A</v>
      </c>
      <c r="I60" s="74"/>
      <c r="J60" s="76" t="e">
        <f>IF(ISNUMBER(Daten_NE4[[#This Row],[BS]]),Daten_NE4[[#This Row],[BS]]/_xlfn.XLOOKUP(Basisjahr,Daten_NE4[Jahr],Daten_NE4[BS])-1,#N/A)</f>
        <v>#N/A</v>
      </c>
      <c r="K60" s="68"/>
      <c r="L60" s="67"/>
      <c r="M60" s="64"/>
      <c r="N60" s="62"/>
      <c r="O60" s="62"/>
      <c r="P60" s="62"/>
    </row>
    <row r="61" spans="1:16" ht="16.350000000000001" customHeight="1">
      <c r="A61" s="95">
        <v>2044</v>
      </c>
      <c r="B61" s="65" t="s">
        <v>164</v>
      </c>
      <c r="C61" s="124" t="s">
        <v>164</v>
      </c>
      <c r="D61" s="66" t="e">
        <v>#N/A</v>
      </c>
      <c r="E61" s="74"/>
      <c r="F61" s="76" t="e">
        <f>IF(ISNUMBER(Daten_NE4[[#This Row],[ZH]]),Daten_NE4[[#This Row],[ZH]]/_xlfn.XLOOKUP(Basisjahr,Daten_NE4[Jahr],Daten_NE4[ZH])-1,#N/A)</f>
        <v>#N/A</v>
      </c>
      <c r="G61" s="74"/>
      <c r="H61" s="76" t="e">
        <f>IF(ISNUMBER(Daten_NE4[[#This Row],[CH]]),Daten_NE4[[#This Row],[CH]]/_xlfn.XLOOKUP(Basisjahr,Daten_NE4[Jahr],Daten_NE4[CH])-1,#N/A)</f>
        <v>#N/A</v>
      </c>
      <c r="I61" s="74"/>
      <c r="J61" s="76" t="e">
        <f>IF(ISNUMBER(Daten_NE4[[#This Row],[BS]]),Daten_NE4[[#This Row],[BS]]/_xlfn.XLOOKUP(Basisjahr,Daten_NE4[Jahr],Daten_NE4[BS])-1,#N/A)</f>
        <v>#N/A</v>
      </c>
      <c r="K61" s="68"/>
      <c r="L61" s="67"/>
      <c r="M61" s="64"/>
      <c r="N61" s="62"/>
      <c r="O61" s="62"/>
      <c r="P61" s="62"/>
    </row>
    <row r="62" spans="1:16" ht="16.350000000000001" customHeight="1">
      <c r="A62" s="95">
        <v>2045</v>
      </c>
      <c r="B62" s="65" t="s">
        <v>164</v>
      </c>
      <c r="C62" s="124" t="s">
        <v>164</v>
      </c>
      <c r="D62" s="66" t="e">
        <v>#N/A</v>
      </c>
      <c r="E62" s="74"/>
      <c r="F62" s="76" t="e">
        <f>IF(ISNUMBER(Daten_NE4[[#This Row],[ZH]]),Daten_NE4[[#This Row],[ZH]]/_xlfn.XLOOKUP(Basisjahr,Daten_NE4[Jahr],Daten_NE4[ZH])-1,#N/A)</f>
        <v>#N/A</v>
      </c>
      <c r="G62" s="74"/>
      <c r="H62" s="76" t="e">
        <f>IF(ISNUMBER(Daten_NE4[[#This Row],[CH]]),Daten_NE4[[#This Row],[CH]]/_xlfn.XLOOKUP(Basisjahr,Daten_NE4[Jahr],Daten_NE4[CH])-1,#N/A)</f>
        <v>#N/A</v>
      </c>
      <c r="I62" s="74"/>
      <c r="J62" s="76" t="e">
        <f>IF(ISNUMBER(Daten_NE4[[#This Row],[BS]]),Daten_NE4[[#This Row],[BS]]/_xlfn.XLOOKUP(Basisjahr,Daten_NE4[Jahr],Daten_NE4[BS])-1,#N/A)</f>
        <v>#N/A</v>
      </c>
      <c r="K62" s="68"/>
      <c r="L62" s="67"/>
      <c r="M62" s="64"/>
      <c r="N62" s="62"/>
      <c r="O62" s="62"/>
      <c r="P62" s="62"/>
    </row>
    <row r="63" spans="1:16" ht="16.350000000000001" customHeight="1">
      <c r="A63" s="95">
        <v>2046</v>
      </c>
      <c r="B63" s="65" t="s">
        <v>164</v>
      </c>
      <c r="C63" s="124" t="s">
        <v>164</v>
      </c>
      <c r="D63" s="66" t="e">
        <v>#N/A</v>
      </c>
      <c r="E63" s="74"/>
      <c r="F63" s="76" t="e">
        <f>IF(ISNUMBER(Daten_NE4[[#This Row],[ZH]]),Daten_NE4[[#This Row],[ZH]]/_xlfn.XLOOKUP(Basisjahr,Daten_NE4[Jahr],Daten_NE4[ZH])-1,#N/A)</f>
        <v>#N/A</v>
      </c>
      <c r="G63" s="74"/>
      <c r="H63" s="76" t="e">
        <f>IF(ISNUMBER(Daten_NE4[[#This Row],[CH]]),Daten_NE4[[#This Row],[CH]]/_xlfn.XLOOKUP(Basisjahr,Daten_NE4[Jahr],Daten_NE4[CH])-1,#N/A)</f>
        <v>#N/A</v>
      </c>
      <c r="I63" s="74"/>
      <c r="J63" s="76" t="e">
        <f>IF(ISNUMBER(Daten_NE4[[#This Row],[BS]]),Daten_NE4[[#This Row],[BS]]/_xlfn.XLOOKUP(Basisjahr,Daten_NE4[Jahr],Daten_NE4[BS])-1,#N/A)</f>
        <v>#N/A</v>
      </c>
      <c r="K63" s="68"/>
      <c r="L63" s="67"/>
      <c r="M63" s="64"/>
      <c r="N63" s="62"/>
      <c r="O63" s="62"/>
      <c r="P63" s="62"/>
    </row>
    <row r="64" spans="1:16" ht="16.350000000000001" customHeight="1">
      <c r="A64" s="95">
        <v>2047</v>
      </c>
      <c r="B64" s="65" t="s">
        <v>164</v>
      </c>
      <c r="C64" s="124" t="s">
        <v>164</v>
      </c>
      <c r="D64" s="66" t="e">
        <v>#N/A</v>
      </c>
      <c r="E64" s="74"/>
      <c r="F64" s="76" t="e">
        <f>IF(ISNUMBER(Daten_NE4[[#This Row],[ZH]]),Daten_NE4[[#This Row],[ZH]]/_xlfn.XLOOKUP(Basisjahr,Daten_NE4[Jahr],Daten_NE4[ZH])-1,#N/A)</f>
        <v>#N/A</v>
      </c>
      <c r="G64" s="74"/>
      <c r="H64" s="76" t="e">
        <f>IF(ISNUMBER(Daten_NE4[[#This Row],[CH]]),Daten_NE4[[#This Row],[CH]]/_xlfn.XLOOKUP(Basisjahr,Daten_NE4[Jahr],Daten_NE4[CH])-1,#N/A)</f>
        <v>#N/A</v>
      </c>
      <c r="I64" s="74"/>
      <c r="J64" s="76" t="e">
        <f>IF(ISNUMBER(Daten_NE4[[#This Row],[BS]]),Daten_NE4[[#This Row],[BS]]/_xlfn.XLOOKUP(Basisjahr,Daten_NE4[Jahr],Daten_NE4[BS])-1,#N/A)</f>
        <v>#N/A</v>
      </c>
      <c r="K64" s="68"/>
      <c r="L64" s="67"/>
      <c r="M64" s="64"/>
      <c r="N64" s="62"/>
      <c r="O64" s="62"/>
      <c r="P64" s="62"/>
    </row>
    <row r="65" spans="1:16" ht="16.350000000000001" customHeight="1">
      <c r="A65" s="95">
        <v>2048</v>
      </c>
      <c r="B65" s="65" t="s">
        <v>164</v>
      </c>
      <c r="C65" s="124" t="s">
        <v>164</v>
      </c>
      <c r="D65" s="66" t="e">
        <v>#N/A</v>
      </c>
      <c r="E65" s="74"/>
      <c r="F65" s="76" t="e">
        <f>IF(ISNUMBER(Daten_NE4[[#This Row],[ZH]]),Daten_NE4[[#This Row],[ZH]]/_xlfn.XLOOKUP(Basisjahr,Daten_NE4[Jahr],Daten_NE4[ZH])-1,#N/A)</f>
        <v>#N/A</v>
      </c>
      <c r="G65" s="74"/>
      <c r="H65" s="76" t="e">
        <f>IF(ISNUMBER(Daten_NE4[[#This Row],[CH]]),Daten_NE4[[#This Row],[CH]]/_xlfn.XLOOKUP(Basisjahr,Daten_NE4[Jahr],Daten_NE4[CH])-1,#N/A)</f>
        <v>#N/A</v>
      </c>
      <c r="I65" s="74"/>
      <c r="J65" s="76" t="e">
        <f>IF(ISNUMBER(Daten_NE4[[#This Row],[BS]]),Daten_NE4[[#This Row],[BS]]/_xlfn.XLOOKUP(Basisjahr,Daten_NE4[Jahr],Daten_NE4[BS])-1,#N/A)</f>
        <v>#N/A</v>
      </c>
      <c r="K65" s="68"/>
      <c r="L65" s="67"/>
      <c r="M65" s="64"/>
      <c r="N65" s="62"/>
      <c r="O65" s="62"/>
      <c r="P65" s="62"/>
    </row>
    <row r="66" spans="1:16" ht="16.350000000000001" customHeight="1">
      <c r="A66" s="95">
        <v>2049</v>
      </c>
      <c r="B66" s="65" t="s">
        <v>164</v>
      </c>
      <c r="C66" s="124" t="s">
        <v>164</v>
      </c>
      <c r="D66" s="66" t="e">
        <v>#N/A</v>
      </c>
      <c r="E66" s="74"/>
      <c r="F66" s="76" t="e">
        <f>IF(ISNUMBER(Daten_NE4[[#This Row],[ZH]]),Daten_NE4[[#This Row],[ZH]]/_xlfn.XLOOKUP(Basisjahr,Daten_NE4[Jahr],Daten_NE4[ZH])-1,#N/A)</f>
        <v>#N/A</v>
      </c>
      <c r="G66" s="74"/>
      <c r="H66" s="76" t="e">
        <f>IF(ISNUMBER(Daten_NE4[[#This Row],[CH]]),Daten_NE4[[#This Row],[CH]]/_xlfn.XLOOKUP(Basisjahr,Daten_NE4[Jahr],Daten_NE4[CH])-1,#N/A)</f>
        <v>#N/A</v>
      </c>
      <c r="I66" s="74"/>
      <c r="J66" s="76" t="e">
        <f>IF(ISNUMBER(Daten_NE4[[#This Row],[BS]]),Daten_NE4[[#This Row],[BS]]/_xlfn.XLOOKUP(Basisjahr,Daten_NE4[Jahr],Daten_NE4[BS])-1,#N/A)</f>
        <v>#N/A</v>
      </c>
      <c r="K66" s="68"/>
      <c r="L66" s="67"/>
      <c r="M66" s="64"/>
      <c r="N66" s="62"/>
      <c r="O66" s="62"/>
      <c r="P66" s="62"/>
    </row>
    <row r="67" spans="1:16" ht="15" customHeight="1">
      <c r="A67" s="95">
        <v>2050</v>
      </c>
      <c r="B67" s="95" t="s">
        <v>164</v>
      </c>
      <c r="C67" s="124" t="s">
        <v>164</v>
      </c>
      <c r="D67" t="e">
        <v>#N/A</v>
      </c>
      <c r="E67"/>
      <c r="F67" t="e">
        <f>IF(ISNUMBER(Daten_NE4[[#This Row],[ZH]]),Daten_NE4[[#This Row],[ZH]]/_xlfn.XLOOKUP(Basisjahr,Daten_NE4[Jahr],Daten_NE4[ZH])-1,#N/A)</f>
        <v>#N/A</v>
      </c>
      <c r="G67"/>
      <c r="H67" t="e">
        <f>IF(ISNUMBER(Daten_NE4[[#This Row],[CH]]),Daten_NE4[[#This Row],[CH]]/_xlfn.XLOOKUP(Basisjahr,Daten_NE4[Jahr],Daten_NE4[CH])-1,#N/A)</f>
        <v>#N/A</v>
      </c>
      <c r="I67"/>
      <c r="J67" t="e">
        <f>IF(ISNUMBER(Daten_NE4[[#This Row],[BS]]),Daten_NE4[[#This Row],[BS]]/_xlfn.XLOOKUP(Basisjahr,Daten_NE4[Jahr],Daten_NE4[BS])-1,#N/A)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195" priority="4">
      <formula>ISERROR(A2)</formula>
    </cfRule>
  </conditionalFormatting>
  <conditionalFormatting sqref="A1:Z13 A14:B14 E14:G14 J14:Z14 A15:Z20 A21:B22 E21:G22 J21:Z22 A23:Z25 A26:J27 N26:Z27 A28:Z30 A31:AA67 A68:Z72 A73:J74 N73:Z74 A75:Z1048576">
    <cfRule type="cellIs" dxfId="192" priority="1" operator="equal">
      <formula>0</formula>
    </cfRule>
  </conditionalFormatting>
  <dataValidations count="1">
    <dataValidation operator="lessThan" allowBlank="1" showInputMessage="1" showErrorMessage="1" sqref="B8:D10 G8:I9" xr:uid="{AAF3A8FB-57B5-43CE-8C43-92C9E51613CE}"/>
  </dataValidations>
  <hyperlinks>
    <hyperlink ref="F1" location="Übersicht!A1" display="⬅️ Zurück zur Übersicht" xr:uid="{7A4CF405-54D7-4AB5-A9C6-5341CED4E2FC}"/>
    <hyperlink ref="G12" r:id="rId1" display="https://opendata.swiss/de/dataset/gebaude-nach-kanton-gebaudekategorie-heizungsart-warmwasserversorgung-energietrager-und-bauperi" xr:uid="{D478395D-C84E-4E73-81E1-1B2C93E6188C}"/>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F958FD84-5F10-4C86-BA7C-BB2E52FBD0AB}">
            <xm:f>$A32=Übersicht!$H$1</xm:f>
            <x14:dxf>
              <fill>
                <patternFill>
                  <bgColor theme="3" tint="0.79998168889431442"/>
                </patternFill>
              </fill>
            </x14:dxf>
          </x14:cfRule>
          <x14:cfRule type="expression" priority="3" id="{6AAD6EC2-6A5F-46C4-9301-0600E61EF746}">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6D0C8FD0-3283-4790-803D-02252D887094}">
          <x14:formula1>
            <xm:f>Definitionen!$A$2:$A$6</xm:f>
          </x14:formula1>
          <xm:sqref>B7 D7</xm:sqref>
        </x14:dataValidation>
        <x14:dataValidation type="list" allowBlank="1" showInputMessage="1" showErrorMessage="1" xr:uid="{EE16DFB2-05DA-4D54-9804-DAF6C0586948}">
          <x14:formula1>
            <xm:f>Definitionen!$I$2:$I$7</xm:f>
          </x14:formula1>
          <xm:sqref>G24:I24</xm:sqref>
        </x14:dataValidation>
        <x14:dataValidation type="list" operator="lessThan" allowBlank="1" showInputMessage="1" showErrorMessage="1" xr:uid="{689734EE-BF44-4216-9B7D-131CCC17BAD8}">
          <x14:formula1>
            <xm:f>Definitionen!$E$2:$E$11</xm:f>
          </x14:formula1>
          <xm:sqref>B5</xm:sqref>
        </x14:dataValidation>
        <x14:dataValidation type="list" allowBlank="1" showInputMessage="1" showErrorMessage="1" xr:uid="{029B5A24-7960-4F46-BEA4-EB45FEFB7F5A}">
          <x14:formula1>
            <xm:f>Definitionen!I2:I15</xm:f>
          </x14:formula1>
          <xm:sqref>B24:D24</xm:sqref>
        </x14:dataValidation>
      </x14:dataValidations>
    </ext>
  </extLst>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524BA5-0B98-4F8D-A242-8310FDA07EF6}">
  <sheetPr codeName="Tabelle46">
    <tabColor theme="7"/>
    <pageSetUpPr fitToPage="1"/>
  </sheetPr>
  <dimension ref="A1:Q127"/>
  <sheetViews>
    <sheetView showGridLines="0" workbookViewId="0">
      <pane activePane="bottomRight" state="frozen"/>
      <selection activeCell="B10" sqref="B10"/>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1" t="s">
        <v>509</v>
      </c>
      <c r="B1" s="192"/>
      <c r="C1" s="192"/>
      <c r="D1" s="192"/>
      <c r="E1" s="93" t="e">
        <f>Basisjahr&amp;"-"&amp;Betrachtungsjahr&amp;": "&amp;ROUND(_xlfn.XLOOKUP(Betrachtungsjahr,Daten_KV1[Jahr],Daten_KV1[Veränderung ZH])*100,1)&amp;" %"</f>
        <v>#N/A</v>
      </c>
      <c r="F1" s="193" t="s">
        <v>122</v>
      </c>
      <c r="G1" s="193"/>
      <c r="H1" s="193"/>
      <c r="J1" s="94" t="e">
        <f>Basisjahr&amp;"-"&amp;Betrachtungsjahr&amp;": "&amp;ROUND(_xlfn.XLOOKUP(Betrachtungsjahr,Daten_KV1[Jahr],Daten_KV1[Veränderung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102" t="e" cm="1">
        <f t="array" aca="1" ref="B4" ca="1">MID(CELL("dateiname",A5),SEARCH("]",CELL("dateiname",A5))+1,31)</f>
        <v>#VALUE!</v>
      </c>
      <c r="C4" s="79" t="s">
        <v>126</v>
      </c>
      <c r="D4" s="127">
        <v>2011</v>
      </c>
      <c r="E4" s="19"/>
      <c r="F4" s="89"/>
      <c r="G4" s="89"/>
      <c r="H4" s="90" t="str">
        <f t="shared" ref="H4:H6" si="0">C4</f>
        <v>Verfügbar ab</v>
      </c>
      <c r="I4" s="109"/>
    </row>
    <row r="5" spans="1:17" s="56" customFormat="1" ht="18" customHeight="1">
      <c r="A5" s="79" t="s">
        <v>59</v>
      </c>
      <c r="B5" s="102" t="s">
        <v>166</v>
      </c>
      <c r="C5" s="79" t="s">
        <v>127</v>
      </c>
      <c r="D5" s="128" t="s">
        <v>364</v>
      </c>
      <c r="E5" s="19"/>
      <c r="F5" s="90" t="str">
        <f>A5</f>
        <v>Zuständig</v>
      </c>
      <c r="G5" s="108"/>
      <c r="H5" s="90" t="str">
        <f t="shared" si="0"/>
        <v>Kontaktperson</v>
      </c>
      <c r="I5" s="129"/>
    </row>
    <row r="6" spans="1:17" s="56" customFormat="1" ht="18" customHeight="1">
      <c r="A6" s="79" t="s">
        <v>58</v>
      </c>
      <c r="B6" s="102" t="s">
        <v>510</v>
      </c>
      <c r="C6" s="79" t="s">
        <v>128</v>
      </c>
      <c r="D6" s="102" t="s">
        <v>409</v>
      </c>
      <c r="E6" s="19"/>
      <c r="F6" s="90" t="str">
        <f>A6</f>
        <v>Einheit</v>
      </c>
      <c r="G6" s="108"/>
      <c r="H6" s="90" t="str">
        <f t="shared" si="0"/>
        <v xml:space="preserve">Berechnung </v>
      </c>
      <c r="I6" s="108"/>
    </row>
    <row r="7" spans="1:17" s="56" customFormat="1" ht="18" customHeight="1">
      <c r="A7" s="79" t="s">
        <v>129</v>
      </c>
      <c r="B7" s="102" t="s">
        <v>168</v>
      </c>
      <c r="C7" s="79" t="s">
        <v>130</v>
      </c>
      <c r="D7" s="102" t="s">
        <v>184</v>
      </c>
      <c r="E7" s="19"/>
      <c r="F7" s="130"/>
      <c r="G7" s="131"/>
      <c r="H7" s="130"/>
      <c r="I7" s="131"/>
    </row>
    <row r="8" spans="1:17" s="56" customFormat="1" ht="56.85" customHeight="1">
      <c r="A8" s="79" t="s">
        <v>131</v>
      </c>
      <c r="B8" s="208" t="s">
        <v>511</v>
      </c>
      <c r="C8" s="208"/>
      <c r="D8" s="208"/>
      <c r="E8" s="19"/>
      <c r="F8" s="90" t="str">
        <f>A8</f>
        <v>Kurzbeschreibung</v>
      </c>
      <c r="G8" s="243"/>
      <c r="H8" s="243"/>
      <c r="I8" s="243"/>
      <c r="Q8" s="58" t="e">
        <f>E38/E32-1</f>
        <v>#DIV/0!</v>
      </c>
    </row>
    <row r="9" spans="1:17" s="59" customFormat="1" ht="72" customHeight="1">
      <c r="A9" s="79" t="s">
        <v>132</v>
      </c>
      <c r="B9" s="208" t="s">
        <v>512</v>
      </c>
      <c r="C9" s="208"/>
      <c r="D9" s="208"/>
      <c r="E9" s="19"/>
      <c r="F9" s="90" t="str">
        <f>A9</f>
        <v>Aussagekraft/Relevanz</v>
      </c>
      <c r="G9" s="243"/>
      <c r="H9" s="243"/>
      <c r="I9" s="243"/>
    </row>
    <row r="10" spans="1:17" s="78" customFormat="1" ht="11.85" customHeight="1" thickTop="1" thickBot="1">
      <c r="A10" s="86"/>
      <c r="B10" s="132"/>
      <c r="C10" s="132"/>
      <c r="D10" s="132"/>
      <c r="E10" s="77"/>
      <c r="F10" s="89"/>
      <c r="G10" s="89"/>
      <c r="H10" s="89"/>
      <c r="I10" s="89"/>
    </row>
    <row r="11" spans="1:17" s="56" customFormat="1" ht="64.349999999999994" customHeight="1">
      <c r="A11" s="79" t="s">
        <v>133</v>
      </c>
      <c r="B11" s="221" t="s">
        <v>513</v>
      </c>
      <c r="C11" s="221"/>
      <c r="D11" s="221"/>
      <c r="E11" s="19"/>
      <c r="F11" s="90" t="str">
        <f t="shared" ref="F11:G17" si="1">A11</f>
        <v>Datenquelle</v>
      </c>
      <c r="G11" s="243"/>
      <c r="H11" s="243"/>
      <c r="I11" s="243"/>
    </row>
    <row r="12" spans="1:17" s="56" customFormat="1" ht="42" customHeight="1" thickTop="1" thickBot="1">
      <c r="A12" s="79" t="s">
        <v>134</v>
      </c>
      <c r="B12" s="221"/>
      <c r="C12" s="221"/>
      <c r="D12" s="221"/>
      <c r="E12" s="19"/>
      <c r="F12" s="90" t="str">
        <f t="shared" si="1"/>
        <v>Internetadresse</v>
      </c>
      <c r="G12" s="243">
        <f t="shared" si="1"/>
        <v>0</v>
      </c>
      <c r="H12" s="243"/>
      <c r="I12" s="243"/>
    </row>
    <row r="13" spans="1:17" s="56" customFormat="1" ht="42" customHeight="1">
      <c r="A13" s="79" t="s">
        <v>127</v>
      </c>
      <c r="B13" s="221" t="s">
        <v>514</v>
      </c>
      <c r="C13" s="221"/>
      <c r="D13" s="221"/>
      <c r="E13" s="19"/>
      <c r="F13" s="90" t="str">
        <f t="shared" si="1"/>
        <v>Kontaktperson</v>
      </c>
      <c r="G13" s="243"/>
      <c r="H13" s="243"/>
      <c r="I13" s="243"/>
    </row>
    <row r="14" spans="1:17" s="56" customFormat="1" ht="13.35" thickTop="1" thickBot="1">
      <c r="A14" s="79" t="s">
        <v>135</v>
      </c>
      <c r="B14" s="233"/>
      <c r="C14" s="234"/>
      <c r="D14" s="235"/>
      <c r="E14" s="19"/>
      <c r="F14" s="90" t="str">
        <f t="shared" si="1"/>
        <v>Nr. der Statisitik</v>
      </c>
      <c r="G14" s="244">
        <f t="shared" si="1"/>
        <v>0</v>
      </c>
      <c r="H14" s="245"/>
      <c r="I14" s="246"/>
    </row>
    <row r="15" spans="1:17" s="56" customFormat="1" ht="18.600000000000001" customHeight="1">
      <c r="A15" s="79" t="s">
        <v>136</v>
      </c>
      <c r="B15" s="174" t="s">
        <v>371</v>
      </c>
      <c r="C15" s="79" t="s">
        <v>137</v>
      </c>
      <c r="D15" s="134" t="s">
        <v>515</v>
      </c>
      <c r="E15" s="19"/>
      <c r="F15" s="90" t="str">
        <f t="shared" si="1"/>
        <v>Lizenz</v>
      </c>
      <c r="G15" s="135"/>
      <c r="H15" s="90" t="str">
        <f>C15</f>
        <v>Dateiformat</v>
      </c>
      <c r="I15" s="135"/>
    </row>
    <row r="16" spans="1:17" s="59" customFormat="1" ht="18.600000000000001" customHeight="1">
      <c r="A16" s="79" t="s">
        <v>138</v>
      </c>
      <c r="B16" s="102" t="s">
        <v>175</v>
      </c>
      <c r="C16" s="79" t="s">
        <v>139</v>
      </c>
      <c r="D16" s="136" t="s">
        <v>516</v>
      </c>
      <c r="E16" s="19"/>
      <c r="F16" s="90" t="str">
        <f t="shared" si="1"/>
        <v>Erhebungsintervall</v>
      </c>
      <c r="G16" s="108"/>
      <c r="H16" s="90" t="str">
        <f>C16</f>
        <v>Aktualisierung jeweils</v>
      </c>
      <c r="I16" s="108"/>
    </row>
    <row r="17" spans="1:17" s="59" customFormat="1" ht="18.600000000000001" customHeight="1" thickTop="1" thickBot="1">
      <c r="A17" s="79" t="s">
        <v>140</v>
      </c>
      <c r="B17" s="208"/>
      <c r="C17" s="208"/>
      <c r="D17" s="208"/>
      <c r="E17" s="19"/>
      <c r="F17" s="90" t="str">
        <f t="shared" si="1"/>
        <v>Einschränkungen</v>
      </c>
      <c r="G17" s="243">
        <f t="shared" si="1"/>
        <v>0</v>
      </c>
      <c r="H17" s="243"/>
      <c r="I17" s="243"/>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10"/>
      <c r="C21" s="229"/>
      <c r="D21" s="230"/>
      <c r="E21" s="19"/>
      <c r="F21" s="90" t="str">
        <f>A21</f>
        <v>Hinweise zu Datenauswahl und -aufbereitung</v>
      </c>
      <c r="G21" s="220">
        <f>B21</f>
        <v>0</v>
      </c>
      <c r="H21" s="231"/>
      <c r="I21" s="232"/>
    </row>
    <row r="22" spans="1:17" s="59" customFormat="1" ht="36.6" customHeight="1" thickTop="1" thickBot="1">
      <c r="A22" s="79" t="s">
        <v>146</v>
      </c>
      <c r="B22" s="210"/>
      <c r="C22" s="229"/>
      <c r="D22" s="230"/>
      <c r="E22" s="19"/>
      <c r="F22" s="90" t="str">
        <f>A22</f>
        <v>Berechnung Indikator</v>
      </c>
      <c r="G22" s="220">
        <f>B22</f>
        <v>0</v>
      </c>
      <c r="H22" s="231"/>
      <c r="I22" s="232"/>
    </row>
    <row r="23" spans="1:17" s="56" customFormat="1" ht="12.6" customHeight="1" thickTop="1" thickBot="1">
      <c r="A23" s="88"/>
      <c r="B23" s="88"/>
      <c r="C23" s="88"/>
      <c r="D23" s="88"/>
      <c r="E23" s="19"/>
      <c r="F23" s="88"/>
      <c r="G23" s="88"/>
      <c r="H23" s="88"/>
      <c r="I23" s="88"/>
    </row>
    <row r="24" spans="1:17" s="59" customFormat="1" ht="18" customHeight="1">
      <c r="A24" s="79" t="s">
        <v>147</v>
      </c>
      <c r="B24" s="208" t="s">
        <v>223</v>
      </c>
      <c r="C24" s="208"/>
      <c r="D24" s="208"/>
      <c r="E24" s="19"/>
      <c r="F24" s="89"/>
      <c r="G24" s="195"/>
      <c r="H24" s="195"/>
      <c r="I24" s="195"/>
    </row>
    <row r="25" spans="1:17" s="59" customFormat="1" ht="42.6" customHeight="1">
      <c r="A25" s="79" t="s">
        <v>148</v>
      </c>
      <c r="B25" s="208" t="s">
        <v>179</v>
      </c>
      <c r="C25" s="208"/>
      <c r="D25" s="208"/>
      <c r="E25" s="19"/>
      <c r="F25" s="90" t="str">
        <f t="shared" ref="F25:G27" si="3">A25</f>
        <v>Datenqualität</v>
      </c>
      <c r="G25" s="243"/>
      <c r="H25" s="243"/>
      <c r="I25" s="243"/>
    </row>
    <row r="26" spans="1:17" s="59" customFormat="1" ht="33" customHeight="1" thickTop="1" thickBot="1">
      <c r="A26" s="79" t="s">
        <v>149</v>
      </c>
      <c r="B26" s="211"/>
      <c r="C26" s="211"/>
      <c r="D26" s="211"/>
      <c r="E26" s="19"/>
      <c r="F26" s="90" t="str">
        <f t="shared" si="3"/>
        <v>Plausiblisierung / Verifizierung</v>
      </c>
      <c r="G26" s="243">
        <f t="shared" si="3"/>
        <v>0</v>
      </c>
      <c r="H26" s="243"/>
      <c r="I26" s="243"/>
    </row>
    <row r="27" spans="1:17" s="59" customFormat="1" ht="37.35" customHeight="1">
      <c r="A27" s="79" t="s">
        <v>150</v>
      </c>
      <c r="B27" s="208" t="s">
        <v>517</v>
      </c>
      <c r="C27" s="208"/>
      <c r="D27" s="208"/>
      <c r="E27" s="19"/>
      <c r="F27" s="90" t="str">
        <f t="shared" si="3"/>
        <v>Bemerkungen</v>
      </c>
      <c r="G27" s="243"/>
      <c r="H27" s="243"/>
      <c r="I27" s="243"/>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CO2-Emissionen kantonale Gebäude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IF(ISNUMBER(Daten_KV1[[#This Row],[ZH]]),Daten_KV1[[#This Row],[ZH]]/_xlfn.XLOOKUP(Basisjahr,Daten_KV1[Jahr],Daten_KV1[ZH])-1,#N/A)</f>
        <v>#N/A</v>
      </c>
      <c r="G32" s="73"/>
      <c r="H32" s="75" t="e">
        <f>IF(ISNUMBER(Daten_KV1[[#This Row],[CH]]),Daten_KV1[[#This Row],[CH]]/_xlfn.XLOOKUP(Basisjahr,Daten_KV1[Jahr],Daten_KV1[CH])-1,#N/A)</f>
        <v>#N/A</v>
      </c>
      <c r="I32" s="73"/>
      <c r="J32" s="75" t="e">
        <f>IF(ISNUMBER(Daten_KV1[[#This Row],[BS]]),Daten_KV1[[#This Row],[BS]]/_xlfn.XLOOKUP(Basisjahr,Daten_KV1[Jahr],Daten_KV1[BS])-1,#N/A)</f>
        <v>#N/A</v>
      </c>
      <c r="K32" s="63"/>
      <c r="L32" s="67"/>
      <c r="M32" s="64"/>
      <c r="N32" s="64"/>
      <c r="O32" s="64"/>
      <c r="P32" s="64"/>
    </row>
    <row r="33" spans="1:16" ht="16.350000000000001" customHeight="1">
      <c r="A33" s="95">
        <v>2016</v>
      </c>
      <c r="B33" s="65" t="s">
        <v>164</v>
      </c>
      <c r="C33" s="124" t="s">
        <v>164</v>
      </c>
      <c r="D33" s="66" t="e">
        <v>#N/A</v>
      </c>
      <c r="E33" s="73"/>
      <c r="F33" s="75" t="e">
        <f>IF(ISNUMBER(Daten_KV1[[#This Row],[ZH]]),Daten_KV1[[#This Row],[ZH]]/_xlfn.XLOOKUP(Basisjahr,Daten_KV1[Jahr],Daten_KV1[ZH])-1,#N/A)</f>
        <v>#N/A</v>
      </c>
      <c r="G33" s="73"/>
      <c r="H33" s="75" t="e">
        <f>IF(ISNUMBER(Daten_KV1[[#This Row],[CH]]),Daten_KV1[[#This Row],[CH]]/_xlfn.XLOOKUP(Basisjahr,Daten_KV1[Jahr],Daten_KV1[CH])-1,#N/A)</f>
        <v>#N/A</v>
      </c>
      <c r="I33" s="73"/>
      <c r="J33" s="75" t="e">
        <f>IF(ISNUMBER(Daten_KV1[[#This Row],[BS]]),Daten_KV1[[#This Row],[BS]]/_xlfn.XLOOKUP(Basisjahr,Daten_KV1[Jahr],Daten_KV1[BS])-1,#N/A)</f>
        <v>#N/A</v>
      </c>
      <c r="K33" s="63"/>
      <c r="L33" s="67"/>
      <c r="M33" s="64"/>
      <c r="N33" s="62"/>
      <c r="O33" s="62"/>
      <c r="P33" s="62"/>
    </row>
    <row r="34" spans="1:16" ht="16.350000000000001" customHeight="1">
      <c r="A34" s="95">
        <v>2017</v>
      </c>
      <c r="B34" s="65" t="s">
        <v>164</v>
      </c>
      <c r="C34" s="124" t="s">
        <v>164</v>
      </c>
      <c r="D34" s="66" t="e">
        <v>#N/A</v>
      </c>
      <c r="E34" s="73"/>
      <c r="F34" s="75" t="e">
        <f>IF(ISNUMBER(Daten_KV1[[#This Row],[ZH]]),Daten_KV1[[#This Row],[ZH]]/_xlfn.XLOOKUP(Basisjahr,Daten_KV1[Jahr],Daten_KV1[ZH])-1,#N/A)</f>
        <v>#N/A</v>
      </c>
      <c r="G34" s="73"/>
      <c r="H34" s="75" t="e">
        <f>IF(ISNUMBER(Daten_KV1[[#This Row],[CH]]),Daten_KV1[[#This Row],[CH]]/_xlfn.XLOOKUP(Basisjahr,Daten_KV1[Jahr],Daten_KV1[CH])-1,#N/A)</f>
        <v>#N/A</v>
      </c>
      <c r="I34" s="73"/>
      <c r="J34" s="75" t="e">
        <f>IF(ISNUMBER(Daten_KV1[[#This Row],[BS]]),Daten_KV1[[#This Row],[BS]]/_xlfn.XLOOKUP(Basisjahr,Daten_KV1[Jahr],Daten_KV1[BS])-1,#N/A)</f>
        <v>#N/A</v>
      </c>
      <c r="K34" s="63"/>
      <c r="L34" s="67"/>
      <c r="M34" s="64"/>
      <c r="N34" s="62"/>
      <c r="O34" s="62"/>
      <c r="P34" s="62"/>
    </row>
    <row r="35" spans="1:16" ht="16.350000000000001" customHeight="1">
      <c r="A35" s="95">
        <v>2018</v>
      </c>
      <c r="B35" s="65" t="s">
        <v>164</v>
      </c>
      <c r="C35" s="124" t="s">
        <v>164</v>
      </c>
      <c r="D35" s="66" t="e">
        <v>#N/A</v>
      </c>
      <c r="E35" s="73"/>
      <c r="F35" s="75" t="e">
        <f>IF(ISNUMBER(Daten_KV1[[#This Row],[ZH]]),Daten_KV1[[#This Row],[ZH]]/_xlfn.XLOOKUP(Basisjahr,Daten_KV1[Jahr],Daten_KV1[ZH])-1,#N/A)</f>
        <v>#N/A</v>
      </c>
      <c r="G35" s="73"/>
      <c r="H35" s="75" t="e">
        <f>IF(ISNUMBER(Daten_KV1[[#This Row],[CH]]),Daten_KV1[[#This Row],[CH]]/_xlfn.XLOOKUP(Basisjahr,Daten_KV1[Jahr],Daten_KV1[CH])-1,#N/A)</f>
        <v>#N/A</v>
      </c>
      <c r="I35" s="73"/>
      <c r="J35" s="75" t="e">
        <f>IF(ISNUMBER(Daten_KV1[[#This Row],[BS]]),Daten_KV1[[#This Row],[BS]]/_xlfn.XLOOKUP(Basisjahr,Daten_KV1[Jahr],Daten_KV1[BS])-1,#N/A)</f>
        <v>#N/A</v>
      </c>
      <c r="K35" s="63"/>
      <c r="L35" s="67"/>
      <c r="M35" s="64"/>
      <c r="N35" s="62"/>
      <c r="O35" s="62"/>
      <c r="P35" s="62"/>
    </row>
    <row r="36" spans="1:16" ht="16.350000000000001" customHeight="1">
      <c r="A36" s="95">
        <v>2019</v>
      </c>
      <c r="B36" s="65" t="s">
        <v>164</v>
      </c>
      <c r="C36" s="124" t="s">
        <v>164</v>
      </c>
      <c r="D36" s="66" t="e">
        <v>#N/A</v>
      </c>
      <c r="E36" s="73"/>
      <c r="F36" s="75" t="e">
        <f>IF(ISNUMBER(Daten_KV1[[#This Row],[ZH]]),Daten_KV1[[#This Row],[ZH]]/_xlfn.XLOOKUP(Basisjahr,Daten_KV1[Jahr],Daten_KV1[ZH])-1,#N/A)</f>
        <v>#N/A</v>
      </c>
      <c r="G36" s="73"/>
      <c r="H36" s="75" t="e">
        <f>IF(ISNUMBER(Daten_KV1[[#This Row],[CH]]),Daten_KV1[[#This Row],[CH]]/_xlfn.XLOOKUP(Basisjahr,Daten_KV1[Jahr],Daten_KV1[CH])-1,#N/A)</f>
        <v>#N/A</v>
      </c>
      <c r="I36" s="73"/>
      <c r="J36" s="75" t="e">
        <f>IF(ISNUMBER(Daten_KV1[[#This Row],[BS]]),Daten_KV1[[#This Row],[BS]]/_xlfn.XLOOKUP(Basisjahr,Daten_KV1[Jahr],Daten_KV1[BS])-1,#N/A)</f>
        <v>#N/A</v>
      </c>
      <c r="K36" s="63"/>
      <c r="L36" s="67"/>
      <c r="M36" s="64"/>
      <c r="N36" s="62"/>
      <c r="O36" s="62"/>
      <c r="P36" s="62"/>
    </row>
    <row r="37" spans="1:16" ht="16.350000000000001" customHeight="1">
      <c r="A37" s="95">
        <v>2020</v>
      </c>
      <c r="B37" s="65" t="s">
        <v>164</v>
      </c>
      <c r="C37" s="124" t="s">
        <v>164</v>
      </c>
      <c r="D37" s="66" t="e">
        <v>#N/A</v>
      </c>
      <c r="E37" s="73"/>
      <c r="F37" s="75" t="e">
        <f>IF(ISNUMBER(Daten_KV1[[#This Row],[ZH]]),Daten_KV1[[#This Row],[ZH]]/_xlfn.XLOOKUP(Basisjahr,Daten_KV1[Jahr],Daten_KV1[ZH])-1,#N/A)</f>
        <v>#N/A</v>
      </c>
      <c r="G37" s="73"/>
      <c r="H37" s="75" t="e">
        <f>IF(ISNUMBER(Daten_KV1[[#This Row],[CH]]),Daten_KV1[[#This Row],[CH]]/_xlfn.XLOOKUP(Basisjahr,Daten_KV1[Jahr],Daten_KV1[CH])-1,#N/A)</f>
        <v>#N/A</v>
      </c>
      <c r="I37" s="73"/>
      <c r="J37" s="75" t="e">
        <f>IF(ISNUMBER(Daten_KV1[[#This Row],[BS]]),Daten_KV1[[#This Row],[BS]]/_xlfn.XLOOKUP(Basisjahr,Daten_KV1[Jahr],Daten_KV1[BS])-1,#N/A)</f>
        <v>#N/A</v>
      </c>
      <c r="K37" s="63"/>
      <c r="L37" s="67"/>
      <c r="M37" s="64"/>
      <c r="N37" s="62"/>
      <c r="O37" s="62"/>
      <c r="P37" s="62"/>
    </row>
    <row r="38" spans="1:16" ht="16.350000000000001" customHeight="1">
      <c r="A38" s="95">
        <v>2021</v>
      </c>
      <c r="B38" s="65" t="s">
        <v>164</v>
      </c>
      <c r="C38" s="124" t="s">
        <v>164</v>
      </c>
      <c r="D38" s="66" t="e">
        <v>#N/A</v>
      </c>
      <c r="E38" s="73"/>
      <c r="F38" s="75" t="e">
        <f>IF(ISNUMBER(Daten_KV1[[#This Row],[ZH]]),Daten_KV1[[#This Row],[ZH]]/_xlfn.XLOOKUP(Basisjahr,Daten_KV1[Jahr],Daten_KV1[ZH])-1,#N/A)</f>
        <v>#N/A</v>
      </c>
      <c r="G38" s="73"/>
      <c r="H38" s="75" t="e">
        <f>IF(ISNUMBER(Daten_KV1[[#This Row],[CH]]),Daten_KV1[[#This Row],[CH]]/_xlfn.XLOOKUP(Basisjahr,Daten_KV1[Jahr],Daten_KV1[CH])-1,#N/A)</f>
        <v>#N/A</v>
      </c>
      <c r="I38" s="73"/>
      <c r="J38" s="75" t="e">
        <f>IF(ISNUMBER(Daten_KV1[[#This Row],[BS]]),Daten_KV1[[#This Row],[BS]]/_xlfn.XLOOKUP(Basisjahr,Daten_KV1[Jahr],Daten_KV1[BS])-1,#N/A)</f>
        <v>#N/A</v>
      </c>
      <c r="K38" s="63"/>
      <c r="L38" s="67"/>
      <c r="M38" s="64"/>
      <c r="N38" s="62"/>
      <c r="O38" s="62"/>
      <c r="P38" s="62"/>
    </row>
    <row r="39" spans="1:16" ht="16.350000000000001" customHeight="1">
      <c r="A39" s="95">
        <v>2022</v>
      </c>
      <c r="B39" s="65" t="s">
        <v>164</v>
      </c>
      <c r="C39" s="124" t="s">
        <v>164</v>
      </c>
      <c r="D39" s="66" t="e">
        <v>#N/A</v>
      </c>
      <c r="E39" s="73"/>
      <c r="F39" s="75" t="e">
        <f>IF(ISNUMBER(Daten_KV1[[#This Row],[ZH]]),Daten_KV1[[#This Row],[ZH]]/_xlfn.XLOOKUP(Basisjahr,Daten_KV1[Jahr],Daten_KV1[ZH])-1,#N/A)</f>
        <v>#N/A</v>
      </c>
      <c r="G39" s="73"/>
      <c r="H39" s="75" t="e">
        <f>IF(ISNUMBER(Daten_KV1[[#This Row],[CH]]),Daten_KV1[[#This Row],[CH]]/_xlfn.XLOOKUP(Basisjahr,Daten_KV1[Jahr],Daten_KV1[CH])-1,#N/A)</f>
        <v>#N/A</v>
      </c>
      <c r="I39" s="73"/>
      <c r="J39" s="75" t="e">
        <f>IF(ISNUMBER(Daten_KV1[[#This Row],[BS]]),Daten_KV1[[#This Row],[BS]]/_xlfn.XLOOKUP(Basisjahr,Daten_KV1[Jahr],Daten_KV1[BS])-1,#N/A)</f>
        <v>#N/A</v>
      </c>
      <c r="K39" s="68"/>
      <c r="L39" s="67"/>
      <c r="M39" s="64"/>
      <c r="N39" s="62"/>
      <c r="O39" s="62"/>
      <c r="P39" s="62"/>
    </row>
    <row r="40" spans="1:16" ht="16.350000000000001" customHeight="1">
      <c r="A40" s="95">
        <v>2023</v>
      </c>
      <c r="B40" s="65" t="s">
        <v>164</v>
      </c>
      <c r="C40" s="124" t="s">
        <v>164</v>
      </c>
      <c r="D40" s="66" t="e">
        <v>#N/A</v>
      </c>
      <c r="E40" s="74"/>
      <c r="F40" s="76" t="e">
        <f>IF(ISNUMBER(Daten_KV1[[#This Row],[ZH]]),Daten_KV1[[#This Row],[ZH]]/_xlfn.XLOOKUP(Basisjahr,Daten_KV1[Jahr],Daten_KV1[ZH])-1,#N/A)</f>
        <v>#N/A</v>
      </c>
      <c r="G40" s="74"/>
      <c r="H40" s="76" t="e">
        <f>IF(ISNUMBER(Daten_KV1[[#This Row],[CH]]),Daten_KV1[[#This Row],[CH]]/_xlfn.XLOOKUP(Basisjahr,Daten_KV1[Jahr],Daten_KV1[CH])-1,#N/A)</f>
        <v>#N/A</v>
      </c>
      <c r="I40" s="74"/>
      <c r="J40" s="76" t="e">
        <f>IF(ISNUMBER(Daten_KV1[[#This Row],[BS]]),Daten_KV1[[#This Row],[BS]]/_xlfn.XLOOKUP(Basisjahr,Daten_KV1[Jahr],Daten_KV1[BS])-1,#N/A)</f>
        <v>#N/A</v>
      </c>
      <c r="K40" s="68"/>
      <c r="L40" s="67"/>
      <c r="M40" s="64"/>
      <c r="N40" s="62"/>
      <c r="O40" s="62"/>
      <c r="P40" s="62"/>
    </row>
    <row r="41" spans="1:16" ht="16.350000000000001" customHeight="1">
      <c r="A41" s="95">
        <v>2024</v>
      </c>
      <c r="B41" s="65" t="s">
        <v>164</v>
      </c>
      <c r="C41" s="124" t="s">
        <v>164</v>
      </c>
      <c r="D41" s="66" t="e">
        <v>#N/A</v>
      </c>
      <c r="E41" s="74"/>
      <c r="F41" s="76" t="e">
        <f>IF(ISNUMBER(Daten_KV1[[#This Row],[ZH]]),Daten_KV1[[#This Row],[ZH]]/_xlfn.XLOOKUP(Basisjahr,Daten_KV1[Jahr],Daten_KV1[ZH])-1,#N/A)</f>
        <v>#N/A</v>
      </c>
      <c r="G41" s="74"/>
      <c r="H41" s="76" t="e">
        <f>IF(ISNUMBER(Daten_KV1[[#This Row],[CH]]),Daten_KV1[[#This Row],[CH]]/_xlfn.XLOOKUP(Basisjahr,Daten_KV1[Jahr],Daten_KV1[CH])-1,#N/A)</f>
        <v>#N/A</v>
      </c>
      <c r="I41" s="74"/>
      <c r="J41" s="76" t="e">
        <f>IF(ISNUMBER(Daten_KV1[[#This Row],[BS]]),Daten_KV1[[#This Row],[BS]]/_xlfn.XLOOKUP(Basisjahr,Daten_KV1[Jahr],Daten_KV1[BS])-1,#N/A)</f>
        <v>#N/A</v>
      </c>
      <c r="K41" s="68"/>
      <c r="L41" s="67"/>
      <c r="M41" s="64"/>
      <c r="N41" s="62"/>
      <c r="O41" s="62"/>
      <c r="P41" s="62"/>
    </row>
    <row r="42" spans="1:16" ht="16.350000000000001" customHeight="1">
      <c r="A42" s="95">
        <v>2025</v>
      </c>
      <c r="B42" s="65" t="s">
        <v>164</v>
      </c>
      <c r="C42" s="124" t="s">
        <v>164</v>
      </c>
      <c r="D42" s="66" t="e">
        <v>#N/A</v>
      </c>
      <c r="E42" s="74"/>
      <c r="F42" s="76" t="e">
        <f>IF(ISNUMBER(Daten_KV1[[#This Row],[ZH]]),Daten_KV1[[#This Row],[ZH]]/_xlfn.XLOOKUP(Basisjahr,Daten_KV1[Jahr],Daten_KV1[ZH])-1,#N/A)</f>
        <v>#N/A</v>
      </c>
      <c r="G42" s="74"/>
      <c r="H42" s="76" t="e">
        <f>IF(ISNUMBER(Daten_KV1[[#This Row],[CH]]),Daten_KV1[[#This Row],[CH]]/_xlfn.XLOOKUP(Basisjahr,Daten_KV1[Jahr],Daten_KV1[CH])-1,#N/A)</f>
        <v>#N/A</v>
      </c>
      <c r="I42" s="74"/>
      <c r="J42" s="76" t="e">
        <f>IF(ISNUMBER(Daten_KV1[[#This Row],[BS]]),Daten_KV1[[#This Row],[BS]]/_xlfn.XLOOKUP(Basisjahr,Daten_KV1[Jahr],Daten_KV1[BS])-1,#N/A)</f>
        <v>#N/A</v>
      </c>
      <c r="K42" s="68"/>
      <c r="L42" s="67"/>
      <c r="M42" s="64"/>
      <c r="N42" s="62"/>
      <c r="O42" s="62"/>
      <c r="P42" s="62"/>
    </row>
    <row r="43" spans="1:16" ht="16.350000000000001" customHeight="1">
      <c r="A43" s="95">
        <v>2026</v>
      </c>
      <c r="B43" s="65" t="s">
        <v>164</v>
      </c>
      <c r="C43" s="124" t="s">
        <v>164</v>
      </c>
      <c r="D43" s="66" t="e">
        <v>#N/A</v>
      </c>
      <c r="E43" s="74"/>
      <c r="F43" s="76" t="e">
        <f>IF(ISNUMBER(Daten_KV1[[#This Row],[ZH]]),Daten_KV1[[#This Row],[ZH]]/_xlfn.XLOOKUP(Basisjahr,Daten_KV1[Jahr],Daten_KV1[ZH])-1,#N/A)</f>
        <v>#N/A</v>
      </c>
      <c r="G43" s="74"/>
      <c r="H43" s="76" t="e">
        <f>IF(ISNUMBER(Daten_KV1[[#This Row],[CH]]),Daten_KV1[[#This Row],[CH]]/_xlfn.XLOOKUP(Basisjahr,Daten_KV1[Jahr],Daten_KV1[CH])-1,#N/A)</f>
        <v>#N/A</v>
      </c>
      <c r="I43" s="74"/>
      <c r="J43" s="76" t="e">
        <f>IF(ISNUMBER(Daten_KV1[[#This Row],[BS]]),Daten_KV1[[#This Row],[BS]]/_xlfn.XLOOKUP(Basisjahr,Daten_KV1[Jahr],Daten_KV1[BS])-1,#N/A)</f>
        <v>#N/A</v>
      </c>
      <c r="K43" s="68"/>
      <c r="L43" s="67"/>
      <c r="M43" s="64"/>
      <c r="N43" s="62"/>
      <c r="O43" s="62"/>
      <c r="P43" s="62"/>
    </row>
    <row r="44" spans="1:16" ht="16.350000000000001" customHeight="1">
      <c r="A44" s="95">
        <v>2027</v>
      </c>
      <c r="B44" s="65" t="s">
        <v>164</v>
      </c>
      <c r="C44" s="124" t="s">
        <v>164</v>
      </c>
      <c r="D44" s="66" t="e">
        <v>#N/A</v>
      </c>
      <c r="E44" s="74"/>
      <c r="F44" s="76" t="e">
        <f>IF(ISNUMBER(Daten_KV1[[#This Row],[ZH]]),Daten_KV1[[#This Row],[ZH]]/_xlfn.XLOOKUP(Basisjahr,Daten_KV1[Jahr],Daten_KV1[ZH])-1,#N/A)</f>
        <v>#N/A</v>
      </c>
      <c r="G44" s="74"/>
      <c r="H44" s="76" t="e">
        <f>IF(ISNUMBER(Daten_KV1[[#This Row],[CH]]),Daten_KV1[[#This Row],[CH]]/_xlfn.XLOOKUP(Basisjahr,Daten_KV1[Jahr],Daten_KV1[CH])-1,#N/A)</f>
        <v>#N/A</v>
      </c>
      <c r="I44" s="74"/>
      <c r="J44" s="76" t="e">
        <f>IF(ISNUMBER(Daten_KV1[[#This Row],[BS]]),Daten_KV1[[#This Row],[BS]]/_xlfn.XLOOKUP(Basisjahr,Daten_KV1[Jahr],Daten_KV1[BS])-1,#N/A)</f>
        <v>#N/A</v>
      </c>
      <c r="K44" s="68"/>
      <c r="L44" s="67"/>
      <c r="M44" s="64"/>
      <c r="N44" s="62"/>
      <c r="O44" s="62"/>
      <c r="P44" s="62"/>
    </row>
    <row r="45" spans="1:16" ht="16.350000000000001" customHeight="1">
      <c r="A45" s="95">
        <v>2028</v>
      </c>
      <c r="B45" s="65" t="s">
        <v>164</v>
      </c>
      <c r="C45" s="124" t="s">
        <v>164</v>
      </c>
      <c r="D45" s="66" t="e">
        <v>#N/A</v>
      </c>
      <c r="E45" s="74"/>
      <c r="F45" s="76" t="e">
        <f>IF(ISNUMBER(Daten_KV1[[#This Row],[ZH]]),Daten_KV1[[#This Row],[ZH]]/_xlfn.XLOOKUP(Basisjahr,Daten_KV1[Jahr],Daten_KV1[ZH])-1,#N/A)</f>
        <v>#N/A</v>
      </c>
      <c r="G45" s="74"/>
      <c r="H45" s="76" t="e">
        <f>IF(ISNUMBER(Daten_KV1[[#This Row],[CH]]),Daten_KV1[[#This Row],[CH]]/_xlfn.XLOOKUP(Basisjahr,Daten_KV1[Jahr],Daten_KV1[CH])-1,#N/A)</f>
        <v>#N/A</v>
      </c>
      <c r="I45" s="74"/>
      <c r="J45" s="76" t="e">
        <f>IF(ISNUMBER(Daten_KV1[[#This Row],[BS]]),Daten_KV1[[#This Row],[BS]]/_xlfn.XLOOKUP(Basisjahr,Daten_KV1[Jahr],Daten_KV1[BS])-1,#N/A)</f>
        <v>#N/A</v>
      </c>
      <c r="K45" s="68"/>
      <c r="L45" s="67"/>
      <c r="M45" s="64"/>
      <c r="N45" s="62"/>
      <c r="O45" s="62"/>
      <c r="P45" s="62"/>
    </row>
    <row r="46" spans="1:16" ht="16.350000000000001" customHeight="1">
      <c r="A46" s="95">
        <v>2029</v>
      </c>
      <c r="B46" s="65" t="s">
        <v>164</v>
      </c>
      <c r="C46" s="124" t="s">
        <v>164</v>
      </c>
      <c r="D46" s="66" t="e">
        <v>#N/A</v>
      </c>
      <c r="E46" s="74"/>
      <c r="F46" s="76" t="e">
        <f>IF(ISNUMBER(Daten_KV1[[#This Row],[ZH]]),Daten_KV1[[#This Row],[ZH]]/_xlfn.XLOOKUP(Basisjahr,Daten_KV1[Jahr],Daten_KV1[ZH])-1,#N/A)</f>
        <v>#N/A</v>
      </c>
      <c r="G46" s="74"/>
      <c r="H46" s="76" t="e">
        <f>IF(ISNUMBER(Daten_KV1[[#This Row],[CH]]),Daten_KV1[[#This Row],[CH]]/_xlfn.XLOOKUP(Basisjahr,Daten_KV1[Jahr],Daten_KV1[CH])-1,#N/A)</f>
        <v>#N/A</v>
      </c>
      <c r="I46" s="74"/>
      <c r="J46" s="76" t="e">
        <f>IF(ISNUMBER(Daten_KV1[[#This Row],[BS]]),Daten_KV1[[#This Row],[BS]]/_xlfn.XLOOKUP(Basisjahr,Daten_KV1[Jahr],Daten_KV1[BS])-1,#N/A)</f>
        <v>#N/A</v>
      </c>
      <c r="K46" s="68"/>
      <c r="L46" s="67"/>
      <c r="M46" s="64"/>
      <c r="N46" s="62"/>
      <c r="O46" s="62"/>
      <c r="P46" s="62"/>
    </row>
    <row r="47" spans="1:16" ht="16.350000000000001" customHeight="1">
      <c r="A47" s="95">
        <v>2030</v>
      </c>
      <c r="B47" s="65" t="s">
        <v>164</v>
      </c>
      <c r="C47" s="124" t="s">
        <v>164</v>
      </c>
      <c r="D47" s="66" t="e">
        <v>#N/A</v>
      </c>
      <c r="E47" s="74"/>
      <c r="F47" s="76" t="e">
        <f>IF(ISNUMBER(Daten_KV1[[#This Row],[ZH]]),Daten_KV1[[#This Row],[ZH]]/_xlfn.XLOOKUP(Basisjahr,Daten_KV1[Jahr],Daten_KV1[ZH])-1,#N/A)</f>
        <v>#N/A</v>
      </c>
      <c r="G47" s="74"/>
      <c r="H47" s="76" t="e">
        <f>IF(ISNUMBER(Daten_KV1[[#This Row],[CH]]),Daten_KV1[[#This Row],[CH]]/_xlfn.XLOOKUP(Basisjahr,Daten_KV1[Jahr],Daten_KV1[CH])-1,#N/A)</f>
        <v>#N/A</v>
      </c>
      <c r="I47" s="74"/>
      <c r="J47" s="76" t="e">
        <f>IF(ISNUMBER(Daten_KV1[[#This Row],[BS]]),Daten_KV1[[#This Row],[BS]]/_xlfn.XLOOKUP(Basisjahr,Daten_KV1[Jahr],Daten_KV1[BS])-1,#N/A)</f>
        <v>#N/A</v>
      </c>
      <c r="K47" s="68"/>
      <c r="L47" s="67"/>
      <c r="M47" s="64"/>
      <c r="N47" s="62"/>
      <c r="O47" s="62"/>
      <c r="P47" s="62"/>
    </row>
    <row r="48" spans="1:16" ht="16.350000000000001" customHeight="1">
      <c r="A48" s="95">
        <v>2031</v>
      </c>
      <c r="B48" s="65" t="s">
        <v>164</v>
      </c>
      <c r="C48" s="124" t="s">
        <v>164</v>
      </c>
      <c r="D48" s="66" t="e">
        <v>#N/A</v>
      </c>
      <c r="E48" s="74"/>
      <c r="F48" s="76" t="e">
        <f>IF(ISNUMBER(Daten_KV1[[#This Row],[ZH]]),Daten_KV1[[#This Row],[ZH]]/_xlfn.XLOOKUP(Basisjahr,Daten_KV1[Jahr],Daten_KV1[ZH])-1,#N/A)</f>
        <v>#N/A</v>
      </c>
      <c r="G48" s="74"/>
      <c r="H48" s="76" t="e">
        <f>IF(ISNUMBER(Daten_KV1[[#This Row],[CH]]),Daten_KV1[[#This Row],[CH]]/_xlfn.XLOOKUP(Basisjahr,Daten_KV1[Jahr],Daten_KV1[CH])-1,#N/A)</f>
        <v>#N/A</v>
      </c>
      <c r="I48" s="74"/>
      <c r="J48" s="76" t="e">
        <f>IF(ISNUMBER(Daten_KV1[[#This Row],[BS]]),Daten_KV1[[#This Row],[BS]]/_xlfn.XLOOKUP(Basisjahr,Daten_KV1[Jahr],Daten_KV1[BS])-1,#N/A)</f>
        <v>#N/A</v>
      </c>
      <c r="K48" s="68"/>
      <c r="L48" s="67"/>
      <c r="M48" s="64"/>
      <c r="N48" s="62"/>
      <c r="O48" s="62"/>
      <c r="P48" s="62"/>
    </row>
    <row r="49" spans="1:16" ht="16.350000000000001" customHeight="1">
      <c r="A49" s="95">
        <v>2032</v>
      </c>
      <c r="B49" s="65" t="s">
        <v>164</v>
      </c>
      <c r="C49" s="124" t="s">
        <v>164</v>
      </c>
      <c r="D49" s="66" t="e">
        <v>#N/A</v>
      </c>
      <c r="E49" s="74"/>
      <c r="F49" s="76" t="e">
        <f>IF(ISNUMBER(Daten_KV1[[#This Row],[ZH]]),Daten_KV1[[#This Row],[ZH]]/_xlfn.XLOOKUP(Basisjahr,Daten_KV1[Jahr],Daten_KV1[ZH])-1,#N/A)</f>
        <v>#N/A</v>
      </c>
      <c r="G49" s="74"/>
      <c r="H49" s="76" t="e">
        <f>IF(ISNUMBER(Daten_KV1[[#This Row],[CH]]),Daten_KV1[[#This Row],[CH]]/_xlfn.XLOOKUP(Basisjahr,Daten_KV1[Jahr],Daten_KV1[CH])-1,#N/A)</f>
        <v>#N/A</v>
      </c>
      <c r="I49" s="74"/>
      <c r="J49" s="76" t="e">
        <f>IF(ISNUMBER(Daten_KV1[[#This Row],[BS]]),Daten_KV1[[#This Row],[BS]]/_xlfn.XLOOKUP(Basisjahr,Daten_KV1[Jahr],Daten_KV1[BS])-1,#N/A)</f>
        <v>#N/A</v>
      </c>
      <c r="K49" s="68"/>
      <c r="L49" s="67"/>
      <c r="M49" s="64"/>
      <c r="N49" s="62"/>
      <c r="O49" s="62"/>
      <c r="P49" s="62"/>
    </row>
    <row r="50" spans="1:16" ht="16.350000000000001" customHeight="1">
      <c r="A50" s="95">
        <v>2033</v>
      </c>
      <c r="B50" s="65" t="s">
        <v>164</v>
      </c>
      <c r="C50" s="124" t="s">
        <v>164</v>
      </c>
      <c r="D50" s="66" t="e">
        <v>#N/A</v>
      </c>
      <c r="E50" s="74"/>
      <c r="F50" s="76" t="e">
        <f>IF(ISNUMBER(Daten_KV1[[#This Row],[ZH]]),Daten_KV1[[#This Row],[ZH]]/_xlfn.XLOOKUP(Basisjahr,Daten_KV1[Jahr],Daten_KV1[ZH])-1,#N/A)</f>
        <v>#N/A</v>
      </c>
      <c r="G50" s="74"/>
      <c r="H50" s="76" t="e">
        <f>IF(ISNUMBER(Daten_KV1[[#This Row],[CH]]),Daten_KV1[[#This Row],[CH]]/_xlfn.XLOOKUP(Basisjahr,Daten_KV1[Jahr],Daten_KV1[CH])-1,#N/A)</f>
        <v>#N/A</v>
      </c>
      <c r="I50" s="74"/>
      <c r="J50" s="76" t="e">
        <f>IF(ISNUMBER(Daten_KV1[[#This Row],[BS]]),Daten_KV1[[#This Row],[BS]]/_xlfn.XLOOKUP(Basisjahr,Daten_KV1[Jahr],Daten_KV1[BS])-1,#N/A)</f>
        <v>#N/A</v>
      </c>
      <c r="K50" s="68"/>
      <c r="L50" s="67"/>
      <c r="M50" s="64"/>
      <c r="N50" s="62"/>
      <c r="O50" s="62"/>
      <c r="P50" s="62"/>
    </row>
    <row r="51" spans="1:16" ht="16.350000000000001" customHeight="1">
      <c r="A51" s="95">
        <v>2034</v>
      </c>
      <c r="B51" s="65" t="s">
        <v>164</v>
      </c>
      <c r="C51" s="124" t="s">
        <v>164</v>
      </c>
      <c r="D51" s="66" t="e">
        <v>#N/A</v>
      </c>
      <c r="E51" s="74"/>
      <c r="F51" s="76" t="e">
        <f>IF(ISNUMBER(Daten_KV1[[#This Row],[ZH]]),Daten_KV1[[#This Row],[ZH]]/_xlfn.XLOOKUP(Basisjahr,Daten_KV1[Jahr],Daten_KV1[ZH])-1,#N/A)</f>
        <v>#N/A</v>
      </c>
      <c r="G51" s="74"/>
      <c r="H51" s="76" t="e">
        <f>IF(ISNUMBER(Daten_KV1[[#This Row],[CH]]),Daten_KV1[[#This Row],[CH]]/_xlfn.XLOOKUP(Basisjahr,Daten_KV1[Jahr],Daten_KV1[CH])-1,#N/A)</f>
        <v>#N/A</v>
      </c>
      <c r="I51" s="74"/>
      <c r="J51" s="76" t="e">
        <f>IF(ISNUMBER(Daten_KV1[[#This Row],[BS]]),Daten_KV1[[#This Row],[BS]]/_xlfn.XLOOKUP(Basisjahr,Daten_KV1[Jahr],Daten_KV1[BS])-1,#N/A)</f>
        <v>#N/A</v>
      </c>
      <c r="K51" s="68"/>
      <c r="L51" s="67"/>
      <c r="M51" s="64"/>
      <c r="N51" s="62"/>
      <c r="O51" s="62"/>
      <c r="P51" s="62"/>
    </row>
    <row r="52" spans="1:16" ht="16.350000000000001" customHeight="1">
      <c r="A52" s="95">
        <v>2035</v>
      </c>
      <c r="B52" s="65" t="s">
        <v>164</v>
      </c>
      <c r="C52" s="124" t="s">
        <v>164</v>
      </c>
      <c r="D52" s="66" t="e">
        <v>#N/A</v>
      </c>
      <c r="E52" s="74"/>
      <c r="F52" s="76" t="e">
        <f>IF(ISNUMBER(Daten_KV1[[#This Row],[ZH]]),Daten_KV1[[#This Row],[ZH]]/_xlfn.XLOOKUP(Basisjahr,Daten_KV1[Jahr],Daten_KV1[ZH])-1,#N/A)</f>
        <v>#N/A</v>
      </c>
      <c r="G52" s="74"/>
      <c r="H52" s="76" t="e">
        <f>IF(ISNUMBER(Daten_KV1[[#This Row],[CH]]),Daten_KV1[[#This Row],[CH]]/_xlfn.XLOOKUP(Basisjahr,Daten_KV1[Jahr],Daten_KV1[CH])-1,#N/A)</f>
        <v>#N/A</v>
      </c>
      <c r="I52" s="74"/>
      <c r="J52" s="76" t="e">
        <f>IF(ISNUMBER(Daten_KV1[[#This Row],[BS]]),Daten_KV1[[#This Row],[BS]]/_xlfn.XLOOKUP(Basisjahr,Daten_KV1[Jahr],Daten_KV1[BS])-1,#N/A)</f>
        <v>#N/A</v>
      </c>
      <c r="K52" s="68"/>
      <c r="L52" s="67"/>
      <c r="M52" s="64"/>
      <c r="N52" s="62"/>
      <c r="O52" s="62"/>
      <c r="P52" s="62"/>
    </row>
    <row r="53" spans="1:16" ht="16.350000000000001" customHeight="1">
      <c r="A53" s="95">
        <v>2036</v>
      </c>
      <c r="B53" s="65" t="s">
        <v>164</v>
      </c>
      <c r="C53" s="124" t="s">
        <v>164</v>
      </c>
      <c r="D53" s="66" t="e">
        <v>#N/A</v>
      </c>
      <c r="E53" s="74"/>
      <c r="F53" s="76" t="e">
        <f>IF(ISNUMBER(Daten_KV1[[#This Row],[ZH]]),Daten_KV1[[#This Row],[ZH]]/_xlfn.XLOOKUP(Basisjahr,Daten_KV1[Jahr],Daten_KV1[ZH])-1,#N/A)</f>
        <v>#N/A</v>
      </c>
      <c r="G53" s="74"/>
      <c r="H53" s="76" t="e">
        <f>IF(ISNUMBER(Daten_KV1[[#This Row],[CH]]),Daten_KV1[[#This Row],[CH]]/_xlfn.XLOOKUP(Basisjahr,Daten_KV1[Jahr],Daten_KV1[CH])-1,#N/A)</f>
        <v>#N/A</v>
      </c>
      <c r="I53" s="74"/>
      <c r="J53" s="76" t="e">
        <f>IF(ISNUMBER(Daten_KV1[[#This Row],[BS]]),Daten_KV1[[#This Row],[BS]]/_xlfn.XLOOKUP(Basisjahr,Daten_KV1[Jahr],Daten_KV1[BS])-1,#N/A)</f>
        <v>#N/A</v>
      </c>
      <c r="K53" s="68"/>
      <c r="L53" s="67"/>
      <c r="M53" s="64"/>
      <c r="N53" s="62"/>
      <c r="O53" s="62"/>
      <c r="P53" s="62"/>
    </row>
    <row r="54" spans="1:16" ht="16.350000000000001" customHeight="1">
      <c r="A54" s="95">
        <v>2037</v>
      </c>
      <c r="B54" s="65" t="s">
        <v>164</v>
      </c>
      <c r="C54" s="124" t="s">
        <v>164</v>
      </c>
      <c r="D54" s="66" t="e">
        <v>#N/A</v>
      </c>
      <c r="E54" s="74"/>
      <c r="F54" s="76" t="e">
        <f>IF(ISNUMBER(Daten_KV1[[#This Row],[ZH]]),Daten_KV1[[#This Row],[ZH]]/_xlfn.XLOOKUP(Basisjahr,Daten_KV1[Jahr],Daten_KV1[ZH])-1,#N/A)</f>
        <v>#N/A</v>
      </c>
      <c r="G54" s="74"/>
      <c r="H54" s="76" t="e">
        <f>IF(ISNUMBER(Daten_KV1[[#This Row],[CH]]),Daten_KV1[[#This Row],[CH]]/_xlfn.XLOOKUP(Basisjahr,Daten_KV1[Jahr],Daten_KV1[CH])-1,#N/A)</f>
        <v>#N/A</v>
      </c>
      <c r="I54" s="74"/>
      <c r="J54" s="76" t="e">
        <f>IF(ISNUMBER(Daten_KV1[[#This Row],[BS]]),Daten_KV1[[#This Row],[BS]]/_xlfn.XLOOKUP(Basisjahr,Daten_KV1[Jahr],Daten_KV1[BS])-1,#N/A)</f>
        <v>#N/A</v>
      </c>
      <c r="K54" s="68"/>
      <c r="L54" s="67"/>
      <c r="M54" s="64"/>
      <c r="N54" s="62"/>
      <c r="O54" s="62"/>
      <c r="P54" s="62"/>
    </row>
    <row r="55" spans="1:16" ht="16.350000000000001" customHeight="1">
      <c r="A55" s="95">
        <v>2038</v>
      </c>
      <c r="B55" s="65" t="s">
        <v>164</v>
      </c>
      <c r="C55" s="124" t="s">
        <v>164</v>
      </c>
      <c r="D55" s="66" t="e">
        <v>#N/A</v>
      </c>
      <c r="E55" s="74"/>
      <c r="F55" s="76" t="e">
        <f>IF(ISNUMBER(Daten_KV1[[#This Row],[ZH]]),Daten_KV1[[#This Row],[ZH]]/_xlfn.XLOOKUP(Basisjahr,Daten_KV1[Jahr],Daten_KV1[ZH])-1,#N/A)</f>
        <v>#N/A</v>
      </c>
      <c r="G55" s="74"/>
      <c r="H55" s="76" t="e">
        <f>IF(ISNUMBER(Daten_KV1[[#This Row],[CH]]),Daten_KV1[[#This Row],[CH]]/_xlfn.XLOOKUP(Basisjahr,Daten_KV1[Jahr],Daten_KV1[CH])-1,#N/A)</f>
        <v>#N/A</v>
      </c>
      <c r="I55" s="74"/>
      <c r="J55" s="76" t="e">
        <f>IF(ISNUMBER(Daten_KV1[[#This Row],[BS]]),Daten_KV1[[#This Row],[BS]]/_xlfn.XLOOKUP(Basisjahr,Daten_KV1[Jahr],Daten_KV1[BS])-1,#N/A)</f>
        <v>#N/A</v>
      </c>
      <c r="K55" s="68"/>
      <c r="L55" s="67"/>
      <c r="M55" s="64"/>
      <c r="N55" s="62"/>
      <c r="O55" s="62"/>
      <c r="P55" s="62"/>
    </row>
    <row r="56" spans="1:16" ht="16.350000000000001" customHeight="1">
      <c r="A56" s="95">
        <v>2039</v>
      </c>
      <c r="B56" s="65" t="s">
        <v>164</v>
      </c>
      <c r="C56" s="124" t="s">
        <v>164</v>
      </c>
      <c r="D56" s="66" t="e">
        <v>#N/A</v>
      </c>
      <c r="E56" s="74"/>
      <c r="F56" s="76" t="e">
        <f>IF(ISNUMBER(Daten_KV1[[#This Row],[ZH]]),Daten_KV1[[#This Row],[ZH]]/_xlfn.XLOOKUP(Basisjahr,Daten_KV1[Jahr],Daten_KV1[ZH])-1,#N/A)</f>
        <v>#N/A</v>
      </c>
      <c r="G56" s="74"/>
      <c r="H56" s="76" t="e">
        <f>IF(ISNUMBER(Daten_KV1[[#This Row],[CH]]),Daten_KV1[[#This Row],[CH]]/_xlfn.XLOOKUP(Basisjahr,Daten_KV1[Jahr],Daten_KV1[CH])-1,#N/A)</f>
        <v>#N/A</v>
      </c>
      <c r="I56" s="74"/>
      <c r="J56" s="76" t="e">
        <f>IF(ISNUMBER(Daten_KV1[[#This Row],[BS]]),Daten_KV1[[#This Row],[BS]]/_xlfn.XLOOKUP(Basisjahr,Daten_KV1[Jahr],Daten_KV1[BS])-1,#N/A)</f>
        <v>#N/A</v>
      </c>
      <c r="K56" s="68"/>
      <c r="L56" s="67"/>
      <c r="M56" s="64"/>
      <c r="N56" s="62"/>
      <c r="O56" s="62"/>
      <c r="P56" s="62"/>
    </row>
    <row r="57" spans="1:16" ht="16.350000000000001" customHeight="1">
      <c r="A57" s="95">
        <v>2040</v>
      </c>
      <c r="B57" s="65" t="s">
        <v>164</v>
      </c>
      <c r="C57" s="124" t="s">
        <v>164</v>
      </c>
      <c r="D57" s="66" t="e">
        <v>#N/A</v>
      </c>
      <c r="E57" s="74"/>
      <c r="F57" s="76" t="e">
        <f>IF(ISNUMBER(Daten_KV1[[#This Row],[ZH]]),Daten_KV1[[#This Row],[ZH]]/_xlfn.XLOOKUP(Basisjahr,Daten_KV1[Jahr],Daten_KV1[ZH])-1,#N/A)</f>
        <v>#N/A</v>
      </c>
      <c r="G57" s="74"/>
      <c r="H57" s="76" t="e">
        <f>IF(ISNUMBER(Daten_KV1[[#This Row],[CH]]),Daten_KV1[[#This Row],[CH]]/_xlfn.XLOOKUP(Basisjahr,Daten_KV1[Jahr],Daten_KV1[CH])-1,#N/A)</f>
        <v>#N/A</v>
      </c>
      <c r="I57" s="74"/>
      <c r="J57" s="76" t="e">
        <f>IF(ISNUMBER(Daten_KV1[[#This Row],[BS]]),Daten_KV1[[#This Row],[BS]]/_xlfn.XLOOKUP(Basisjahr,Daten_KV1[Jahr],Daten_KV1[BS])-1,#N/A)</f>
        <v>#N/A</v>
      </c>
      <c r="K57" s="68"/>
      <c r="L57" s="67"/>
      <c r="M57" s="64"/>
      <c r="N57" s="62"/>
      <c r="O57" s="62"/>
      <c r="P57" s="62"/>
    </row>
    <row r="58" spans="1:16" ht="16.350000000000001" customHeight="1">
      <c r="A58" s="95">
        <v>2041</v>
      </c>
      <c r="B58" s="65" t="s">
        <v>164</v>
      </c>
      <c r="C58" s="124" t="s">
        <v>164</v>
      </c>
      <c r="D58" s="66" t="e">
        <v>#N/A</v>
      </c>
      <c r="E58" s="74"/>
      <c r="F58" s="76" t="e">
        <f>IF(ISNUMBER(Daten_KV1[[#This Row],[ZH]]),Daten_KV1[[#This Row],[ZH]]/_xlfn.XLOOKUP(Basisjahr,Daten_KV1[Jahr],Daten_KV1[ZH])-1,#N/A)</f>
        <v>#N/A</v>
      </c>
      <c r="G58" s="74"/>
      <c r="H58" s="76" t="e">
        <f>IF(ISNUMBER(Daten_KV1[[#This Row],[CH]]),Daten_KV1[[#This Row],[CH]]/_xlfn.XLOOKUP(Basisjahr,Daten_KV1[Jahr],Daten_KV1[CH])-1,#N/A)</f>
        <v>#N/A</v>
      </c>
      <c r="I58" s="74"/>
      <c r="J58" s="76" t="e">
        <f>IF(ISNUMBER(Daten_KV1[[#This Row],[BS]]),Daten_KV1[[#This Row],[BS]]/_xlfn.XLOOKUP(Basisjahr,Daten_KV1[Jahr],Daten_KV1[BS])-1,#N/A)</f>
        <v>#N/A</v>
      </c>
      <c r="K58" s="68"/>
      <c r="L58" s="67"/>
      <c r="M58" s="64"/>
      <c r="N58" s="62"/>
      <c r="O58" s="62"/>
      <c r="P58" s="62"/>
    </row>
    <row r="59" spans="1:16" ht="16.350000000000001" customHeight="1">
      <c r="A59" s="95">
        <v>2042</v>
      </c>
      <c r="B59" s="65" t="s">
        <v>164</v>
      </c>
      <c r="C59" s="124" t="s">
        <v>164</v>
      </c>
      <c r="D59" s="66" t="e">
        <v>#N/A</v>
      </c>
      <c r="E59" s="74"/>
      <c r="F59" s="76" t="e">
        <f>IF(ISNUMBER(Daten_KV1[[#This Row],[ZH]]),Daten_KV1[[#This Row],[ZH]]/_xlfn.XLOOKUP(Basisjahr,Daten_KV1[Jahr],Daten_KV1[ZH])-1,#N/A)</f>
        <v>#N/A</v>
      </c>
      <c r="G59" s="74"/>
      <c r="H59" s="76" t="e">
        <f>IF(ISNUMBER(Daten_KV1[[#This Row],[CH]]),Daten_KV1[[#This Row],[CH]]/_xlfn.XLOOKUP(Basisjahr,Daten_KV1[Jahr],Daten_KV1[CH])-1,#N/A)</f>
        <v>#N/A</v>
      </c>
      <c r="I59" s="74"/>
      <c r="J59" s="76" t="e">
        <f>IF(ISNUMBER(Daten_KV1[[#This Row],[BS]]),Daten_KV1[[#This Row],[BS]]/_xlfn.XLOOKUP(Basisjahr,Daten_KV1[Jahr],Daten_KV1[BS])-1,#N/A)</f>
        <v>#N/A</v>
      </c>
      <c r="K59" s="68"/>
      <c r="L59" s="67"/>
      <c r="M59" s="64"/>
      <c r="N59" s="62"/>
      <c r="O59" s="62"/>
      <c r="P59" s="62"/>
    </row>
    <row r="60" spans="1:16" ht="16.350000000000001" customHeight="1">
      <c r="A60" s="95">
        <v>2043</v>
      </c>
      <c r="B60" s="65" t="s">
        <v>164</v>
      </c>
      <c r="C60" s="124" t="s">
        <v>164</v>
      </c>
      <c r="D60" s="66" t="e">
        <v>#N/A</v>
      </c>
      <c r="E60" s="74"/>
      <c r="F60" s="76" t="e">
        <f>IF(ISNUMBER(Daten_KV1[[#This Row],[ZH]]),Daten_KV1[[#This Row],[ZH]]/_xlfn.XLOOKUP(Basisjahr,Daten_KV1[Jahr],Daten_KV1[ZH])-1,#N/A)</f>
        <v>#N/A</v>
      </c>
      <c r="G60" s="74"/>
      <c r="H60" s="76" t="e">
        <f>IF(ISNUMBER(Daten_KV1[[#This Row],[CH]]),Daten_KV1[[#This Row],[CH]]/_xlfn.XLOOKUP(Basisjahr,Daten_KV1[Jahr],Daten_KV1[CH])-1,#N/A)</f>
        <v>#N/A</v>
      </c>
      <c r="I60" s="74"/>
      <c r="J60" s="76" t="e">
        <f>IF(ISNUMBER(Daten_KV1[[#This Row],[BS]]),Daten_KV1[[#This Row],[BS]]/_xlfn.XLOOKUP(Basisjahr,Daten_KV1[Jahr],Daten_KV1[BS])-1,#N/A)</f>
        <v>#N/A</v>
      </c>
      <c r="K60" s="68"/>
      <c r="L60" s="67"/>
      <c r="M60" s="64"/>
      <c r="N60" s="62"/>
      <c r="O60" s="62"/>
      <c r="P60" s="62"/>
    </row>
    <row r="61" spans="1:16" ht="16.350000000000001" customHeight="1">
      <c r="A61" s="95">
        <v>2044</v>
      </c>
      <c r="B61" s="65" t="s">
        <v>164</v>
      </c>
      <c r="C61" s="124" t="s">
        <v>164</v>
      </c>
      <c r="D61" s="66" t="e">
        <v>#N/A</v>
      </c>
      <c r="E61" s="74"/>
      <c r="F61" s="76" t="e">
        <f>IF(ISNUMBER(Daten_KV1[[#This Row],[ZH]]),Daten_KV1[[#This Row],[ZH]]/_xlfn.XLOOKUP(Basisjahr,Daten_KV1[Jahr],Daten_KV1[ZH])-1,#N/A)</f>
        <v>#N/A</v>
      </c>
      <c r="G61" s="74"/>
      <c r="H61" s="76" t="e">
        <f>IF(ISNUMBER(Daten_KV1[[#This Row],[CH]]),Daten_KV1[[#This Row],[CH]]/_xlfn.XLOOKUP(Basisjahr,Daten_KV1[Jahr],Daten_KV1[CH])-1,#N/A)</f>
        <v>#N/A</v>
      </c>
      <c r="I61" s="74"/>
      <c r="J61" s="76" t="e">
        <f>IF(ISNUMBER(Daten_KV1[[#This Row],[BS]]),Daten_KV1[[#This Row],[BS]]/_xlfn.XLOOKUP(Basisjahr,Daten_KV1[Jahr],Daten_KV1[BS])-1,#N/A)</f>
        <v>#N/A</v>
      </c>
      <c r="K61" s="68"/>
      <c r="L61" s="67"/>
      <c r="M61" s="64"/>
      <c r="N61" s="62"/>
      <c r="O61" s="62"/>
      <c r="P61" s="62"/>
    </row>
    <row r="62" spans="1:16" ht="16.350000000000001" customHeight="1">
      <c r="A62" s="95">
        <v>2045</v>
      </c>
      <c r="B62" s="65" t="s">
        <v>164</v>
      </c>
      <c r="C62" s="124" t="s">
        <v>164</v>
      </c>
      <c r="D62" s="66" t="e">
        <v>#N/A</v>
      </c>
      <c r="E62" s="74"/>
      <c r="F62" s="76" t="e">
        <f>IF(ISNUMBER(Daten_KV1[[#This Row],[ZH]]),Daten_KV1[[#This Row],[ZH]]/_xlfn.XLOOKUP(Basisjahr,Daten_KV1[Jahr],Daten_KV1[ZH])-1,#N/A)</f>
        <v>#N/A</v>
      </c>
      <c r="G62" s="74"/>
      <c r="H62" s="76" t="e">
        <f>IF(ISNUMBER(Daten_KV1[[#This Row],[CH]]),Daten_KV1[[#This Row],[CH]]/_xlfn.XLOOKUP(Basisjahr,Daten_KV1[Jahr],Daten_KV1[CH])-1,#N/A)</f>
        <v>#N/A</v>
      </c>
      <c r="I62" s="74"/>
      <c r="J62" s="76" t="e">
        <f>IF(ISNUMBER(Daten_KV1[[#This Row],[BS]]),Daten_KV1[[#This Row],[BS]]/_xlfn.XLOOKUP(Basisjahr,Daten_KV1[Jahr],Daten_KV1[BS])-1,#N/A)</f>
        <v>#N/A</v>
      </c>
      <c r="K62" s="68"/>
      <c r="L62" s="67"/>
      <c r="M62" s="64"/>
      <c r="N62" s="62"/>
      <c r="O62" s="62"/>
      <c r="P62" s="62"/>
    </row>
    <row r="63" spans="1:16" ht="16.350000000000001" customHeight="1">
      <c r="A63" s="95">
        <v>2046</v>
      </c>
      <c r="B63" s="65" t="s">
        <v>164</v>
      </c>
      <c r="C63" s="124" t="s">
        <v>164</v>
      </c>
      <c r="D63" s="66" t="e">
        <v>#N/A</v>
      </c>
      <c r="E63" s="74"/>
      <c r="F63" s="76" t="e">
        <f>IF(ISNUMBER(Daten_KV1[[#This Row],[ZH]]),Daten_KV1[[#This Row],[ZH]]/_xlfn.XLOOKUP(Basisjahr,Daten_KV1[Jahr],Daten_KV1[ZH])-1,#N/A)</f>
        <v>#N/A</v>
      </c>
      <c r="G63" s="74"/>
      <c r="H63" s="76" t="e">
        <f>IF(ISNUMBER(Daten_KV1[[#This Row],[CH]]),Daten_KV1[[#This Row],[CH]]/_xlfn.XLOOKUP(Basisjahr,Daten_KV1[Jahr],Daten_KV1[CH])-1,#N/A)</f>
        <v>#N/A</v>
      </c>
      <c r="I63" s="74"/>
      <c r="J63" s="76" t="e">
        <f>IF(ISNUMBER(Daten_KV1[[#This Row],[BS]]),Daten_KV1[[#This Row],[BS]]/_xlfn.XLOOKUP(Basisjahr,Daten_KV1[Jahr],Daten_KV1[BS])-1,#N/A)</f>
        <v>#N/A</v>
      </c>
      <c r="K63" s="68"/>
      <c r="L63" s="67"/>
      <c r="M63" s="64"/>
      <c r="N63" s="62"/>
      <c r="O63" s="62"/>
      <c r="P63" s="62"/>
    </row>
    <row r="64" spans="1:16" ht="16.350000000000001" customHeight="1">
      <c r="A64" s="95">
        <v>2047</v>
      </c>
      <c r="B64" s="65" t="s">
        <v>164</v>
      </c>
      <c r="C64" s="124" t="s">
        <v>164</v>
      </c>
      <c r="D64" s="66" t="e">
        <v>#N/A</v>
      </c>
      <c r="E64" s="74"/>
      <c r="F64" s="76" t="e">
        <f>IF(ISNUMBER(Daten_KV1[[#This Row],[ZH]]),Daten_KV1[[#This Row],[ZH]]/_xlfn.XLOOKUP(Basisjahr,Daten_KV1[Jahr],Daten_KV1[ZH])-1,#N/A)</f>
        <v>#N/A</v>
      </c>
      <c r="G64" s="74"/>
      <c r="H64" s="76" t="e">
        <f>IF(ISNUMBER(Daten_KV1[[#This Row],[CH]]),Daten_KV1[[#This Row],[CH]]/_xlfn.XLOOKUP(Basisjahr,Daten_KV1[Jahr],Daten_KV1[CH])-1,#N/A)</f>
        <v>#N/A</v>
      </c>
      <c r="I64" s="74"/>
      <c r="J64" s="76" t="e">
        <f>IF(ISNUMBER(Daten_KV1[[#This Row],[BS]]),Daten_KV1[[#This Row],[BS]]/_xlfn.XLOOKUP(Basisjahr,Daten_KV1[Jahr],Daten_KV1[BS])-1,#N/A)</f>
        <v>#N/A</v>
      </c>
      <c r="K64" s="68"/>
      <c r="L64" s="67"/>
      <c r="M64" s="64"/>
      <c r="N64" s="62"/>
      <c r="O64" s="62"/>
      <c r="P64" s="62"/>
    </row>
    <row r="65" spans="1:16" ht="16.350000000000001" customHeight="1">
      <c r="A65" s="95">
        <v>2048</v>
      </c>
      <c r="B65" s="65" t="s">
        <v>164</v>
      </c>
      <c r="C65" s="124" t="s">
        <v>164</v>
      </c>
      <c r="D65" s="66" t="e">
        <v>#N/A</v>
      </c>
      <c r="E65" s="74"/>
      <c r="F65" s="76" t="e">
        <f>IF(ISNUMBER(Daten_KV1[[#This Row],[ZH]]),Daten_KV1[[#This Row],[ZH]]/_xlfn.XLOOKUP(Basisjahr,Daten_KV1[Jahr],Daten_KV1[ZH])-1,#N/A)</f>
        <v>#N/A</v>
      </c>
      <c r="G65" s="74"/>
      <c r="H65" s="76" t="e">
        <f>IF(ISNUMBER(Daten_KV1[[#This Row],[CH]]),Daten_KV1[[#This Row],[CH]]/_xlfn.XLOOKUP(Basisjahr,Daten_KV1[Jahr],Daten_KV1[CH])-1,#N/A)</f>
        <v>#N/A</v>
      </c>
      <c r="I65" s="74"/>
      <c r="J65" s="76" t="e">
        <f>IF(ISNUMBER(Daten_KV1[[#This Row],[BS]]),Daten_KV1[[#This Row],[BS]]/_xlfn.XLOOKUP(Basisjahr,Daten_KV1[Jahr],Daten_KV1[BS])-1,#N/A)</f>
        <v>#N/A</v>
      </c>
      <c r="K65" s="68"/>
      <c r="L65" s="67"/>
      <c r="M65" s="64"/>
      <c r="N65" s="62"/>
      <c r="O65" s="62"/>
      <c r="P65" s="62"/>
    </row>
    <row r="66" spans="1:16" ht="16.350000000000001" customHeight="1">
      <c r="A66" s="95">
        <v>2049</v>
      </c>
      <c r="B66" s="65" t="s">
        <v>164</v>
      </c>
      <c r="C66" s="124" t="s">
        <v>164</v>
      </c>
      <c r="D66" s="66" t="e">
        <v>#N/A</v>
      </c>
      <c r="E66" s="74"/>
      <c r="F66" s="76" t="e">
        <f>IF(ISNUMBER(Daten_KV1[[#This Row],[ZH]]),Daten_KV1[[#This Row],[ZH]]/_xlfn.XLOOKUP(Basisjahr,Daten_KV1[Jahr],Daten_KV1[ZH])-1,#N/A)</f>
        <v>#N/A</v>
      </c>
      <c r="G66" s="74"/>
      <c r="H66" s="76" t="e">
        <f>IF(ISNUMBER(Daten_KV1[[#This Row],[CH]]),Daten_KV1[[#This Row],[CH]]/_xlfn.XLOOKUP(Basisjahr,Daten_KV1[Jahr],Daten_KV1[CH])-1,#N/A)</f>
        <v>#N/A</v>
      </c>
      <c r="I66" s="74"/>
      <c r="J66" s="76" t="e">
        <f>IF(ISNUMBER(Daten_KV1[[#This Row],[BS]]),Daten_KV1[[#This Row],[BS]]/_xlfn.XLOOKUP(Basisjahr,Daten_KV1[Jahr],Daten_KV1[BS])-1,#N/A)</f>
        <v>#N/A</v>
      </c>
      <c r="K66" s="68"/>
      <c r="L66" s="67"/>
      <c r="M66" s="64"/>
      <c r="N66" s="62"/>
      <c r="O66" s="62"/>
      <c r="P66" s="62"/>
    </row>
    <row r="67" spans="1:16" ht="15" customHeight="1">
      <c r="A67" s="95">
        <v>2050</v>
      </c>
      <c r="B67" s="95" t="s">
        <v>164</v>
      </c>
      <c r="C67" s="124" t="s">
        <v>164</v>
      </c>
      <c r="D67" t="e">
        <v>#N/A</v>
      </c>
      <c r="E67"/>
      <c r="F67" t="e">
        <f>IF(ISNUMBER(Daten_KV1[[#This Row],[ZH]]),Daten_KV1[[#This Row],[ZH]]/_xlfn.XLOOKUP(Basisjahr,Daten_KV1[Jahr],Daten_KV1[ZH])-1,#N/A)</f>
        <v>#N/A</v>
      </c>
      <c r="G67"/>
      <c r="H67" t="e">
        <f>IF(ISNUMBER(Daten_KV1[[#This Row],[CH]]),Daten_KV1[[#This Row],[CH]]/_xlfn.XLOOKUP(Basisjahr,Daten_KV1[Jahr],Daten_KV1[CH])-1,#N/A)</f>
        <v>#N/A</v>
      </c>
      <c r="I67"/>
      <c r="J67" t="e">
        <f>IF(ISNUMBER(Daten_KV1[[#This Row],[BS]]),Daten_KV1[[#This Row],[BS]]/_xlfn.XLOOKUP(Basisjahr,Daten_KV1[Jahr],Daten_KV1[BS])-1,#N/A)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176" priority="4">
      <formula>ISERROR(A2)</formula>
    </cfRule>
  </conditionalFormatting>
  <conditionalFormatting sqref="A1:Z13 A14:B14 E14:G14 J14:Z14 A15:Z20 A21:B22 E21:G22 J21:Z22 A23:Z25 A26:J27 N26:Z27 A28:Z30 A31:AA67 A68:Z72 A73:J74 N73:Z74 A75:Z1048576">
    <cfRule type="cellIs" dxfId="173" priority="1" operator="equal">
      <formula>0</formula>
    </cfRule>
  </conditionalFormatting>
  <dataValidations count="1">
    <dataValidation operator="lessThan" allowBlank="1" showInputMessage="1" showErrorMessage="1" sqref="B8:D10 G8:I9" xr:uid="{3D874277-827E-49C5-B5E9-512DCC67D5A8}"/>
  </dataValidations>
  <hyperlinks>
    <hyperlink ref="F1" location="Übersicht!A1" display="⬅️ Zurück zur Übersicht" xr:uid="{2EC0D902-FE50-4E01-99C3-15DA45DA4496}"/>
    <hyperlink ref="G12" r:id="rId1" display="https://opendata.swiss/de/dataset/gebaude-nach-kanton-gebaudekategorie-heizungsart-warmwasserversorgung-energietrager-und-bauperi" xr:uid="{A7C68E9F-BE5E-4411-AEFD-8F40829CF431}"/>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FE241368-934C-471A-AA6F-AFC41712FA3D}">
            <xm:f>$A32=Übersicht!$H$1</xm:f>
            <x14:dxf>
              <fill>
                <patternFill>
                  <bgColor theme="3" tint="0.79998168889431442"/>
                </patternFill>
              </fill>
            </x14:dxf>
          </x14:cfRule>
          <x14:cfRule type="expression" priority="3" id="{B3FAA8E4-0024-4B8E-BA6C-61F0AFF01835}">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B5BC36C5-AE22-4FEC-B1C1-6FFA7FD32F2D}">
          <x14:formula1>
            <xm:f>Definitionen!$E$2:$E$11</xm:f>
          </x14:formula1>
          <xm:sqref>B5</xm:sqref>
        </x14:dataValidation>
        <x14:dataValidation type="list" allowBlank="1" showInputMessage="1" showErrorMessage="1" xr:uid="{DE868FD0-57B3-49F4-95FE-D92FC41BC4DE}">
          <x14:formula1>
            <xm:f>Definitionen!$I$2:$I$7</xm:f>
          </x14:formula1>
          <xm:sqref>G24:I24</xm:sqref>
        </x14:dataValidation>
        <x14:dataValidation type="list" allowBlank="1" showInputMessage="1" showErrorMessage="1" xr:uid="{C5A1B5E7-E135-493E-9520-0FC187453FBF}">
          <x14:formula1>
            <xm:f>Definitionen!$A$2:$A$6</xm:f>
          </x14:formula1>
          <xm:sqref>B7 D7</xm:sqref>
        </x14:dataValidation>
        <x14:dataValidation type="list" allowBlank="1" showInputMessage="1" showErrorMessage="1" xr:uid="{D5B5A819-11FF-4EC7-90E1-82434B8D235D}">
          <x14:formula1>
            <xm:f>Definitionen!I2:I15</xm:f>
          </x14:formula1>
          <xm:sqref>B24:D24</xm:sqref>
        </x14:dataValidation>
      </x14:dataValidations>
    </ext>
  </extLst>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AD92E9-06C0-40C0-B42E-17F25EB58ED7}">
  <sheetPr codeName="Tabelle47">
    <tabColor theme="7"/>
    <pageSetUpPr fitToPage="1"/>
  </sheetPr>
  <dimension ref="A1:Q127"/>
  <sheetViews>
    <sheetView showGridLines="0" workbookViewId="0">
      <pane activePane="bottomRight" state="frozen"/>
      <selection activeCell="B11" sqref="B11:D1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1" t="s">
        <v>518</v>
      </c>
      <c r="B1" s="192"/>
      <c r="C1" s="192"/>
      <c r="D1" s="192"/>
      <c r="E1" s="93" t="e">
        <f>Basisjahr&amp;"-"&amp;Betrachtungsjahr&amp;": "&amp;ROUND(_xlfn.XLOOKUP(Betrachtungsjahr,Daten_KV2[Jahr],Daten_KV2[Veränderung ZH])*100,1)&amp;" %"</f>
        <v>#N/A</v>
      </c>
      <c r="F1" s="193" t="s">
        <v>122</v>
      </c>
      <c r="G1" s="193"/>
      <c r="H1" s="193"/>
      <c r="J1" s="94" t="e">
        <f>Basisjahr&amp;"-"&amp;Betrachtungsjahr&amp;": "&amp;ROUND(_xlfn.XLOOKUP(Betrachtungsjahr,Daten_KV2[Jahr],Daten_KV2[Veränderung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102" t="e" cm="1">
        <f t="array" aca="1" ref="B4" ca="1">MID(CELL("dateiname",A5),SEARCH("]",CELL("dateiname",A5))+1,31)</f>
        <v>#VALUE!</v>
      </c>
      <c r="C4" s="79" t="s">
        <v>126</v>
      </c>
      <c r="D4" s="127">
        <v>2008</v>
      </c>
      <c r="E4" s="19"/>
      <c r="F4" s="89"/>
      <c r="G4" s="89"/>
      <c r="H4" s="90" t="str">
        <f t="shared" ref="H4:I6" si="0">C4</f>
        <v>Verfügbar ab</v>
      </c>
      <c r="I4" s="109">
        <f t="shared" si="0"/>
        <v>2008</v>
      </c>
    </row>
    <row r="5" spans="1:17" s="56" customFormat="1" ht="18" customHeight="1">
      <c r="A5" s="79" t="s">
        <v>59</v>
      </c>
      <c r="B5" s="102" t="s">
        <v>166</v>
      </c>
      <c r="C5" s="79" t="s">
        <v>127</v>
      </c>
      <c r="D5" s="128" t="s">
        <v>275</v>
      </c>
      <c r="E5" s="19"/>
      <c r="F5" s="90" t="str">
        <f>A5</f>
        <v>Zuständig</v>
      </c>
      <c r="G5" s="108" t="str">
        <f>B5</f>
        <v>AWEL</v>
      </c>
      <c r="H5" s="90" t="str">
        <f t="shared" si="0"/>
        <v>Kontaktperson</v>
      </c>
      <c r="I5" s="129" t="str">
        <f t="shared" si="0"/>
        <v>Cuno Bieler</v>
      </c>
    </row>
    <row r="6" spans="1:17" s="56" customFormat="1" ht="18" customHeight="1">
      <c r="A6" s="79" t="s">
        <v>58</v>
      </c>
      <c r="B6" s="102" t="s">
        <v>519</v>
      </c>
      <c r="C6" s="79" t="s">
        <v>128</v>
      </c>
      <c r="D6" s="102" t="s">
        <v>168</v>
      </c>
      <c r="E6" s="19"/>
      <c r="F6" s="90" t="str">
        <f>A6</f>
        <v>Einheit</v>
      </c>
      <c r="G6" s="108" t="str">
        <f>B6</f>
        <v xml:space="preserve">g CO₂eq/km </v>
      </c>
      <c r="H6" s="90" t="str">
        <f t="shared" si="0"/>
        <v xml:space="preserve">Berechnung </v>
      </c>
      <c r="I6" s="108" t="str">
        <f t="shared" si="0"/>
        <v>Nein</v>
      </c>
    </row>
    <row r="7" spans="1:17" s="56" customFormat="1" ht="18" customHeight="1">
      <c r="A7" s="79" t="s">
        <v>129</v>
      </c>
      <c r="B7" s="102" t="s">
        <v>168</v>
      </c>
      <c r="C7" s="79" t="s">
        <v>130</v>
      </c>
      <c r="D7" s="102"/>
      <c r="E7" s="19"/>
      <c r="F7" s="130"/>
      <c r="G7" s="131"/>
      <c r="H7" s="130"/>
      <c r="I7" s="131"/>
    </row>
    <row r="8" spans="1:17" s="56" customFormat="1" ht="56.85" customHeight="1">
      <c r="A8" s="79" t="s">
        <v>131</v>
      </c>
      <c r="B8" s="208" t="s">
        <v>520</v>
      </c>
      <c r="C8" s="208"/>
      <c r="D8" s="208"/>
      <c r="E8" s="19"/>
      <c r="F8" s="90" t="str">
        <f>A8</f>
        <v>Kurzbeschreibung</v>
      </c>
      <c r="G8" s="243" t="str">
        <f>B8</f>
        <v>Der Indikator zeigt die durchschnittlichen Treibhausgasemissionen pro Kilometer der kantonalen  Fahrzeugflotte</v>
      </c>
      <c r="H8" s="243"/>
      <c r="I8" s="243"/>
      <c r="Q8" s="58" t="e">
        <f>E38/E32-1</f>
        <v>#DIV/0!</v>
      </c>
    </row>
    <row r="9" spans="1:17" s="59" customFormat="1" ht="72" customHeight="1">
      <c r="A9" s="79" t="s">
        <v>132</v>
      </c>
      <c r="B9" s="208" t="s">
        <v>521</v>
      </c>
      <c r="C9" s="208"/>
      <c r="D9" s="208"/>
      <c r="E9" s="19"/>
      <c r="F9" s="90" t="str">
        <f>A9</f>
        <v>Aussagekraft/Relevanz</v>
      </c>
      <c r="G9" s="243" t="str">
        <f>B9</f>
        <v xml:space="preserve">Der Indikator zeigt sehr direkt die Dekarbonsierung der kantonalen Fahrzeugflotte auf.  </v>
      </c>
      <c r="H9" s="243"/>
      <c r="I9" s="243"/>
    </row>
    <row r="10" spans="1:17" s="78" customFormat="1" ht="11.85" customHeight="1" thickTop="1" thickBot="1">
      <c r="A10" s="86"/>
      <c r="B10" s="132"/>
      <c r="C10" s="132"/>
      <c r="D10" s="132"/>
      <c r="E10" s="77"/>
      <c r="F10" s="89"/>
      <c r="G10" s="89"/>
      <c r="H10" s="89"/>
      <c r="I10" s="89"/>
    </row>
    <row r="11" spans="1:17" s="56" customFormat="1" ht="64.349999999999994" customHeight="1">
      <c r="A11" s="79" t="s">
        <v>133</v>
      </c>
      <c r="B11" s="221" t="s">
        <v>522</v>
      </c>
      <c r="C11" s="221"/>
      <c r="D11" s="221"/>
      <c r="E11" s="19"/>
      <c r="F11" s="90" t="str">
        <f t="shared" ref="F11:G17" si="1">A11</f>
        <v>Datenquelle</v>
      </c>
      <c r="G11" s="243" t="str">
        <f t="shared" si="1"/>
        <v>Monitoringbericht zur Emissionsminderung von Fahrzeugen bei der Beschaffung und dem Betrieb durch die kantonale Verwaltung. Jährliche Erhebung durch das AWEL</v>
      </c>
      <c r="H11" s="243"/>
      <c r="I11" s="243"/>
    </row>
    <row r="12" spans="1:17" s="56" customFormat="1" ht="42" customHeight="1">
      <c r="A12" s="79" t="s">
        <v>134</v>
      </c>
      <c r="B12" s="221" t="s">
        <v>523</v>
      </c>
      <c r="C12" s="221"/>
      <c r="D12" s="221"/>
      <c r="E12" s="19"/>
      <c r="F12" s="90" t="str">
        <f t="shared" si="1"/>
        <v>Internetadresse</v>
      </c>
      <c r="G12" s="243" t="str">
        <f t="shared" si="1"/>
        <v>G:\LKS\05_Klima_und_Mobilitaet\03_Projekte\Monitoring Umsetzung Klimastrategie 85P-1703\03 Modul B\Datengrundlagen Indikatoren</v>
      </c>
      <c r="H12" s="243"/>
      <c r="I12" s="243"/>
    </row>
    <row r="13" spans="1:17" s="56" customFormat="1" ht="42" customHeight="1">
      <c r="A13" s="79" t="s">
        <v>127</v>
      </c>
      <c r="B13" s="221" t="s">
        <v>524</v>
      </c>
      <c r="C13" s="221"/>
      <c r="D13" s="221"/>
      <c r="E13" s="19"/>
      <c r="F13" s="90" t="str">
        <f t="shared" si="1"/>
        <v>Kontaktperson</v>
      </c>
      <c r="G13" s="243" t="str">
        <f t="shared" si="1"/>
        <v>Cuno Bieler, AWEL</v>
      </c>
      <c r="H13" s="243"/>
      <c r="I13" s="243"/>
    </row>
    <row r="14" spans="1:17" s="56" customFormat="1">
      <c r="A14" s="79" t="s">
        <v>135</v>
      </c>
      <c r="B14" s="233" t="s">
        <v>525</v>
      </c>
      <c r="C14" s="234"/>
      <c r="D14" s="235"/>
      <c r="E14" s="19"/>
      <c r="F14" s="90" t="str">
        <f t="shared" si="1"/>
        <v>Nr. der Statisitik</v>
      </c>
      <c r="G14" s="244" t="str">
        <f t="shared" si="1"/>
        <v xml:space="preserve"> -</v>
      </c>
      <c r="H14" s="245"/>
      <c r="I14" s="246"/>
    </row>
    <row r="15" spans="1:17" s="56" customFormat="1" ht="18.600000000000001" customHeight="1">
      <c r="A15" s="79" t="s">
        <v>136</v>
      </c>
      <c r="B15" s="133" t="s">
        <v>525</v>
      </c>
      <c r="C15" s="79" t="s">
        <v>137</v>
      </c>
      <c r="D15" s="134" t="s">
        <v>217</v>
      </c>
      <c r="E15" s="19"/>
      <c r="F15" s="90" t="str">
        <f t="shared" si="1"/>
        <v>Lizenz</v>
      </c>
      <c r="G15" s="135" t="str">
        <f t="shared" si="1"/>
        <v xml:space="preserve"> -</v>
      </c>
      <c r="H15" s="90" t="str">
        <f>C15</f>
        <v>Dateiformat</v>
      </c>
      <c r="I15" s="135" t="str">
        <f>D15</f>
        <v>xlsx</v>
      </c>
    </row>
    <row r="16" spans="1:17" s="59" customFormat="1" ht="18.600000000000001" customHeight="1">
      <c r="A16" s="79" t="s">
        <v>138</v>
      </c>
      <c r="B16" s="102" t="s">
        <v>175</v>
      </c>
      <c r="C16" s="79" t="s">
        <v>139</v>
      </c>
      <c r="D16" s="136" t="s">
        <v>526</v>
      </c>
      <c r="E16" s="19"/>
      <c r="F16" s="90" t="str">
        <f t="shared" si="1"/>
        <v>Erhebungsintervall</v>
      </c>
      <c r="G16" s="108" t="str">
        <f t="shared" si="1"/>
        <v>jährlich</v>
      </c>
      <c r="H16" s="90" t="str">
        <f>C16</f>
        <v>Aktualisierung jeweils</v>
      </c>
      <c r="I16" s="108" t="str">
        <f>D16</f>
        <v>Mitte Jahr fürs Vorjahr</v>
      </c>
    </row>
    <row r="17" spans="1:17" s="59" customFormat="1" ht="18.600000000000001" customHeight="1" thickTop="1" thickBot="1">
      <c r="A17" s="79" t="s">
        <v>140</v>
      </c>
      <c r="B17" s="208"/>
      <c r="C17" s="208"/>
      <c r="D17" s="208"/>
      <c r="E17" s="19"/>
      <c r="F17" s="90" t="str">
        <f t="shared" si="1"/>
        <v>Einschränkungen</v>
      </c>
      <c r="G17" s="243">
        <f t="shared" si="1"/>
        <v>0</v>
      </c>
      <c r="H17" s="243"/>
      <c r="I17" s="243"/>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10"/>
      <c r="C21" s="229"/>
      <c r="D21" s="230"/>
      <c r="E21" s="19"/>
      <c r="F21" s="90" t="str">
        <f>A21</f>
        <v>Hinweise zu Datenauswahl und -aufbereitung</v>
      </c>
      <c r="G21" s="220">
        <f>B21</f>
        <v>0</v>
      </c>
      <c r="H21" s="231"/>
      <c r="I21" s="232"/>
    </row>
    <row r="22" spans="1:17" s="59" customFormat="1" ht="36.6" customHeight="1" thickTop="1" thickBot="1">
      <c r="A22" s="79" t="s">
        <v>146</v>
      </c>
      <c r="B22" s="210"/>
      <c r="C22" s="229"/>
      <c r="D22" s="230"/>
      <c r="E22" s="19"/>
      <c r="F22" s="90" t="str">
        <f>A22</f>
        <v>Berechnung Indikator</v>
      </c>
      <c r="G22" s="220">
        <f>B22</f>
        <v>0</v>
      </c>
      <c r="H22" s="231"/>
      <c r="I22" s="232"/>
    </row>
    <row r="23" spans="1:17" s="56" customFormat="1" ht="12.6" customHeight="1" thickTop="1" thickBot="1">
      <c r="A23" s="88"/>
      <c r="B23" s="88"/>
      <c r="C23" s="88"/>
      <c r="D23" s="88"/>
      <c r="E23" s="19"/>
      <c r="F23" s="88"/>
      <c r="G23" s="88"/>
      <c r="H23" s="88"/>
      <c r="I23" s="88"/>
    </row>
    <row r="24" spans="1:17" s="59" customFormat="1" ht="18" customHeight="1">
      <c r="A24" s="79" t="s">
        <v>147</v>
      </c>
      <c r="B24" s="208" t="s">
        <v>323</v>
      </c>
      <c r="C24" s="208"/>
      <c r="D24" s="208"/>
      <c r="E24" s="19"/>
      <c r="F24" s="89"/>
      <c r="G24" s="195"/>
      <c r="H24" s="195"/>
      <c r="I24" s="195"/>
    </row>
    <row r="25" spans="1:17" s="59" customFormat="1" ht="42.6" customHeight="1">
      <c r="A25" s="79" t="s">
        <v>148</v>
      </c>
      <c r="B25" s="208" t="s">
        <v>179</v>
      </c>
      <c r="C25" s="208"/>
      <c r="D25" s="208"/>
      <c r="E25" s="19"/>
      <c r="F25" s="90" t="str">
        <f t="shared" ref="F25:G27" si="3">A25</f>
        <v>Datenqualität</v>
      </c>
      <c r="G25" s="243" t="str">
        <f t="shared" si="3"/>
        <v>gut</v>
      </c>
      <c r="H25" s="243"/>
      <c r="I25" s="243"/>
    </row>
    <row r="26" spans="1:17" s="59" customFormat="1" ht="33" customHeight="1">
      <c r="A26" s="79" t="s">
        <v>149</v>
      </c>
      <c r="B26" s="211" t="s">
        <v>527</v>
      </c>
      <c r="C26" s="211"/>
      <c r="D26" s="211"/>
      <c r="E26" s="19"/>
      <c r="F26" s="90" t="str">
        <f t="shared" si="3"/>
        <v>Plausiblisierung / Verifizierung</v>
      </c>
      <c r="G26" s="243" t="str">
        <f t="shared" si="3"/>
        <v>Eine Zunahme der THG-Emissionen der Fahrzeugflotte müsste kritisch stimmen</v>
      </c>
      <c r="H26" s="243"/>
      <c r="I26" s="243"/>
    </row>
    <row r="27" spans="1:17" s="59" customFormat="1" ht="37.35" customHeight="1" thickTop="1" thickBot="1">
      <c r="A27" s="79" t="s">
        <v>150</v>
      </c>
      <c r="B27" s="208"/>
      <c r="C27" s="208"/>
      <c r="D27" s="208"/>
      <c r="E27" s="19"/>
      <c r="F27" s="90" t="str">
        <f t="shared" si="3"/>
        <v>Bemerkungen</v>
      </c>
      <c r="G27" s="243">
        <f t="shared" si="3"/>
        <v>0</v>
      </c>
      <c r="H27" s="243"/>
      <c r="I27" s="243"/>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Treibhausgasemissionen Fahrzeugflotte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IF(ISNUMBER(Daten_KV2[[#This Row],[ZH]]),Daten_KV2[[#This Row],[ZH]]/_xlfn.XLOOKUP(Basisjahr,Daten_KV2[Jahr],Daten_KV2[ZH])-1,#N/A)</f>
        <v>#N/A</v>
      </c>
      <c r="G32" s="73"/>
      <c r="H32" s="75" t="e">
        <f>IF(ISNUMBER(Daten_KV2[[#This Row],[CH]]),Daten_KV2[[#This Row],[CH]]/_xlfn.XLOOKUP(Basisjahr,Daten_KV2[Jahr],Daten_KV2[CH])-1,#N/A)</f>
        <v>#N/A</v>
      </c>
      <c r="I32" s="73"/>
      <c r="J32" s="75" t="e">
        <f>IF(ISNUMBER(Daten_KV2[[#This Row],[BS]]),Daten_KV2[[#This Row],[BS]]/_xlfn.XLOOKUP(Basisjahr,Daten_KV2[Jahr],Daten_KV2[BS])-1,#N/A)</f>
        <v>#N/A</v>
      </c>
      <c r="K32" s="63"/>
      <c r="L32" s="67"/>
      <c r="M32" s="64"/>
      <c r="N32" s="64"/>
      <c r="O32" s="64"/>
      <c r="P32" s="64"/>
    </row>
    <row r="33" spans="1:16" ht="16.350000000000001" customHeight="1">
      <c r="A33" s="95">
        <v>2016</v>
      </c>
      <c r="B33" s="65" t="s">
        <v>164</v>
      </c>
      <c r="C33" s="124" t="s">
        <v>164</v>
      </c>
      <c r="D33" s="66" t="e">
        <v>#N/A</v>
      </c>
      <c r="E33" s="73"/>
      <c r="F33" s="75" t="e">
        <f>IF(ISNUMBER(Daten_KV2[[#This Row],[ZH]]),Daten_KV2[[#This Row],[ZH]]/_xlfn.XLOOKUP(Basisjahr,Daten_KV2[Jahr],Daten_KV2[ZH])-1,#N/A)</f>
        <v>#N/A</v>
      </c>
      <c r="G33" s="73"/>
      <c r="H33" s="75" t="e">
        <f>IF(ISNUMBER(Daten_KV2[[#This Row],[CH]]),Daten_KV2[[#This Row],[CH]]/_xlfn.XLOOKUP(Basisjahr,Daten_KV2[Jahr],Daten_KV2[CH])-1,#N/A)</f>
        <v>#N/A</v>
      </c>
      <c r="I33" s="73"/>
      <c r="J33" s="75" t="e">
        <f>IF(ISNUMBER(Daten_KV2[[#This Row],[BS]]),Daten_KV2[[#This Row],[BS]]/_xlfn.XLOOKUP(Basisjahr,Daten_KV2[Jahr],Daten_KV2[BS])-1,#N/A)</f>
        <v>#N/A</v>
      </c>
      <c r="K33" s="63"/>
      <c r="L33" s="67"/>
      <c r="M33" s="64"/>
      <c r="N33" s="62"/>
      <c r="O33" s="62"/>
      <c r="P33" s="62"/>
    </row>
    <row r="34" spans="1:16" ht="16.350000000000001" customHeight="1">
      <c r="A34" s="95">
        <v>2017</v>
      </c>
      <c r="B34" s="65" t="s">
        <v>164</v>
      </c>
      <c r="C34" s="124" t="s">
        <v>164</v>
      </c>
      <c r="D34" s="66" t="e">
        <v>#N/A</v>
      </c>
      <c r="E34" s="73"/>
      <c r="F34" s="75" t="e">
        <f>IF(ISNUMBER(Daten_KV2[[#This Row],[ZH]]),Daten_KV2[[#This Row],[ZH]]/_xlfn.XLOOKUP(Basisjahr,Daten_KV2[Jahr],Daten_KV2[ZH])-1,#N/A)</f>
        <v>#N/A</v>
      </c>
      <c r="G34" s="73"/>
      <c r="H34" s="75" t="e">
        <f>IF(ISNUMBER(Daten_KV2[[#This Row],[CH]]),Daten_KV2[[#This Row],[CH]]/_xlfn.XLOOKUP(Basisjahr,Daten_KV2[Jahr],Daten_KV2[CH])-1,#N/A)</f>
        <v>#N/A</v>
      </c>
      <c r="I34" s="73"/>
      <c r="J34" s="75" t="e">
        <f>IF(ISNUMBER(Daten_KV2[[#This Row],[BS]]),Daten_KV2[[#This Row],[BS]]/_xlfn.XLOOKUP(Basisjahr,Daten_KV2[Jahr],Daten_KV2[BS])-1,#N/A)</f>
        <v>#N/A</v>
      </c>
      <c r="K34" s="63"/>
      <c r="L34" s="67"/>
      <c r="M34" s="64"/>
      <c r="N34" s="62"/>
      <c r="O34" s="62"/>
      <c r="P34" s="62"/>
    </row>
    <row r="35" spans="1:16" ht="16.350000000000001" customHeight="1">
      <c r="A35" s="95">
        <v>2018</v>
      </c>
      <c r="B35" s="65" t="s">
        <v>164</v>
      </c>
      <c r="C35" s="124" t="s">
        <v>164</v>
      </c>
      <c r="D35" s="66" t="e">
        <v>#N/A</v>
      </c>
      <c r="E35" s="73"/>
      <c r="F35" s="75" t="e">
        <f>IF(ISNUMBER(Daten_KV2[[#This Row],[ZH]]),Daten_KV2[[#This Row],[ZH]]/_xlfn.XLOOKUP(Basisjahr,Daten_KV2[Jahr],Daten_KV2[ZH])-1,#N/A)</f>
        <v>#N/A</v>
      </c>
      <c r="G35" s="73"/>
      <c r="H35" s="75" t="e">
        <f>IF(ISNUMBER(Daten_KV2[[#This Row],[CH]]),Daten_KV2[[#This Row],[CH]]/_xlfn.XLOOKUP(Basisjahr,Daten_KV2[Jahr],Daten_KV2[CH])-1,#N/A)</f>
        <v>#N/A</v>
      </c>
      <c r="I35" s="73"/>
      <c r="J35" s="75" t="e">
        <f>IF(ISNUMBER(Daten_KV2[[#This Row],[BS]]),Daten_KV2[[#This Row],[BS]]/_xlfn.XLOOKUP(Basisjahr,Daten_KV2[Jahr],Daten_KV2[BS])-1,#N/A)</f>
        <v>#N/A</v>
      </c>
      <c r="K35" s="63"/>
      <c r="L35" s="67"/>
      <c r="M35" s="64"/>
      <c r="N35" s="62"/>
      <c r="O35" s="62"/>
      <c r="P35" s="62"/>
    </row>
    <row r="36" spans="1:16" ht="16.350000000000001" customHeight="1">
      <c r="A36" s="95">
        <v>2019</v>
      </c>
      <c r="B36" s="65" t="s">
        <v>164</v>
      </c>
      <c r="C36" s="124" t="s">
        <v>164</v>
      </c>
      <c r="D36" s="66" t="e">
        <v>#N/A</v>
      </c>
      <c r="E36" s="73"/>
      <c r="F36" s="75" t="e">
        <f>IF(ISNUMBER(Daten_KV2[[#This Row],[ZH]]),Daten_KV2[[#This Row],[ZH]]/_xlfn.XLOOKUP(Basisjahr,Daten_KV2[Jahr],Daten_KV2[ZH])-1,#N/A)</f>
        <v>#N/A</v>
      </c>
      <c r="G36" s="73"/>
      <c r="H36" s="75" t="e">
        <f>IF(ISNUMBER(Daten_KV2[[#This Row],[CH]]),Daten_KV2[[#This Row],[CH]]/_xlfn.XLOOKUP(Basisjahr,Daten_KV2[Jahr],Daten_KV2[CH])-1,#N/A)</f>
        <v>#N/A</v>
      </c>
      <c r="I36" s="73"/>
      <c r="J36" s="75" t="e">
        <f>IF(ISNUMBER(Daten_KV2[[#This Row],[BS]]),Daten_KV2[[#This Row],[BS]]/_xlfn.XLOOKUP(Basisjahr,Daten_KV2[Jahr],Daten_KV2[BS])-1,#N/A)</f>
        <v>#N/A</v>
      </c>
      <c r="K36" s="63"/>
      <c r="L36" s="67"/>
      <c r="M36" s="64"/>
      <c r="N36" s="62"/>
      <c r="O36" s="62"/>
      <c r="P36" s="62"/>
    </row>
    <row r="37" spans="1:16" ht="16.350000000000001" customHeight="1">
      <c r="A37" s="95">
        <v>2020</v>
      </c>
      <c r="B37" s="65" t="s">
        <v>164</v>
      </c>
      <c r="C37" s="124" t="s">
        <v>164</v>
      </c>
      <c r="D37" s="66" t="e">
        <v>#N/A</v>
      </c>
      <c r="E37" s="73"/>
      <c r="F37" s="75" t="e">
        <f>IF(ISNUMBER(Daten_KV2[[#This Row],[ZH]]),Daten_KV2[[#This Row],[ZH]]/_xlfn.XLOOKUP(Basisjahr,Daten_KV2[Jahr],Daten_KV2[ZH])-1,#N/A)</f>
        <v>#N/A</v>
      </c>
      <c r="G37" s="73"/>
      <c r="H37" s="75" t="e">
        <f>IF(ISNUMBER(Daten_KV2[[#This Row],[CH]]),Daten_KV2[[#This Row],[CH]]/_xlfn.XLOOKUP(Basisjahr,Daten_KV2[Jahr],Daten_KV2[CH])-1,#N/A)</f>
        <v>#N/A</v>
      </c>
      <c r="I37" s="73"/>
      <c r="J37" s="75" t="e">
        <f>IF(ISNUMBER(Daten_KV2[[#This Row],[BS]]),Daten_KV2[[#This Row],[BS]]/_xlfn.XLOOKUP(Basisjahr,Daten_KV2[Jahr],Daten_KV2[BS])-1,#N/A)</f>
        <v>#N/A</v>
      </c>
      <c r="K37" s="63"/>
      <c r="L37" s="67"/>
      <c r="M37" s="64"/>
      <c r="N37" s="62"/>
      <c r="O37" s="62"/>
      <c r="P37" s="62"/>
    </row>
    <row r="38" spans="1:16" ht="16.350000000000001" customHeight="1">
      <c r="A38" s="95">
        <v>2021</v>
      </c>
      <c r="B38" s="65" t="s">
        <v>164</v>
      </c>
      <c r="C38" s="124" t="s">
        <v>164</v>
      </c>
      <c r="D38" s="66" t="e">
        <v>#N/A</v>
      </c>
      <c r="E38" s="73"/>
      <c r="F38" s="75" t="e">
        <f>IF(ISNUMBER(Daten_KV2[[#This Row],[ZH]]),Daten_KV2[[#This Row],[ZH]]/_xlfn.XLOOKUP(Basisjahr,Daten_KV2[Jahr],Daten_KV2[ZH])-1,#N/A)</f>
        <v>#N/A</v>
      </c>
      <c r="G38" s="73"/>
      <c r="H38" s="75" t="e">
        <f>IF(ISNUMBER(Daten_KV2[[#This Row],[CH]]),Daten_KV2[[#This Row],[CH]]/_xlfn.XLOOKUP(Basisjahr,Daten_KV2[Jahr],Daten_KV2[CH])-1,#N/A)</f>
        <v>#N/A</v>
      </c>
      <c r="I38" s="73"/>
      <c r="J38" s="75" t="e">
        <f>IF(ISNUMBER(Daten_KV2[[#This Row],[BS]]),Daten_KV2[[#This Row],[BS]]/_xlfn.XLOOKUP(Basisjahr,Daten_KV2[Jahr],Daten_KV2[BS])-1,#N/A)</f>
        <v>#N/A</v>
      </c>
      <c r="K38" s="63"/>
      <c r="L38" s="67"/>
      <c r="M38" s="64"/>
      <c r="N38" s="62"/>
      <c r="O38" s="62"/>
      <c r="P38" s="62"/>
    </row>
    <row r="39" spans="1:16" ht="16.350000000000001" customHeight="1">
      <c r="A39" s="95">
        <v>2022</v>
      </c>
      <c r="B39" s="65" t="s">
        <v>164</v>
      </c>
      <c r="C39" s="124" t="s">
        <v>164</v>
      </c>
      <c r="D39" s="66" t="e">
        <v>#N/A</v>
      </c>
      <c r="E39" s="73"/>
      <c r="F39" s="75" t="e">
        <f>IF(ISNUMBER(Daten_KV2[[#This Row],[ZH]]),Daten_KV2[[#This Row],[ZH]]/_xlfn.XLOOKUP(Basisjahr,Daten_KV2[Jahr],Daten_KV2[ZH])-1,#N/A)</f>
        <v>#N/A</v>
      </c>
      <c r="G39" s="73"/>
      <c r="H39" s="75" t="e">
        <f>IF(ISNUMBER(Daten_KV2[[#This Row],[CH]]),Daten_KV2[[#This Row],[CH]]/_xlfn.XLOOKUP(Basisjahr,Daten_KV2[Jahr],Daten_KV2[CH])-1,#N/A)</f>
        <v>#N/A</v>
      </c>
      <c r="I39" s="73"/>
      <c r="J39" s="75" t="e">
        <f>IF(ISNUMBER(Daten_KV2[[#This Row],[BS]]),Daten_KV2[[#This Row],[BS]]/_xlfn.XLOOKUP(Basisjahr,Daten_KV2[Jahr],Daten_KV2[BS])-1,#N/A)</f>
        <v>#N/A</v>
      </c>
      <c r="K39" s="68"/>
      <c r="L39" s="67"/>
      <c r="M39" s="64"/>
      <c r="N39" s="62"/>
      <c r="O39" s="62"/>
      <c r="P39" s="62"/>
    </row>
    <row r="40" spans="1:16" ht="16.350000000000001" customHeight="1">
      <c r="A40" s="95">
        <v>2023</v>
      </c>
      <c r="B40" s="65" t="s">
        <v>164</v>
      </c>
      <c r="C40" s="124" t="s">
        <v>164</v>
      </c>
      <c r="D40" s="66" t="e">
        <v>#N/A</v>
      </c>
      <c r="E40" s="74"/>
      <c r="F40" s="76" t="e">
        <f>IF(ISNUMBER(Daten_KV2[[#This Row],[ZH]]),Daten_KV2[[#This Row],[ZH]]/_xlfn.XLOOKUP(Basisjahr,Daten_KV2[Jahr],Daten_KV2[ZH])-1,#N/A)</f>
        <v>#N/A</v>
      </c>
      <c r="G40" s="74"/>
      <c r="H40" s="76" t="e">
        <f>IF(ISNUMBER(Daten_KV2[[#This Row],[CH]]),Daten_KV2[[#This Row],[CH]]/_xlfn.XLOOKUP(Basisjahr,Daten_KV2[Jahr],Daten_KV2[CH])-1,#N/A)</f>
        <v>#N/A</v>
      </c>
      <c r="I40" s="74"/>
      <c r="J40" s="76" t="e">
        <f>IF(ISNUMBER(Daten_KV2[[#This Row],[BS]]),Daten_KV2[[#This Row],[BS]]/_xlfn.XLOOKUP(Basisjahr,Daten_KV2[Jahr],Daten_KV2[BS])-1,#N/A)</f>
        <v>#N/A</v>
      </c>
      <c r="K40" s="68"/>
      <c r="L40" s="67"/>
      <c r="M40" s="64"/>
      <c r="N40" s="62"/>
      <c r="O40" s="62"/>
      <c r="P40" s="62"/>
    </row>
    <row r="41" spans="1:16" ht="16.350000000000001" customHeight="1">
      <c r="A41" s="95">
        <v>2024</v>
      </c>
      <c r="B41" s="65" t="s">
        <v>164</v>
      </c>
      <c r="C41" s="124" t="s">
        <v>164</v>
      </c>
      <c r="D41" s="66" t="e">
        <v>#N/A</v>
      </c>
      <c r="E41" s="74"/>
      <c r="F41" s="76" t="e">
        <f>IF(ISNUMBER(Daten_KV2[[#This Row],[ZH]]),Daten_KV2[[#This Row],[ZH]]/_xlfn.XLOOKUP(Basisjahr,Daten_KV2[Jahr],Daten_KV2[ZH])-1,#N/A)</f>
        <v>#N/A</v>
      </c>
      <c r="G41" s="74"/>
      <c r="H41" s="76" t="e">
        <f>IF(ISNUMBER(Daten_KV2[[#This Row],[CH]]),Daten_KV2[[#This Row],[CH]]/_xlfn.XLOOKUP(Basisjahr,Daten_KV2[Jahr],Daten_KV2[CH])-1,#N/A)</f>
        <v>#N/A</v>
      </c>
      <c r="I41" s="74"/>
      <c r="J41" s="76" t="e">
        <f>IF(ISNUMBER(Daten_KV2[[#This Row],[BS]]),Daten_KV2[[#This Row],[BS]]/_xlfn.XLOOKUP(Basisjahr,Daten_KV2[Jahr],Daten_KV2[BS])-1,#N/A)</f>
        <v>#N/A</v>
      </c>
      <c r="K41" s="68"/>
      <c r="L41" s="67"/>
      <c r="M41" s="64"/>
      <c r="N41" s="62"/>
      <c r="O41" s="62"/>
      <c r="P41" s="62"/>
    </row>
    <row r="42" spans="1:16" ht="16.350000000000001" customHeight="1">
      <c r="A42" s="95">
        <v>2025</v>
      </c>
      <c r="B42" s="65" t="s">
        <v>164</v>
      </c>
      <c r="C42" s="124" t="s">
        <v>164</v>
      </c>
      <c r="D42" s="66" t="e">
        <v>#N/A</v>
      </c>
      <c r="E42" s="74"/>
      <c r="F42" s="76" t="e">
        <f>IF(ISNUMBER(Daten_KV2[[#This Row],[ZH]]),Daten_KV2[[#This Row],[ZH]]/_xlfn.XLOOKUP(Basisjahr,Daten_KV2[Jahr],Daten_KV2[ZH])-1,#N/A)</f>
        <v>#N/A</v>
      </c>
      <c r="G42" s="74"/>
      <c r="H42" s="76" t="e">
        <f>IF(ISNUMBER(Daten_KV2[[#This Row],[CH]]),Daten_KV2[[#This Row],[CH]]/_xlfn.XLOOKUP(Basisjahr,Daten_KV2[Jahr],Daten_KV2[CH])-1,#N/A)</f>
        <v>#N/A</v>
      </c>
      <c r="I42" s="74"/>
      <c r="J42" s="76" t="e">
        <f>IF(ISNUMBER(Daten_KV2[[#This Row],[BS]]),Daten_KV2[[#This Row],[BS]]/_xlfn.XLOOKUP(Basisjahr,Daten_KV2[Jahr],Daten_KV2[BS])-1,#N/A)</f>
        <v>#N/A</v>
      </c>
      <c r="K42" s="68"/>
      <c r="L42" s="67"/>
      <c r="M42" s="64"/>
      <c r="N42" s="62"/>
      <c r="O42" s="62"/>
      <c r="P42" s="62"/>
    </row>
    <row r="43" spans="1:16" ht="16.350000000000001" customHeight="1">
      <c r="A43" s="95">
        <v>2026</v>
      </c>
      <c r="B43" s="65" t="s">
        <v>164</v>
      </c>
      <c r="C43" s="124" t="s">
        <v>164</v>
      </c>
      <c r="D43" s="66" t="e">
        <v>#N/A</v>
      </c>
      <c r="E43" s="74"/>
      <c r="F43" s="76" t="e">
        <f>IF(ISNUMBER(Daten_KV2[[#This Row],[ZH]]),Daten_KV2[[#This Row],[ZH]]/_xlfn.XLOOKUP(Basisjahr,Daten_KV2[Jahr],Daten_KV2[ZH])-1,#N/A)</f>
        <v>#N/A</v>
      </c>
      <c r="G43" s="74"/>
      <c r="H43" s="76" t="e">
        <f>IF(ISNUMBER(Daten_KV2[[#This Row],[CH]]),Daten_KV2[[#This Row],[CH]]/_xlfn.XLOOKUP(Basisjahr,Daten_KV2[Jahr],Daten_KV2[CH])-1,#N/A)</f>
        <v>#N/A</v>
      </c>
      <c r="I43" s="74"/>
      <c r="J43" s="76" t="e">
        <f>IF(ISNUMBER(Daten_KV2[[#This Row],[BS]]),Daten_KV2[[#This Row],[BS]]/_xlfn.XLOOKUP(Basisjahr,Daten_KV2[Jahr],Daten_KV2[BS])-1,#N/A)</f>
        <v>#N/A</v>
      </c>
      <c r="K43" s="68"/>
      <c r="L43" s="67"/>
      <c r="M43" s="64"/>
      <c r="N43" s="62"/>
      <c r="O43" s="62"/>
      <c r="P43" s="62"/>
    </row>
    <row r="44" spans="1:16" ht="16.350000000000001" customHeight="1">
      <c r="A44" s="95">
        <v>2027</v>
      </c>
      <c r="B44" s="65" t="s">
        <v>164</v>
      </c>
      <c r="C44" s="124" t="s">
        <v>164</v>
      </c>
      <c r="D44" s="66" t="e">
        <v>#N/A</v>
      </c>
      <c r="E44" s="74"/>
      <c r="F44" s="76" t="e">
        <f>IF(ISNUMBER(Daten_KV2[[#This Row],[ZH]]),Daten_KV2[[#This Row],[ZH]]/_xlfn.XLOOKUP(Basisjahr,Daten_KV2[Jahr],Daten_KV2[ZH])-1,#N/A)</f>
        <v>#N/A</v>
      </c>
      <c r="G44" s="74"/>
      <c r="H44" s="76" t="e">
        <f>IF(ISNUMBER(Daten_KV2[[#This Row],[CH]]),Daten_KV2[[#This Row],[CH]]/_xlfn.XLOOKUP(Basisjahr,Daten_KV2[Jahr],Daten_KV2[CH])-1,#N/A)</f>
        <v>#N/A</v>
      </c>
      <c r="I44" s="74"/>
      <c r="J44" s="76" t="e">
        <f>IF(ISNUMBER(Daten_KV2[[#This Row],[BS]]),Daten_KV2[[#This Row],[BS]]/_xlfn.XLOOKUP(Basisjahr,Daten_KV2[Jahr],Daten_KV2[BS])-1,#N/A)</f>
        <v>#N/A</v>
      </c>
      <c r="K44" s="68"/>
      <c r="L44" s="67"/>
      <c r="M44" s="64"/>
      <c r="N44" s="62"/>
      <c r="O44" s="62"/>
      <c r="P44" s="62"/>
    </row>
    <row r="45" spans="1:16" ht="16.350000000000001" customHeight="1">
      <c r="A45" s="95">
        <v>2028</v>
      </c>
      <c r="B45" s="65" t="s">
        <v>164</v>
      </c>
      <c r="C45" s="124" t="s">
        <v>164</v>
      </c>
      <c r="D45" s="66" t="e">
        <v>#N/A</v>
      </c>
      <c r="E45" s="74"/>
      <c r="F45" s="76" t="e">
        <f>IF(ISNUMBER(Daten_KV2[[#This Row],[ZH]]),Daten_KV2[[#This Row],[ZH]]/_xlfn.XLOOKUP(Basisjahr,Daten_KV2[Jahr],Daten_KV2[ZH])-1,#N/A)</f>
        <v>#N/A</v>
      </c>
      <c r="G45" s="74"/>
      <c r="H45" s="76" t="e">
        <f>IF(ISNUMBER(Daten_KV2[[#This Row],[CH]]),Daten_KV2[[#This Row],[CH]]/_xlfn.XLOOKUP(Basisjahr,Daten_KV2[Jahr],Daten_KV2[CH])-1,#N/A)</f>
        <v>#N/A</v>
      </c>
      <c r="I45" s="74"/>
      <c r="J45" s="76" t="e">
        <f>IF(ISNUMBER(Daten_KV2[[#This Row],[BS]]),Daten_KV2[[#This Row],[BS]]/_xlfn.XLOOKUP(Basisjahr,Daten_KV2[Jahr],Daten_KV2[BS])-1,#N/A)</f>
        <v>#N/A</v>
      </c>
      <c r="K45" s="68"/>
      <c r="L45" s="67"/>
      <c r="M45" s="64"/>
      <c r="N45" s="62"/>
      <c r="O45" s="62"/>
      <c r="P45" s="62"/>
    </row>
    <row r="46" spans="1:16" ht="16.350000000000001" customHeight="1">
      <c r="A46" s="95">
        <v>2029</v>
      </c>
      <c r="B46" s="65" t="s">
        <v>164</v>
      </c>
      <c r="C46" s="124" t="s">
        <v>164</v>
      </c>
      <c r="D46" s="66" t="e">
        <v>#N/A</v>
      </c>
      <c r="E46" s="74"/>
      <c r="F46" s="76" t="e">
        <f>IF(ISNUMBER(Daten_KV2[[#This Row],[ZH]]),Daten_KV2[[#This Row],[ZH]]/_xlfn.XLOOKUP(Basisjahr,Daten_KV2[Jahr],Daten_KV2[ZH])-1,#N/A)</f>
        <v>#N/A</v>
      </c>
      <c r="G46" s="74"/>
      <c r="H46" s="76" t="e">
        <f>IF(ISNUMBER(Daten_KV2[[#This Row],[CH]]),Daten_KV2[[#This Row],[CH]]/_xlfn.XLOOKUP(Basisjahr,Daten_KV2[Jahr],Daten_KV2[CH])-1,#N/A)</f>
        <v>#N/A</v>
      </c>
      <c r="I46" s="74"/>
      <c r="J46" s="76" t="e">
        <f>IF(ISNUMBER(Daten_KV2[[#This Row],[BS]]),Daten_KV2[[#This Row],[BS]]/_xlfn.XLOOKUP(Basisjahr,Daten_KV2[Jahr],Daten_KV2[BS])-1,#N/A)</f>
        <v>#N/A</v>
      </c>
      <c r="K46" s="68"/>
      <c r="L46" s="67"/>
      <c r="M46" s="64"/>
      <c r="N46" s="62"/>
      <c r="O46" s="62"/>
      <c r="P46" s="62"/>
    </row>
    <row r="47" spans="1:16" ht="16.350000000000001" customHeight="1">
      <c r="A47" s="95">
        <v>2030</v>
      </c>
      <c r="B47" s="65" t="s">
        <v>164</v>
      </c>
      <c r="C47" s="124" t="s">
        <v>164</v>
      </c>
      <c r="D47" s="66" t="e">
        <v>#N/A</v>
      </c>
      <c r="E47" s="74"/>
      <c r="F47" s="76" t="e">
        <f>IF(ISNUMBER(Daten_KV2[[#This Row],[ZH]]),Daten_KV2[[#This Row],[ZH]]/_xlfn.XLOOKUP(Basisjahr,Daten_KV2[Jahr],Daten_KV2[ZH])-1,#N/A)</f>
        <v>#N/A</v>
      </c>
      <c r="G47" s="74"/>
      <c r="H47" s="76" t="e">
        <f>IF(ISNUMBER(Daten_KV2[[#This Row],[CH]]),Daten_KV2[[#This Row],[CH]]/_xlfn.XLOOKUP(Basisjahr,Daten_KV2[Jahr],Daten_KV2[CH])-1,#N/A)</f>
        <v>#N/A</v>
      </c>
      <c r="I47" s="74"/>
      <c r="J47" s="76" t="e">
        <f>IF(ISNUMBER(Daten_KV2[[#This Row],[BS]]),Daten_KV2[[#This Row],[BS]]/_xlfn.XLOOKUP(Basisjahr,Daten_KV2[Jahr],Daten_KV2[BS])-1,#N/A)</f>
        <v>#N/A</v>
      </c>
      <c r="K47" s="68"/>
      <c r="L47" s="67"/>
      <c r="M47" s="64"/>
      <c r="N47" s="62"/>
      <c r="O47" s="62"/>
      <c r="P47" s="62"/>
    </row>
    <row r="48" spans="1:16" ht="16.350000000000001" customHeight="1">
      <c r="A48" s="95">
        <v>2031</v>
      </c>
      <c r="B48" s="65" t="s">
        <v>164</v>
      </c>
      <c r="C48" s="124" t="s">
        <v>164</v>
      </c>
      <c r="D48" s="66" t="e">
        <v>#N/A</v>
      </c>
      <c r="E48" s="74"/>
      <c r="F48" s="76" t="e">
        <f>IF(ISNUMBER(Daten_KV2[[#This Row],[ZH]]),Daten_KV2[[#This Row],[ZH]]/_xlfn.XLOOKUP(Basisjahr,Daten_KV2[Jahr],Daten_KV2[ZH])-1,#N/A)</f>
        <v>#N/A</v>
      </c>
      <c r="G48" s="74"/>
      <c r="H48" s="76" t="e">
        <f>IF(ISNUMBER(Daten_KV2[[#This Row],[CH]]),Daten_KV2[[#This Row],[CH]]/_xlfn.XLOOKUP(Basisjahr,Daten_KV2[Jahr],Daten_KV2[CH])-1,#N/A)</f>
        <v>#N/A</v>
      </c>
      <c r="I48" s="74"/>
      <c r="J48" s="76" t="e">
        <f>IF(ISNUMBER(Daten_KV2[[#This Row],[BS]]),Daten_KV2[[#This Row],[BS]]/_xlfn.XLOOKUP(Basisjahr,Daten_KV2[Jahr],Daten_KV2[BS])-1,#N/A)</f>
        <v>#N/A</v>
      </c>
      <c r="K48" s="68"/>
      <c r="L48" s="67"/>
      <c r="M48" s="64"/>
      <c r="N48" s="62"/>
      <c r="O48" s="62"/>
      <c r="P48" s="62"/>
    </row>
    <row r="49" spans="1:16" ht="16.350000000000001" customHeight="1">
      <c r="A49" s="95">
        <v>2032</v>
      </c>
      <c r="B49" s="65" t="s">
        <v>164</v>
      </c>
      <c r="C49" s="124" t="s">
        <v>164</v>
      </c>
      <c r="D49" s="66" t="e">
        <v>#N/A</v>
      </c>
      <c r="E49" s="74"/>
      <c r="F49" s="76" t="e">
        <f>IF(ISNUMBER(Daten_KV2[[#This Row],[ZH]]),Daten_KV2[[#This Row],[ZH]]/_xlfn.XLOOKUP(Basisjahr,Daten_KV2[Jahr],Daten_KV2[ZH])-1,#N/A)</f>
        <v>#N/A</v>
      </c>
      <c r="G49" s="74"/>
      <c r="H49" s="76" t="e">
        <f>IF(ISNUMBER(Daten_KV2[[#This Row],[CH]]),Daten_KV2[[#This Row],[CH]]/_xlfn.XLOOKUP(Basisjahr,Daten_KV2[Jahr],Daten_KV2[CH])-1,#N/A)</f>
        <v>#N/A</v>
      </c>
      <c r="I49" s="74"/>
      <c r="J49" s="76" t="e">
        <f>IF(ISNUMBER(Daten_KV2[[#This Row],[BS]]),Daten_KV2[[#This Row],[BS]]/_xlfn.XLOOKUP(Basisjahr,Daten_KV2[Jahr],Daten_KV2[BS])-1,#N/A)</f>
        <v>#N/A</v>
      </c>
      <c r="K49" s="68"/>
      <c r="L49" s="67"/>
      <c r="M49" s="64"/>
      <c r="N49" s="62"/>
      <c r="O49" s="62"/>
      <c r="P49" s="62"/>
    </row>
    <row r="50" spans="1:16" ht="16.350000000000001" customHeight="1">
      <c r="A50" s="95">
        <v>2033</v>
      </c>
      <c r="B50" s="65" t="s">
        <v>164</v>
      </c>
      <c r="C50" s="124" t="s">
        <v>164</v>
      </c>
      <c r="D50" s="66" t="e">
        <v>#N/A</v>
      </c>
      <c r="E50" s="74"/>
      <c r="F50" s="76" t="e">
        <f>IF(ISNUMBER(Daten_KV2[[#This Row],[ZH]]),Daten_KV2[[#This Row],[ZH]]/_xlfn.XLOOKUP(Basisjahr,Daten_KV2[Jahr],Daten_KV2[ZH])-1,#N/A)</f>
        <v>#N/A</v>
      </c>
      <c r="G50" s="74"/>
      <c r="H50" s="76" t="e">
        <f>IF(ISNUMBER(Daten_KV2[[#This Row],[CH]]),Daten_KV2[[#This Row],[CH]]/_xlfn.XLOOKUP(Basisjahr,Daten_KV2[Jahr],Daten_KV2[CH])-1,#N/A)</f>
        <v>#N/A</v>
      </c>
      <c r="I50" s="74"/>
      <c r="J50" s="76" t="e">
        <f>IF(ISNUMBER(Daten_KV2[[#This Row],[BS]]),Daten_KV2[[#This Row],[BS]]/_xlfn.XLOOKUP(Basisjahr,Daten_KV2[Jahr],Daten_KV2[BS])-1,#N/A)</f>
        <v>#N/A</v>
      </c>
      <c r="K50" s="68"/>
      <c r="L50" s="67"/>
      <c r="M50" s="64"/>
      <c r="N50" s="62"/>
      <c r="O50" s="62"/>
      <c r="P50" s="62"/>
    </row>
    <row r="51" spans="1:16" ht="16.350000000000001" customHeight="1">
      <c r="A51" s="95">
        <v>2034</v>
      </c>
      <c r="B51" s="65" t="s">
        <v>164</v>
      </c>
      <c r="C51" s="124" t="s">
        <v>164</v>
      </c>
      <c r="D51" s="66" t="e">
        <v>#N/A</v>
      </c>
      <c r="E51" s="74"/>
      <c r="F51" s="76" t="e">
        <f>IF(ISNUMBER(Daten_KV2[[#This Row],[ZH]]),Daten_KV2[[#This Row],[ZH]]/_xlfn.XLOOKUP(Basisjahr,Daten_KV2[Jahr],Daten_KV2[ZH])-1,#N/A)</f>
        <v>#N/A</v>
      </c>
      <c r="G51" s="74"/>
      <c r="H51" s="76" t="e">
        <f>IF(ISNUMBER(Daten_KV2[[#This Row],[CH]]),Daten_KV2[[#This Row],[CH]]/_xlfn.XLOOKUP(Basisjahr,Daten_KV2[Jahr],Daten_KV2[CH])-1,#N/A)</f>
        <v>#N/A</v>
      </c>
      <c r="I51" s="74"/>
      <c r="J51" s="76" t="e">
        <f>IF(ISNUMBER(Daten_KV2[[#This Row],[BS]]),Daten_KV2[[#This Row],[BS]]/_xlfn.XLOOKUP(Basisjahr,Daten_KV2[Jahr],Daten_KV2[BS])-1,#N/A)</f>
        <v>#N/A</v>
      </c>
      <c r="K51" s="68"/>
      <c r="L51" s="67"/>
      <c r="M51" s="64"/>
      <c r="N51" s="62"/>
      <c r="O51" s="62"/>
      <c r="P51" s="62"/>
    </row>
    <row r="52" spans="1:16" ht="16.350000000000001" customHeight="1">
      <c r="A52" s="95">
        <v>2035</v>
      </c>
      <c r="B52" s="65" t="s">
        <v>164</v>
      </c>
      <c r="C52" s="124" t="s">
        <v>164</v>
      </c>
      <c r="D52" s="66" t="e">
        <v>#N/A</v>
      </c>
      <c r="E52" s="74"/>
      <c r="F52" s="76" t="e">
        <f>IF(ISNUMBER(Daten_KV2[[#This Row],[ZH]]),Daten_KV2[[#This Row],[ZH]]/_xlfn.XLOOKUP(Basisjahr,Daten_KV2[Jahr],Daten_KV2[ZH])-1,#N/A)</f>
        <v>#N/A</v>
      </c>
      <c r="G52" s="74"/>
      <c r="H52" s="76" t="e">
        <f>IF(ISNUMBER(Daten_KV2[[#This Row],[CH]]),Daten_KV2[[#This Row],[CH]]/_xlfn.XLOOKUP(Basisjahr,Daten_KV2[Jahr],Daten_KV2[CH])-1,#N/A)</f>
        <v>#N/A</v>
      </c>
      <c r="I52" s="74"/>
      <c r="J52" s="76" t="e">
        <f>IF(ISNUMBER(Daten_KV2[[#This Row],[BS]]),Daten_KV2[[#This Row],[BS]]/_xlfn.XLOOKUP(Basisjahr,Daten_KV2[Jahr],Daten_KV2[BS])-1,#N/A)</f>
        <v>#N/A</v>
      </c>
      <c r="K52" s="68"/>
      <c r="L52" s="67"/>
      <c r="M52" s="64"/>
      <c r="N52" s="62"/>
      <c r="O52" s="62"/>
      <c r="P52" s="62"/>
    </row>
    <row r="53" spans="1:16" ht="16.350000000000001" customHeight="1">
      <c r="A53" s="95">
        <v>2036</v>
      </c>
      <c r="B53" s="65" t="s">
        <v>164</v>
      </c>
      <c r="C53" s="124" t="s">
        <v>164</v>
      </c>
      <c r="D53" s="66" t="e">
        <v>#N/A</v>
      </c>
      <c r="E53" s="74"/>
      <c r="F53" s="76" t="e">
        <f>IF(ISNUMBER(Daten_KV2[[#This Row],[ZH]]),Daten_KV2[[#This Row],[ZH]]/_xlfn.XLOOKUP(Basisjahr,Daten_KV2[Jahr],Daten_KV2[ZH])-1,#N/A)</f>
        <v>#N/A</v>
      </c>
      <c r="G53" s="74"/>
      <c r="H53" s="76" t="e">
        <f>IF(ISNUMBER(Daten_KV2[[#This Row],[CH]]),Daten_KV2[[#This Row],[CH]]/_xlfn.XLOOKUP(Basisjahr,Daten_KV2[Jahr],Daten_KV2[CH])-1,#N/A)</f>
        <v>#N/A</v>
      </c>
      <c r="I53" s="74"/>
      <c r="J53" s="76" t="e">
        <f>IF(ISNUMBER(Daten_KV2[[#This Row],[BS]]),Daten_KV2[[#This Row],[BS]]/_xlfn.XLOOKUP(Basisjahr,Daten_KV2[Jahr],Daten_KV2[BS])-1,#N/A)</f>
        <v>#N/A</v>
      </c>
      <c r="K53" s="68"/>
      <c r="L53" s="67"/>
      <c r="M53" s="64"/>
      <c r="N53" s="62"/>
      <c r="O53" s="62"/>
      <c r="P53" s="62"/>
    </row>
    <row r="54" spans="1:16" ht="16.350000000000001" customHeight="1">
      <c r="A54" s="95">
        <v>2037</v>
      </c>
      <c r="B54" s="65" t="s">
        <v>164</v>
      </c>
      <c r="C54" s="124" t="s">
        <v>164</v>
      </c>
      <c r="D54" s="66" t="e">
        <v>#N/A</v>
      </c>
      <c r="E54" s="74"/>
      <c r="F54" s="76" t="e">
        <f>IF(ISNUMBER(Daten_KV2[[#This Row],[ZH]]),Daten_KV2[[#This Row],[ZH]]/_xlfn.XLOOKUP(Basisjahr,Daten_KV2[Jahr],Daten_KV2[ZH])-1,#N/A)</f>
        <v>#N/A</v>
      </c>
      <c r="G54" s="74"/>
      <c r="H54" s="76" t="e">
        <f>IF(ISNUMBER(Daten_KV2[[#This Row],[CH]]),Daten_KV2[[#This Row],[CH]]/_xlfn.XLOOKUP(Basisjahr,Daten_KV2[Jahr],Daten_KV2[CH])-1,#N/A)</f>
        <v>#N/A</v>
      </c>
      <c r="I54" s="74"/>
      <c r="J54" s="76" t="e">
        <f>IF(ISNUMBER(Daten_KV2[[#This Row],[BS]]),Daten_KV2[[#This Row],[BS]]/_xlfn.XLOOKUP(Basisjahr,Daten_KV2[Jahr],Daten_KV2[BS])-1,#N/A)</f>
        <v>#N/A</v>
      </c>
      <c r="K54" s="68"/>
      <c r="L54" s="67"/>
      <c r="M54" s="64"/>
      <c r="N54" s="62"/>
      <c r="O54" s="62"/>
      <c r="P54" s="62"/>
    </row>
    <row r="55" spans="1:16" ht="16.350000000000001" customHeight="1">
      <c r="A55" s="95">
        <v>2038</v>
      </c>
      <c r="B55" s="65" t="s">
        <v>164</v>
      </c>
      <c r="C55" s="124" t="s">
        <v>164</v>
      </c>
      <c r="D55" s="66" t="e">
        <v>#N/A</v>
      </c>
      <c r="E55" s="74"/>
      <c r="F55" s="76" t="e">
        <f>IF(ISNUMBER(Daten_KV2[[#This Row],[ZH]]),Daten_KV2[[#This Row],[ZH]]/_xlfn.XLOOKUP(Basisjahr,Daten_KV2[Jahr],Daten_KV2[ZH])-1,#N/A)</f>
        <v>#N/A</v>
      </c>
      <c r="G55" s="74"/>
      <c r="H55" s="76" t="e">
        <f>IF(ISNUMBER(Daten_KV2[[#This Row],[CH]]),Daten_KV2[[#This Row],[CH]]/_xlfn.XLOOKUP(Basisjahr,Daten_KV2[Jahr],Daten_KV2[CH])-1,#N/A)</f>
        <v>#N/A</v>
      </c>
      <c r="I55" s="74"/>
      <c r="J55" s="76" t="e">
        <f>IF(ISNUMBER(Daten_KV2[[#This Row],[BS]]),Daten_KV2[[#This Row],[BS]]/_xlfn.XLOOKUP(Basisjahr,Daten_KV2[Jahr],Daten_KV2[BS])-1,#N/A)</f>
        <v>#N/A</v>
      </c>
      <c r="K55" s="68"/>
      <c r="L55" s="67"/>
      <c r="M55" s="64"/>
      <c r="N55" s="62"/>
      <c r="O55" s="62"/>
      <c r="P55" s="62"/>
    </row>
    <row r="56" spans="1:16" ht="16.350000000000001" customHeight="1">
      <c r="A56" s="95">
        <v>2039</v>
      </c>
      <c r="B56" s="65" t="s">
        <v>164</v>
      </c>
      <c r="C56" s="124" t="s">
        <v>164</v>
      </c>
      <c r="D56" s="66" t="e">
        <v>#N/A</v>
      </c>
      <c r="E56" s="74"/>
      <c r="F56" s="76" t="e">
        <f>IF(ISNUMBER(Daten_KV2[[#This Row],[ZH]]),Daten_KV2[[#This Row],[ZH]]/_xlfn.XLOOKUP(Basisjahr,Daten_KV2[Jahr],Daten_KV2[ZH])-1,#N/A)</f>
        <v>#N/A</v>
      </c>
      <c r="G56" s="74"/>
      <c r="H56" s="76" t="e">
        <f>IF(ISNUMBER(Daten_KV2[[#This Row],[CH]]),Daten_KV2[[#This Row],[CH]]/_xlfn.XLOOKUP(Basisjahr,Daten_KV2[Jahr],Daten_KV2[CH])-1,#N/A)</f>
        <v>#N/A</v>
      </c>
      <c r="I56" s="74"/>
      <c r="J56" s="76" t="e">
        <f>IF(ISNUMBER(Daten_KV2[[#This Row],[BS]]),Daten_KV2[[#This Row],[BS]]/_xlfn.XLOOKUP(Basisjahr,Daten_KV2[Jahr],Daten_KV2[BS])-1,#N/A)</f>
        <v>#N/A</v>
      </c>
      <c r="K56" s="68"/>
      <c r="L56" s="67"/>
      <c r="M56" s="64"/>
      <c r="N56" s="62"/>
      <c r="O56" s="62"/>
      <c r="P56" s="62"/>
    </row>
    <row r="57" spans="1:16" ht="16.350000000000001" customHeight="1">
      <c r="A57" s="95">
        <v>2040</v>
      </c>
      <c r="B57" s="65" t="s">
        <v>164</v>
      </c>
      <c r="C57" s="124" t="s">
        <v>164</v>
      </c>
      <c r="D57" s="66" t="e">
        <v>#N/A</v>
      </c>
      <c r="E57" s="74"/>
      <c r="F57" s="76" t="e">
        <f>IF(ISNUMBER(Daten_KV2[[#This Row],[ZH]]),Daten_KV2[[#This Row],[ZH]]/_xlfn.XLOOKUP(Basisjahr,Daten_KV2[Jahr],Daten_KV2[ZH])-1,#N/A)</f>
        <v>#N/A</v>
      </c>
      <c r="G57" s="74"/>
      <c r="H57" s="76" t="e">
        <f>IF(ISNUMBER(Daten_KV2[[#This Row],[CH]]),Daten_KV2[[#This Row],[CH]]/_xlfn.XLOOKUP(Basisjahr,Daten_KV2[Jahr],Daten_KV2[CH])-1,#N/A)</f>
        <v>#N/A</v>
      </c>
      <c r="I57" s="74"/>
      <c r="J57" s="76" t="e">
        <f>IF(ISNUMBER(Daten_KV2[[#This Row],[BS]]),Daten_KV2[[#This Row],[BS]]/_xlfn.XLOOKUP(Basisjahr,Daten_KV2[Jahr],Daten_KV2[BS])-1,#N/A)</f>
        <v>#N/A</v>
      </c>
      <c r="K57" s="68"/>
      <c r="L57" s="67"/>
      <c r="M57" s="64"/>
      <c r="N57" s="62"/>
      <c r="O57" s="62"/>
      <c r="P57" s="62"/>
    </row>
    <row r="58" spans="1:16" ht="16.350000000000001" customHeight="1">
      <c r="A58" s="95">
        <v>2041</v>
      </c>
      <c r="B58" s="65" t="s">
        <v>164</v>
      </c>
      <c r="C58" s="124" t="s">
        <v>164</v>
      </c>
      <c r="D58" s="66" t="e">
        <v>#N/A</v>
      </c>
      <c r="E58" s="74"/>
      <c r="F58" s="76" t="e">
        <f>IF(ISNUMBER(Daten_KV2[[#This Row],[ZH]]),Daten_KV2[[#This Row],[ZH]]/_xlfn.XLOOKUP(Basisjahr,Daten_KV2[Jahr],Daten_KV2[ZH])-1,#N/A)</f>
        <v>#N/A</v>
      </c>
      <c r="G58" s="74"/>
      <c r="H58" s="76" t="e">
        <f>IF(ISNUMBER(Daten_KV2[[#This Row],[CH]]),Daten_KV2[[#This Row],[CH]]/_xlfn.XLOOKUP(Basisjahr,Daten_KV2[Jahr],Daten_KV2[CH])-1,#N/A)</f>
        <v>#N/A</v>
      </c>
      <c r="I58" s="74"/>
      <c r="J58" s="76" t="e">
        <f>IF(ISNUMBER(Daten_KV2[[#This Row],[BS]]),Daten_KV2[[#This Row],[BS]]/_xlfn.XLOOKUP(Basisjahr,Daten_KV2[Jahr],Daten_KV2[BS])-1,#N/A)</f>
        <v>#N/A</v>
      </c>
      <c r="K58" s="68"/>
      <c r="L58" s="67"/>
      <c r="M58" s="64"/>
      <c r="N58" s="62"/>
      <c r="O58" s="62"/>
      <c r="P58" s="62"/>
    </row>
    <row r="59" spans="1:16" ht="16.350000000000001" customHeight="1">
      <c r="A59" s="95">
        <v>2042</v>
      </c>
      <c r="B59" s="65" t="s">
        <v>164</v>
      </c>
      <c r="C59" s="124" t="s">
        <v>164</v>
      </c>
      <c r="D59" s="66" t="e">
        <v>#N/A</v>
      </c>
      <c r="E59" s="74"/>
      <c r="F59" s="76" t="e">
        <f>IF(ISNUMBER(Daten_KV2[[#This Row],[ZH]]),Daten_KV2[[#This Row],[ZH]]/_xlfn.XLOOKUP(Basisjahr,Daten_KV2[Jahr],Daten_KV2[ZH])-1,#N/A)</f>
        <v>#N/A</v>
      </c>
      <c r="G59" s="74"/>
      <c r="H59" s="76" t="e">
        <f>IF(ISNUMBER(Daten_KV2[[#This Row],[CH]]),Daten_KV2[[#This Row],[CH]]/_xlfn.XLOOKUP(Basisjahr,Daten_KV2[Jahr],Daten_KV2[CH])-1,#N/A)</f>
        <v>#N/A</v>
      </c>
      <c r="I59" s="74"/>
      <c r="J59" s="76" t="e">
        <f>IF(ISNUMBER(Daten_KV2[[#This Row],[BS]]),Daten_KV2[[#This Row],[BS]]/_xlfn.XLOOKUP(Basisjahr,Daten_KV2[Jahr],Daten_KV2[BS])-1,#N/A)</f>
        <v>#N/A</v>
      </c>
      <c r="K59" s="68"/>
      <c r="L59" s="67"/>
      <c r="M59" s="64"/>
      <c r="N59" s="62"/>
      <c r="O59" s="62"/>
      <c r="P59" s="62"/>
    </row>
    <row r="60" spans="1:16" ht="16.350000000000001" customHeight="1">
      <c r="A60" s="95">
        <v>2043</v>
      </c>
      <c r="B60" s="65" t="s">
        <v>164</v>
      </c>
      <c r="C60" s="124" t="s">
        <v>164</v>
      </c>
      <c r="D60" s="66" t="e">
        <v>#N/A</v>
      </c>
      <c r="E60" s="74"/>
      <c r="F60" s="76" t="e">
        <f>IF(ISNUMBER(Daten_KV2[[#This Row],[ZH]]),Daten_KV2[[#This Row],[ZH]]/_xlfn.XLOOKUP(Basisjahr,Daten_KV2[Jahr],Daten_KV2[ZH])-1,#N/A)</f>
        <v>#N/A</v>
      </c>
      <c r="G60" s="74"/>
      <c r="H60" s="76" t="e">
        <f>IF(ISNUMBER(Daten_KV2[[#This Row],[CH]]),Daten_KV2[[#This Row],[CH]]/_xlfn.XLOOKUP(Basisjahr,Daten_KV2[Jahr],Daten_KV2[CH])-1,#N/A)</f>
        <v>#N/A</v>
      </c>
      <c r="I60" s="74"/>
      <c r="J60" s="76" t="e">
        <f>IF(ISNUMBER(Daten_KV2[[#This Row],[BS]]),Daten_KV2[[#This Row],[BS]]/_xlfn.XLOOKUP(Basisjahr,Daten_KV2[Jahr],Daten_KV2[BS])-1,#N/A)</f>
        <v>#N/A</v>
      </c>
      <c r="K60" s="68"/>
      <c r="L60" s="67"/>
      <c r="M60" s="64"/>
      <c r="N60" s="62"/>
      <c r="O60" s="62"/>
      <c r="P60" s="62"/>
    </row>
    <row r="61" spans="1:16" ht="16.350000000000001" customHeight="1">
      <c r="A61" s="95">
        <v>2044</v>
      </c>
      <c r="B61" s="65" t="s">
        <v>164</v>
      </c>
      <c r="C61" s="124" t="s">
        <v>164</v>
      </c>
      <c r="D61" s="66" t="e">
        <v>#N/A</v>
      </c>
      <c r="E61" s="74"/>
      <c r="F61" s="76" t="e">
        <f>IF(ISNUMBER(Daten_KV2[[#This Row],[ZH]]),Daten_KV2[[#This Row],[ZH]]/_xlfn.XLOOKUP(Basisjahr,Daten_KV2[Jahr],Daten_KV2[ZH])-1,#N/A)</f>
        <v>#N/A</v>
      </c>
      <c r="G61" s="74"/>
      <c r="H61" s="76" t="e">
        <f>IF(ISNUMBER(Daten_KV2[[#This Row],[CH]]),Daten_KV2[[#This Row],[CH]]/_xlfn.XLOOKUP(Basisjahr,Daten_KV2[Jahr],Daten_KV2[CH])-1,#N/A)</f>
        <v>#N/A</v>
      </c>
      <c r="I61" s="74"/>
      <c r="J61" s="76" t="e">
        <f>IF(ISNUMBER(Daten_KV2[[#This Row],[BS]]),Daten_KV2[[#This Row],[BS]]/_xlfn.XLOOKUP(Basisjahr,Daten_KV2[Jahr],Daten_KV2[BS])-1,#N/A)</f>
        <v>#N/A</v>
      </c>
      <c r="K61" s="68"/>
      <c r="L61" s="67"/>
      <c r="M61" s="64"/>
      <c r="N61" s="62"/>
      <c r="O61" s="62"/>
      <c r="P61" s="62"/>
    </row>
    <row r="62" spans="1:16" ht="16.350000000000001" customHeight="1">
      <c r="A62" s="95">
        <v>2045</v>
      </c>
      <c r="B62" s="65" t="s">
        <v>164</v>
      </c>
      <c r="C62" s="124" t="s">
        <v>164</v>
      </c>
      <c r="D62" s="66" t="e">
        <v>#N/A</v>
      </c>
      <c r="E62" s="74"/>
      <c r="F62" s="76" t="e">
        <f>IF(ISNUMBER(Daten_KV2[[#This Row],[ZH]]),Daten_KV2[[#This Row],[ZH]]/_xlfn.XLOOKUP(Basisjahr,Daten_KV2[Jahr],Daten_KV2[ZH])-1,#N/A)</f>
        <v>#N/A</v>
      </c>
      <c r="G62" s="74"/>
      <c r="H62" s="76" t="e">
        <f>IF(ISNUMBER(Daten_KV2[[#This Row],[CH]]),Daten_KV2[[#This Row],[CH]]/_xlfn.XLOOKUP(Basisjahr,Daten_KV2[Jahr],Daten_KV2[CH])-1,#N/A)</f>
        <v>#N/A</v>
      </c>
      <c r="I62" s="74"/>
      <c r="J62" s="76" t="e">
        <f>IF(ISNUMBER(Daten_KV2[[#This Row],[BS]]),Daten_KV2[[#This Row],[BS]]/_xlfn.XLOOKUP(Basisjahr,Daten_KV2[Jahr],Daten_KV2[BS])-1,#N/A)</f>
        <v>#N/A</v>
      </c>
      <c r="K62" s="68"/>
      <c r="L62" s="67"/>
      <c r="M62" s="64"/>
      <c r="N62" s="62"/>
      <c r="O62" s="62"/>
      <c r="P62" s="62"/>
    </row>
    <row r="63" spans="1:16" ht="16.350000000000001" customHeight="1">
      <c r="A63" s="95">
        <v>2046</v>
      </c>
      <c r="B63" s="65" t="s">
        <v>164</v>
      </c>
      <c r="C63" s="124" t="s">
        <v>164</v>
      </c>
      <c r="D63" s="66" t="e">
        <v>#N/A</v>
      </c>
      <c r="E63" s="74"/>
      <c r="F63" s="76" t="e">
        <f>IF(ISNUMBER(Daten_KV2[[#This Row],[ZH]]),Daten_KV2[[#This Row],[ZH]]/_xlfn.XLOOKUP(Basisjahr,Daten_KV2[Jahr],Daten_KV2[ZH])-1,#N/A)</f>
        <v>#N/A</v>
      </c>
      <c r="G63" s="74"/>
      <c r="H63" s="76" t="e">
        <f>IF(ISNUMBER(Daten_KV2[[#This Row],[CH]]),Daten_KV2[[#This Row],[CH]]/_xlfn.XLOOKUP(Basisjahr,Daten_KV2[Jahr],Daten_KV2[CH])-1,#N/A)</f>
        <v>#N/A</v>
      </c>
      <c r="I63" s="74"/>
      <c r="J63" s="76" t="e">
        <f>IF(ISNUMBER(Daten_KV2[[#This Row],[BS]]),Daten_KV2[[#This Row],[BS]]/_xlfn.XLOOKUP(Basisjahr,Daten_KV2[Jahr],Daten_KV2[BS])-1,#N/A)</f>
        <v>#N/A</v>
      </c>
      <c r="K63" s="68"/>
      <c r="L63" s="67"/>
      <c r="M63" s="64"/>
      <c r="N63" s="62"/>
      <c r="O63" s="62"/>
      <c r="P63" s="62"/>
    </row>
    <row r="64" spans="1:16" ht="16.350000000000001" customHeight="1">
      <c r="A64" s="95">
        <v>2047</v>
      </c>
      <c r="B64" s="65" t="s">
        <v>164</v>
      </c>
      <c r="C64" s="124" t="s">
        <v>164</v>
      </c>
      <c r="D64" s="66" t="e">
        <v>#N/A</v>
      </c>
      <c r="E64" s="74"/>
      <c r="F64" s="76" t="e">
        <f>IF(ISNUMBER(Daten_KV2[[#This Row],[ZH]]),Daten_KV2[[#This Row],[ZH]]/_xlfn.XLOOKUP(Basisjahr,Daten_KV2[Jahr],Daten_KV2[ZH])-1,#N/A)</f>
        <v>#N/A</v>
      </c>
      <c r="G64" s="74"/>
      <c r="H64" s="76" t="e">
        <f>IF(ISNUMBER(Daten_KV2[[#This Row],[CH]]),Daten_KV2[[#This Row],[CH]]/_xlfn.XLOOKUP(Basisjahr,Daten_KV2[Jahr],Daten_KV2[CH])-1,#N/A)</f>
        <v>#N/A</v>
      </c>
      <c r="I64" s="74"/>
      <c r="J64" s="76" t="e">
        <f>IF(ISNUMBER(Daten_KV2[[#This Row],[BS]]),Daten_KV2[[#This Row],[BS]]/_xlfn.XLOOKUP(Basisjahr,Daten_KV2[Jahr],Daten_KV2[BS])-1,#N/A)</f>
        <v>#N/A</v>
      </c>
      <c r="K64" s="68"/>
      <c r="L64" s="67"/>
      <c r="M64" s="64"/>
      <c r="N64" s="62"/>
      <c r="O64" s="62"/>
      <c r="P64" s="62"/>
    </row>
    <row r="65" spans="1:16" ht="16.350000000000001" customHeight="1">
      <c r="A65" s="95">
        <v>2048</v>
      </c>
      <c r="B65" s="65" t="s">
        <v>164</v>
      </c>
      <c r="C65" s="124" t="s">
        <v>164</v>
      </c>
      <c r="D65" s="66" t="e">
        <v>#N/A</v>
      </c>
      <c r="E65" s="74"/>
      <c r="F65" s="76" t="e">
        <f>IF(ISNUMBER(Daten_KV2[[#This Row],[ZH]]),Daten_KV2[[#This Row],[ZH]]/_xlfn.XLOOKUP(Basisjahr,Daten_KV2[Jahr],Daten_KV2[ZH])-1,#N/A)</f>
        <v>#N/A</v>
      </c>
      <c r="G65" s="74"/>
      <c r="H65" s="76" t="e">
        <f>IF(ISNUMBER(Daten_KV2[[#This Row],[CH]]),Daten_KV2[[#This Row],[CH]]/_xlfn.XLOOKUP(Basisjahr,Daten_KV2[Jahr],Daten_KV2[CH])-1,#N/A)</f>
        <v>#N/A</v>
      </c>
      <c r="I65" s="74"/>
      <c r="J65" s="76" t="e">
        <f>IF(ISNUMBER(Daten_KV2[[#This Row],[BS]]),Daten_KV2[[#This Row],[BS]]/_xlfn.XLOOKUP(Basisjahr,Daten_KV2[Jahr],Daten_KV2[BS])-1,#N/A)</f>
        <v>#N/A</v>
      </c>
      <c r="K65" s="68"/>
      <c r="L65" s="67"/>
      <c r="M65" s="64"/>
      <c r="N65" s="62"/>
      <c r="O65" s="62"/>
      <c r="P65" s="62"/>
    </row>
    <row r="66" spans="1:16" ht="16.350000000000001" customHeight="1">
      <c r="A66" s="95">
        <v>2049</v>
      </c>
      <c r="B66" s="65" t="s">
        <v>164</v>
      </c>
      <c r="C66" s="124" t="s">
        <v>164</v>
      </c>
      <c r="D66" s="66" t="e">
        <v>#N/A</v>
      </c>
      <c r="E66" s="74"/>
      <c r="F66" s="76" t="e">
        <f>IF(ISNUMBER(Daten_KV2[[#This Row],[ZH]]),Daten_KV2[[#This Row],[ZH]]/_xlfn.XLOOKUP(Basisjahr,Daten_KV2[Jahr],Daten_KV2[ZH])-1,#N/A)</f>
        <v>#N/A</v>
      </c>
      <c r="G66" s="74"/>
      <c r="H66" s="76" t="e">
        <f>IF(ISNUMBER(Daten_KV2[[#This Row],[CH]]),Daten_KV2[[#This Row],[CH]]/_xlfn.XLOOKUP(Basisjahr,Daten_KV2[Jahr],Daten_KV2[CH])-1,#N/A)</f>
        <v>#N/A</v>
      </c>
      <c r="I66" s="74"/>
      <c r="J66" s="76" t="e">
        <f>IF(ISNUMBER(Daten_KV2[[#This Row],[BS]]),Daten_KV2[[#This Row],[BS]]/_xlfn.XLOOKUP(Basisjahr,Daten_KV2[Jahr],Daten_KV2[BS])-1,#N/A)</f>
        <v>#N/A</v>
      </c>
      <c r="K66" s="68"/>
      <c r="L66" s="67"/>
      <c r="M66" s="64"/>
      <c r="N66" s="62"/>
      <c r="O66" s="62"/>
      <c r="P66" s="62"/>
    </row>
    <row r="67" spans="1:16" ht="15" customHeight="1">
      <c r="A67" s="95">
        <v>2050</v>
      </c>
      <c r="B67" s="95" t="s">
        <v>164</v>
      </c>
      <c r="C67" s="124" t="s">
        <v>164</v>
      </c>
      <c r="D67" t="e">
        <v>#N/A</v>
      </c>
      <c r="E67"/>
      <c r="F67" t="e">
        <f>IF(ISNUMBER(Daten_KV2[[#This Row],[ZH]]),Daten_KV2[[#This Row],[ZH]]/_xlfn.XLOOKUP(Basisjahr,Daten_KV2[Jahr],Daten_KV2[ZH])-1,#N/A)</f>
        <v>#N/A</v>
      </c>
      <c r="G67"/>
      <c r="H67" t="e">
        <f>IF(ISNUMBER(Daten_KV2[[#This Row],[CH]]),Daten_KV2[[#This Row],[CH]]/_xlfn.XLOOKUP(Basisjahr,Daten_KV2[Jahr],Daten_KV2[CH])-1,#N/A)</f>
        <v>#N/A</v>
      </c>
      <c r="I67"/>
      <c r="J67" t="e">
        <f>IF(ISNUMBER(Daten_KV2[[#This Row],[BS]]),Daten_KV2[[#This Row],[BS]]/_xlfn.XLOOKUP(Basisjahr,Daten_KV2[Jahr],Daten_KV2[BS])-1,#N/A)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157" priority="4">
      <formula>ISERROR(A2)</formula>
    </cfRule>
  </conditionalFormatting>
  <conditionalFormatting sqref="A1:Z13 A14:B14 E14:G14 J14:Z14 A15:Z20 A21:B22 E21:G22 J21:Z22 A23:Z25 A26:J27 N26:Z27 A28:Z30 A31:AA67 A68:Z72 A73:J74 N73:Z74 A75:Z1048576">
    <cfRule type="cellIs" dxfId="154" priority="1" operator="equal">
      <formula>0</formula>
    </cfRule>
  </conditionalFormatting>
  <dataValidations count="1">
    <dataValidation operator="lessThan" allowBlank="1" showInputMessage="1" showErrorMessage="1" sqref="B8:D10 G8:I9" xr:uid="{8828B63E-0CA2-4110-9E16-C2080719CB46}"/>
  </dataValidations>
  <hyperlinks>
    <hyperlink ref="F1" location="Übersicht!A1" display="⬅️ Zurück zur Übersicht" xr:uid="{5E9E0826-CCBD-48A9-A456-A7D40A091578}"/>
    <hyperlink ref="G12" r:id="rId1" display="https://opendata.swiss/de/dataset/gebaude-nach-kanton-gebaudekategorie-heizungsart-warmwasserversorgung-energietrager-und-bauperi" xr:uid="{4AD94997-5C21-47C1-93FB-268C4D29C3DA}"/>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D282632C-34F9-490A-9A7C-4D101D0E46DF}">
            <xm:f>$A32=Übersicht!$H$1</xm:f>
            <x14:dxf>
              <fill>
                <patternFill>
                  <bgColor theme="3" tint="0.79998168889431442"/>
                </patternFill>
              </fill>
            </x14:dxf>
          </x14:cfRule>
          <x14:cfRule type="expression" priority="3" id="{55BF0387-3DF4-4558-A928-C14D268AE9E4}">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B605337C-BA86-424A-8F72-A6CA2B7D926C}">
          <x14:formula1>
            <xm:f>Definitionen!$A$2:$A$6</xm:f>
          </x14:formula1>
          <xm:sqref>B7 D7</xm:sqref>
        </x14:dataValidation>
        <x14:dataValidation type="list" allowBlank="1" showInputMessage="1" showErrorMessage="1" xr:uid="{395B28B6-FD1B-4537-A5DA-43BE37DEF9C1}">
          <x14:formula1>
            <xm:f>Definitionen!$I$2:$I$7</xm:f>
          </x14:formula1>
          <xm:sqref>G24:I24</xm:sqref>
        </x14:dataValidation>
        <x14:dataValidation type="list" operator="lessThan" allowBlank="1" showInputMessage="1" showErrorMessage="1" xr:uid="{DDB6CC56-E329-4805-9733-4E42C7AD361E}">
          <x14:formula1>
            <xm:f>Definitionen!$E$2:$E$11</xm:f>
          </x14:formula1>
          <xm:sqref>B5</xm:sqref>
        </x14:dataValidation>
        <x14:dataValidation type="list" allowBlank="1" showInputMessage="1" showErrorMessage="1" xr:uid="{D56562BD-81F5-4C0A-B375-D898ADAF78D4}">
          <x14:formula1>
            <xm:f>Definitionen!I2:I15</xm:f>
          </x14:formula1>
          <xm:sqref>B24:D24</xm:sqref>
        </x14:dataValidation>
      </x14:dataValidations>
    </ext>
  </extLst>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03E207-B151-4187-BC4B-9CADCCE3160C}">
  <sheetPr codeName="Tabelle48">
    <tabColor theme="7"/>
    <pageSetUpPr fitToPage="1"/>
  </sheetPr>
  <dimension ref="A1:Q127"/>
  <sheetViews>
    <sheetView showGridLines="0" workbookViewId="0">
      <pane activePane="bottomRight" state="frozen"/>
      <selection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1" t="s">
        <v>528</v>
      </c>
      <c r="B1" s="192"/>
      <c r="C1" s="192"/>
      <c r="D1" s="192"/>
      <c r="E1" s="93" t="e">
        <f>Basisjahr&amp;"-"&amp;Betrachtungsjahr&amp;": "&amp;ROUND(_xlfn.XLOOKUP(Betrachtungsjahr,Daten_KV3[Jahr],Daten_KV3[Veränderung ZH])*100,1)&amp;" %"</f>
        <v>#N/A</v>
      </c>
      <c r="F1" s="193" t="s">
        <v>122</v>
      </c>
      <c r="G1" s="193"/>
      <c r="H1" s="193"/>
      <c r="J1" s="94" t="e">
        <f>Basisjahr&amp;"-"&amp;Betrachtungsjahr&amp;": "&amp;ROUND(_xlfn.XLOOKUP(Betrachtungsjahr,Daten_KV3[Jahr],Daten_KV3[Veränderung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102" t="e" cm="1">
        <f t="array" aca="1" ref="B4" ca="1">MID(CELL("dateiname",A5),SEARCH("]",CELL("dateiname",A5))+1,31)</f>
        <v>#VALUE!</v>
      </c>
      <c r="C4" s="79" t="s">
        <v>126</v>
      </c>
      <c r="D4" s="127">
        <v>2008</v>
      </c>
      <c r="E4" s="19"/>
      <c r="F4" s="89"/>
      <c r="G4" s="89"/>
      <c r="H4" s="90" t="str">
        <f t="shared" ref="H4:I6" si="0">C4</f>
        <v>Verfügbar ab</v>
      </c>
      <c r="I4" s="109">
        <f t="shared" si="0"/>
        <v>2008</v>
      </c>
    </row>
    <row r="5" spans="1:17" s="56" customFormat="1" ht="18" customHeight="1">
      <c r="A5" s="79" t="s">
        <v>59</v>
      </c>
      <c r="B5" s="102" t="s">
        <v>166</v>
      </c>
      <c r="C5" s="79" t="s">
        <v>127</v>
      </c>
      <c r="D5" s="128" t="s">
        <v>275</v>
      </c>
      <c r="E5" s="19"/>
      <c r="F5" s="90" t="str">
        <f>A5</f>
        <v>Zuständig</v>
      </c>
      <c r="G5" s="108" t="str">
        <f>B5</f>
        <v>AWEL</v>
      </c>
      <c r="H5" s="90" t="str">
        <f t="shared" si="0"/>
        <v>Kontaktperson</v>
      </c>
      <c r="I5" s="129" t="str">
        <f t="shared" si="0"/>
        <v>Cuno Bieler</v>
      </c>
    </row>
    <row r="6" spans="1:17" s="56" customFormat="1" ht="18" customHeight="1">
      <c r="A6" s="79" t="s">
        <v>58</v>
      </c>
      <c r="B6" s="102" t="s">
        <v>200</v>
      </c>
      <c r="C6" s="79" t="s">
        <v>128</v>
      </c>
      <c r="D6" s="102" t="s">
        <v>168</v>
      </c>
      <c r="E6" s="19"/>
      <c r="F6" s="90" t="str">
        <f>A6</f>
        <v>Einheit</v>
      </c>
      <c r="G6" s="108" t="str">
        <f>B6</f>
        <v>%</v>
      </c>
      <c r="H6" s="90" t="str">
        <f t="shared" si="0"/>
        <v xml:space="preserve">Berechnung </v>
      </c>
      <c r="I6" s="108" t="str">
        <f t="shared" si="0"/>
        <v>Nein</v>
      </c>
    </row>
    <row r="7" spans="1:17" s="56" customFormat="1" ht="18" customHeight="1">
      <c r="A7" s="79" t="s">
        <v>129</v>
      </c>
      <c r="B7" s="102" t="s">
        <v>168</v>
      </c>
      <c r="C7" s="79" t="s">
        <v>130</v>
      </c>
      <c r="D7" s="102" t="s">
        <v>184</v>
      </c>
      <c r="E7" s="19"/>
      <c r="F7" s="130"/>
      <c r="G7" s="131"/>
      <c r="H7" s="130"/>
      <c r="I7" s="131"/>
    </row>
    <row r="8" spans="1:17" s="56" customFormat="1" ht="56.85" customHeight="1">
      <c r="A8" s="79" t="s">
        <v>131</v>
      </c>
      <c r="B8" s="208" t="s">
        <v>529</v>
      </c>
      <c r="C8" s="208"/>
      <c r="D8" s="208"/>
      <c r="E8" s="19"/>
      <c r="F8" s="90" t="str">
        <f>A8</f>
        <v>Kurzbeschreibung</v>
      </c>
      <c r="G8" s="243" t="str">
        <f>B8</f>
        <v>zeigt den Anteil alternativener Antriebe an der kantonalen Flotte der Personenwagen</v>
      </c>
      <c r="H8" s="243"/>
      <c r="I8" s="243"/>
      <c r="Q8" s="58" t="e">
        <f>E38/E32-1</f>
        <v>#DIV/0!</v>
      </c>
    </row>
    <row r="9" spans="1:17" s="59" customFormat="1" ht="72" customHeight="1">
      <c r="A9" s="79" t="s">
        <v>132</v>
      </c>
      <c r="B9" s="208" t="s">
        <v>521</v>
      </c>
      <c r="C9" s="208"/>
      <c r="D9" s="208"/>
      <c r="E9" s="19"/>
      <c r="F9" s="90" t="str">
        <f>A9</f>
        <v>Aussagekraft/Relevanz</v>
      </c>
      <c r="G9" s="243" t="str">
        <f>B9</f>
        <v xml:space="preserve">Der Indikator zeigt sehr direkt die Dekarbonsierung der kantonalen Fahrzeugflotte auf.  </v>
      </c>
      <c r="H9" s="243"/>
      <c r="I9" s="243"/>
    </row>
    <row r="10" spans="1:17" s="78" customFormat="1" ht="11.85" customHeight="1">
      <c r="A10" s="86"/>
      <c r="B10" s="132"/>
      <c r="C10" s="132"/>
      <c r="D10" s="132"/>
      <c r="E10" s="77"/>
      <c r="F10" s="89"/>
      <c r="G10" s="89"/>
      <c r="H10" s="89"/>
      <c r="I10" s="89"/>
    </row>
    <row r="11" spans="1:17" s="56" customFormat="1" ht="64.349999999999994" customHeight="1">
      <c r="A11" s="79" t="s">
        <v>133</v>
      </c>
      <c r="B11" s="221" t="s">
        <v>522</v>
      </c>
      <c r="C11" s="221"/>
      <c r="D11" s="221"/>
      <c r="E11" s="19"/>
      <c r="F11" s="90" t="str">
        <f t="shared" ref="F11:G17" si="1">A11</f>
        <v>Datenquelle</v>
      </c>
      <c r="G11" s="243" t="str">
        <f t="shared" si="1"/>
        <v>Monitoringbericht zur Emissionsminderung von Fahrzeugen bei der Beschaffung und dem Betrieb durch die kantonale Verwaltung. Jährliche Erhebung durch das AWEL</v>
      </c>
      <c r="H11" s="243"/>
      <c r="I11" s="243"/>
    </row>
    <row r="12" spans="1:17" s="56" customFormat="1" ht="42" customHeight="1">
      <c r="A12" s="79" t="s">
        <v>134</v>
      </c>
      <c r="B12" s="221" t="s">
        <v>523</v>
      </c>
      <c r="C12" s="221"/>
      <c r="D12" s="221"/>
      <c r="E12" s="19"/>
      <c r="F12" s="90" t="str">
        <f t="shared" si="1"/>
        <v>Internetadresse</v>
      </c>
      <c r="G12" s="243" t="str">
        <f t="shared" si="1"/>
        <v>G:\LKS\05_Klima_und_Mobilitaet\03_Projekte\Monitoring Umsetzung Klimastrategie 85P-1703\03 Modul B\Datengrundlagen Indikatoren</v>
      </c>
      <c r="H12" s="243"/>
      <c r="I12" s="243"/>
    </row>
    <row r="13" spans="1:17" s="56" customFormat="1" ht="42" customHeight="1">
      <c r="A13" s="79" t="s">
        <v>127</v>
      </c>
      <c r="B13" s="221" t="s">
        <v>524</v>
      </c>
      <c r="C13" s="221"/>
      <c r="D13" s="221"/>
      <c r="E13" s="19"/>
      <c r="F13" s="90" t="str">
        <f t="shared" si="1"/>
        <v>Kontaktperson</v>
      </c>
      <c r="G13" s="243" t="str">
        <f t="shared" si="1"/>
        <v>Cuno Bieler, AWEL</v>
      </c>
      <c r="H13" s="243"/>
      <c r="I13" s="243"/>
    </row>
    <row r="14" spans="1:17" s="56" customFormat="1" ht="13.5" customHeight="1">
      <c r="A14" s="79" t="s">
        <v>135</v>
      </c>
      <c r="B14" s="233" t="s">
        <v>530</v>
      </c>
      <c r="C14" s="234"/>
      <c r="D14" s="235"/>
      <c r="E14" s="19"/>
      <c r="F14" s="90" t="str">
        <f t="shared" si="1"/>
        <v>Nr. der Statisitik</v>
      </c>
      <c r="G14" s="244" t="str">
        <f t="shared" si="1"/>
        <v>KV3_data.csv</v>
      </c>
      <c r="H14" s="245"/>
      <c r="I14" s="246"/>
    </row>
    <row r="15" spans="1:17" s="56" customFormat="1" ht="18.600000000000001" customHeight="1">
      <c r="A15" s="79" t="s">
        <v>136</v>
      </c>
      <c r="B15" s="133" t="s">
        <v>525</v>
      </c>
      <c r="C15" s="79" t="s">
        <v>137</v>
      </c>
      <c r="D15" s="134" t="s">
        <v>242</v>
      </c>
      <c r="E15" s="19"/>
      <c r="F15" s="90" t="str">
        <f t="shared" si="1"/>
        <v>Lizenz</v>
      </c>
      <c r="G15" s="135" t="str">
        <f t="shared" si="1"/>
        <v xml:space="preserve"> -</v>
      </c>
      <c r="H15" s="90" t="str">
        <f>C15</f>
        <v>Dateiformat</v>
      </c>
      <c r="I15" s="135" t="str">
        <f>D15</f>
        <v>csv</v>
      </c>
    </row>
    <row r="16" spans="1:17" s="59" customFormat="1" ht="18.600000000000001" customHeight="1">
      <c r="A16" s="79" t="s">
        <v>138</v>
      </c>
      <c r="B16" s="102" t="s">
        <v>175</v>
      </c>
      <c r="C16" s="79" t="s">
        <v>139</v>
      </c>
      <c r="D16" s="136" t="s">
        <v>526</v>
      </c>
      <c r="E16" s="19"/>
      <c r="F16" s="90" t="str">
        <f t="shared" si="1"/>
        <v>Erhebungsintervall</v>
      </c>
      <c r="G16" s="108" t="str">
        <f t="shared" si="1"/>
        <v>jährlich</v>
      </c>
      <c r="H16" s="90" t="str">
        <f>C16</f>
        <v>Aktualisierung jeweils</v>
      </c>
      <c r="I16" s="108" t="str">
        <f>D16</f>
        <v>Mitte Jahr fürs Vorjahr</v>
      </c>
    </row>
    <row r="17" spans="1:17" s="59" customFormat="1" ht="18.600000000000001" customHeight="1" thickTop="1" thickBot="1">
      <c r="A17" s="79" t="s">
        <v>140</v>
      </c>
      <c r="B17" s="208"/>
      <c r="C17" s="208"/>
      <c r="D17" s="208"/>
      <c r="E17" s="19"/>
      <c r="F17" s="90" t="str">
        <f t="shared" si="1"/>
        <v>Einschränkungen</v>
      </c>
      <c r="G17" s="243">
        <f t="shared" si="1"/>
        <v>0</v>
      </c>
      <c r="H17" s="243"/>
      <c r="I17" s="243"/>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10"/>
      <c r="C21" s="229"/>
      <c r="D21" s="230"/>
      <c r="E21" s="19"/>
      <c r="F21" s="90" t="str">
        <f>A21</f>
        <v>Hinweise zu Datenauswahl und -aufbereitung</v>
      </c>
      <c r="G21" s="220">
        <f>B21</f>
        <v>0</v>
      </c>
      <c r="H21" s="231"/>
      <c r="I21" s="232"/>
    </row>
    <row r="22" spans="1:17" s="59" customFormat="1" ht="36.6" customHeight="1" thickTop="1" thickBot="1">
      <c r="A22" s="79" t="s">
        <v>146</v>
      </c>
      <c r="B22" s="210"/>
      <c r="C22" s="229"/>
      <c r="D22" s="230"/>
      <c r="E22" s="19"/>
      <c r="F22" s="90" t="str">
        <f>A22</f>
        <v>Berechnung Indikator</v>
      </c>
      <c r="G22" s="220">
        <f>B22</f>
        <v>0</v>
      </c>
      <c r="H22" s="231"/>
      <c r="I22" s="232"/>
    </row>
    <row r="23" spans="1:17" s="56" customFormat="1" ht="12.6" customHeight="1">
      <c r="A23" s="88"/>
      <c r="B23" s="88"/>
      <c r="C23" s="88"/>
      <c r="D23" s="88"/>
      <c r="E23" s="19"/>
      <c r="F23" s="88"/>
      <c r="G23" s="88"/>
      <c r="H23" s="88"/>
      <c r="I23" s="88"/>
    </row>
    <row r="24" spans="1:17" s="59" customFormat="1" ht="18" customHeight="1">
      <c r="A24" s="79" t="s">
        <v>147</v>
      </c>
      <c r="B24" s="208" t="s">
        <v>323</v>
      </c>
      <c r="C24" s="208"/>
      <c r="D24" s="208"/>
      <c r="E24" s="19"/>
      <c r="F24" s="89"/>
      <c r="G24" s="195"/>
      <c r="H24" s="195"/>
      <c r="I24" s="195"/>
    </row>
    <row r="25" spans="1:17" s="59" customFormat="1" ht="42.6" customHeight="1">
      <c r="A25" s="79" t="s">
        <v>148</v>
      </c>
      <c r="B25" s="208" t="s">
        <v>179</v>
      </c>
      <c r="C25" s="208"/>
      <c r="D25" s="208"/>
      <c r="E25" s="19"/>
      <c r="F25" s="90" t="str">
        <f t="shared" ref="F25:G27" si="3">A25</f>
        <v>Datenqualität</v>
      </c>
      <c r="G25" s="243" t="str">
        <f t="shared" si="3"/>
        <v>gut</v>
      </c>
      <c r="H25" s="243"/>
      <c r="I25" s="243"/>
    </row>
    <row r="26" spans="1:17" s="59" customFormat="1" ht="33" customHeight="1">
      <c r="A26" s="79" t="s">
        <v>149</v>
      </c>
      <c r="B26" s="211" t="s">
        <v>527</v>
      </c>
      <c r="C26" s="211"/>
      <c r="D26" s="211"/>
      <c r="E26" s="19"/>
      <c r="F26" s="90" t="str">
        <f t="shared" si="3"/>
        <v>Plausiblisierung / Verifizierung</v>
      </c>
      <c r="G26" s="243" t="str">
        <f t="shared" si="3"/>
        <v>Eine Zunahme der THG-Emissionen der Fahrzeugflotte müsste kritisch stimmen</v>
      </c>
      <c r="H26" s="243"/>
      <c r="I26" s="243"/>
    </row>
    <row r="27" spans="1:17" s="59" customFormat="1" ht="37.35" customHeight="1">
      <c r="A27" s="79" t="s">
        <v>150</v>
      </c>
      <c r="B27" s="208"/>
      <c r="C27" s="208"/>
      <c r="D27" s="208"/>
      <c r="E27" s="19"/>
      <c r="F27" s="90" t="str">
        <f t="shared" si="3"/>
        <v>Bemerkungen</v>
      </c>
      <c r="G27" s="243">
        <f t="shared" si="3"/>
        <v>0</v>
      </c>
      <c r="H27" s="243"/>
      <c r="I27" s="243"/>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Alternative Antriebe bei Personenwagen der kantonalen Flotte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IF(ISNUMBER(Daten_KV3[[#This Row],[ZH]]),Daten_KV3[[#This Row],[ZH]]/_xlfn.XLOOKUP(Basisjahr,Daten_KV3[Jahr],Daten_KV3[ZH])-1,#N/A)</f>
        <v>#N/A</v>
      </c>
      <c r="G32" s="73"/>
      <c r="H32" s="75" t="e">
        <f>IF(ISNUMBER(Daten_KV3[[#This Row],[CH]]),Daten_KV3[[#This Row],[CH]]/_xlfn.XLOOKUP(Basisjahr,Daten_KV3[Jahr],Daten_KV3[CH])-1,#N/A)</f>
        <v>#N/A</v>
      </c>
      <c r="I32" s="73"/>
      <c r="J32" s="75" t="e">
        <f>IF(ISNUMBER(Daten_KV3[[#This Row],[BS]]),Daten_KV3[[#This Row],[BS]]/_xlfn.XLOOKUP(Basisjahr,Daten_KV3[Jahr],Daten_KV3[BS])-1,#N/A)</f>
        <v>#N/A</v>
      </c>
      <c r="K32" s="63"/>
      <c r="L32" s="67"/>
      <c r="M32" s="64"/>
      <c r="N32" s="64"/>
      <c r="O32" s="64"/>
      <c r="P32" s="64"/>
    </row>
    <row r="33" spans="1:16" ht="16.350000000000001" customHeight="1">
      <c r="A33" s="95">
        <v>2016</v>
      </c>
      <c r="B33" s="65" t="s">
        <v>164</v>
      </c>
      <c r="C33" s="124" t="s">
        <v>164</v>
      </c>
      <c r="D33" s="66" t="e">
        <v>#N/A</v>
      </c>
      <c r="E33" s="73"/>
      <c r="F33" s="75" t="e">
        <f>IF(ISNUMBER(Daten_KV3[[#This Row],[ZH]]),Daten_KV3[[#This Row],[ZH]]/_xlfn.XLOOKUP(Basisjahr,Daten_KV3[Jahr],Daten_KV3[ZH])-1,#N/A)</f>
        <v>#N/A</v>
      </c>
      <c r="G33" s="73"/>
      <c r="H33" s="75" t="e">
        <f>IF(ISNUMBER(Daten_KV3[[#This Row],[CH]]),Daten_KV3[[#This Row],[CH]]/_xlfn.XLOOKUP(Basisjahr,Daten_KV3[Jahr],Daten_KV3[CH])-1,#N/A)</f>
        <v>#N/A</v>
      </c>
      <c r="I33" s="73"/>
      <c r="J33" s="75" t="e">
        <f>IF(ISNUMBER(Daten_KV3[[#This Row],[BS]]),Daten_KV3[[#This Row],[BS]]/_xlfn.XLOOKUP(Basisjahr,Daten_KV3[Jahr],Daten_KV3[BS])-1,#N/A)</f>
        <v>#N/A</v>
      </c>
      <c r="K33" s="63"/>
      <c r="L33" s="67"/>
      <c r="M33" s="64"/>
      <c r="N33" s="62"/>
      <c r="O33" s="62"/>
      <c r="P33" s="62"/>
    </row>
    <row r="34" spans="1:16" ht="16.350000000000001" customHeight="1">
      <c r="A34" s="95">
        <v>2017</v>
      </c>
      <c r="B34" s="65" t="s">
        <v>164</v>
      </c>
      <c r="C34" s="124" t="s">
        <v>164</v>
      </c>
      <c r="D34" s="66" t="e">
        <v>#N/A</v>
      </c>
      <c r="E34" s="73"/>
      <c r="F34" s="75" t="e">
        <f>IF(ISNUMBER(Daten_KV3[[#This Row],[ZH]]),Daten_KV3[[#This Row],[ZH]]/_xlfn.XLOOKUP(Basisjahr,Daten_KV3[Jahr],Daten_KV3[ZH])-1,#N/A)</f>
        <v>#N/A</v>
      </c>
      <c r="G34" s="73"/>
      <c r="H34" s="75" t="e">
        <f>IF(ISNUMBER(Daten_KV3[[#This Row],[CH]]),Daten_KV3[[#This Row],[CH]]/_xlfn.XLOOKUP(Basisjahr,Daten_KV3[Jahr],Daten_KV3[CH])-1,#N/A)</f>
        <v>#N/A</v>
      </c>
      <c r="I34" s="73"/>
      <c r="J34" s="75" t="e">
        <f>IF(ISNUMBER(Daten_KV3[[#This Row],[BS]]),Daten_KV3[[#This Row],[BS]]/_xlfn.XLOOKUP(Basisjahr,Daten_KV3[Jahr],Daten_KV3[BS])-1,#N/A)</f>
        <v>#N/A</v>
      </c>
      <c r="K34" s="63"/>
      <c r="L34" s="67"/>
      <c r="M34" s="64"/>
      <c r="N34" s="62"/>
      <c r="O34" s="62"/>
      <c r="P34" s="62"/>
    </row>
    <row r="35" spans="1:16" ht="16.350000000000001" customHeight="1">
      <c r="A35" s="95">
        <v>2018</v>
      </c>
      <c r="B35" s="65" t="s">
        <v>164</v>
      </c>
      <c r="C35" s="124" t="s">
        <v>164</v>
      </c>
      <c r="D35" s="66" t="e">
        <v>#N/A</v>
      </c>
      <c r="E35" s="73"/>
      <c r="F35" s="75" t="e">
        <f>IF(ISNUMBER(Daten_KV3[[#This Row],[ZH]]),Daten_KV3[[#This Row],[ZH]]/_xlfn.XLOOKUP(Basisjahr,Daten_KV3[Jahr],Daten_KV3[ZH])-1,#N/A)</f>
        <v>#N/A</v>
      </c>
      <c r="G35" s="73"/>
      <c r="H35" s="75" t="e">
        <f>IF(ISNUMBER(Daten_KV3[[#This Row],[CH]]),Daten_KV3[[#This Row],[CH]]/_xlfn.XLOOKUP(Basisjahr,Daten_KV3[Jahr],Daten_KV3[CH])-1,#N/A)</f>
        <v>#N/A</v>
      </c>
      <c r="I35" s="73"/>
      <c r="J35" s="75" t="e">
        <f>IF(ISNUMBER(Daten_KV3[[#This Row],[BS]]),Daten_KV3[[#This Row],[BS]]/_xlfn.XLOOKUP(Basisjahr,Daten_KV3[Jahr],Daten_KV3[BS])-1,#N/A)</f>
        <v>#N/A</v>
      </c>
      <c r="K35" s="63"/>
      <c r="L35" s="67"/>
      <c r="M35" s="64"/>
      <c r="N35" s="62"/>
      <c r="O35" s="62"/>
      <c r="P35" s="62"/>
    </row>
    <row r="36" spans="1:16" ht="16.350000000000001" customHeight="1">
      <c r="A36" s="95">
        <v>2019</v>
      </c>
      <c r="B36" s="65" t="s">
        <v>164</v>
      </c>
      <c r="C36" s="124" t="s">
        <v>164</v>
      </c>
      <c r="D36" s="66" t="e">
        <v>#N/A</v>
      </c>
      <c r="E36" s="73"/>
      <c r="F36" s="75" t="e">
        <f>IF(ISNUMBER(Daten_KV3[[#This Row],[ZH]]),Daten_KV3[[#This Row],[ZH]]/_xlfn.XLOOKUP(Basisjahr,Daten_KV3[Jahr],Daten_KV3[ZH])-1,#N/A)</f>
        <v>#N/A</v>
      </c>
      <c r="G36" s="73"/>
      <c r="H36" s="75" t="e">
        <f>IF(ISNUMBER(Daten_KV3[[#This Row],[CH]]),Daten_KV3[[#This Row],[CH]]/_xlfn.XLOOKUP(Basisjahr,Daten_KV3[Jahr],Daten_KV3[CH])-1,#N/A)</f>
        <v>#N/A</v>
      </c>
      <c r="I36" s="73"/>
      <c r="J36" s="75" t="e">
        <f>IF(ISNUMBER(Daten_KV3[[#This Row],[BS]]),Daten_KV3[[#This Row],[BS]]/_xlfn.XLOOKUP(Basisjahr,Daten_KV3[Jahr],Daten_KV3[BS])-1,#N/A)</f>
        <v>#N/A</v>
      </c>
      <c r="K36" s="63"/>
      <c r="L36" s="67"/>
      <c r="M36" s="64"/>
      <c r="N36" s="62"/>
      <c r="O36" s="62"/>
      <c r="P36" s="62"/>
    </row>
    <row r="37" spans="1:16" ht="16.350000000000001" customHeight="1">
      <c r="A37" s="95">
        <v>2020</v>
      </c>
      <c r="B37" s="65" t="s">
        <v>164</v>
      </c>
      <c r="C37" s="124" t="s">
        <v>164</v>
      </c>
      <c r="D37" s="66" t="e">
        <v>#N/A</v>
      </c>
      <c r="E37" s="73"/>
      <c r="F37" s="75" t="e">
        <f>IF(ISNUMBER(Daten_KV3[[#This Row],[ZH]]),Daten_KV3[[#This Row],[ZH]]/_xlfn.XLOOKUP(Basisjahr,Daten_KV3[Jahr],Daten_KV3[ZH])-1,#N/A)</f>
        <v>#N/A</v>
      </c>
      <c r="G37" s="73"/>
      <c r="H37" s="75" t="e">
        <f>IF(ISNUMBER(Daten_KV3[[#This Row],[CH]]),Daten_KV3[[#This Row],[CH]]/_xlfn.XLOOKUP(Basisjahr,Daten_KV3[Jahr],Daten_KV3[CH])-1,#N/A)</f>
        <v>#N/A</v>
      </c>
      <c r="I37" s="73"/>
      <c r="J37" s="75" t="e">
        <f>IF(ISNUMBER(Daten_KV3[[#This Row],[BS]]),Daten_KV3[[#This Row],[BS]]/_xlfn.XLOOKUP(Basisjahr,Daten_KV3[Jahr],Daten_KV3[BS])-1,#N/A)</f>
        <v>#N/A</v>
      </c>
      <c r="K37" s="63"/>
      <c r="L37" s="67"/>
      <c r="M37" s="64"/>
      <c r="N37" s="62"/>
      <c r="O37" s="62"/>
      <c r="P37" s="62"/>
    </row>
    <row r="38" spans="1:16" ht="16.350000000000001" customHeight="1">
      <c r="A38" s="95">
        <v>2021</v>
      </c>
      <c r="B38" s="65" t="s">
        <v>164</v>
      </c>
      <c r="C38" s="124" t="s">
        <v>164</v>
      </c>
      <c r="D38" s="66" t="e">
        <v>#N/A</v>
      </c>
      <c r="E38" s="73"/>
      <c r="F38" s="75" t="e">
        <f>IF(ISNUMBER(Daten_KV3[[#This Row],[ZH]]),Daten_KV3[[#This Row],[ZH]]/_xlfn.XLOOKUP(Basisjahr,Daten_KV3[Jahr],Daten_KV3[ZH])-1,#N/A)</f>
        <v>#N/A</v>
      </c>
      <c r="G38" s="73"/>
      <c r="H38" s="75" t="e">
        <f>IF(ISNUMBER(Daten_KV3[[#This Row],[CH]]),Daten_KV3[[#This Row],[CH]]/_xlfn.XLOOKUP(Basisjahr,Daten_KV3[Jahr],Daten_KV3[CH])-1,#N/A)</f>
        <v>#N/A</v>
      </c>
      <c r="I38" s="73"/>
      <c r="J38" s="75" t="e">
        <f>IF(ISNUMBER(Daten_KV3[[#This Row],[BS]]),Daten_KV3[[#This Row],[BS]]/_xlfn.XLOOKUP(Basisjahr,Daten_KV3[Jahr],Daten_KV3[BS])-1,#N/A)</f>
        <v>#N/A</v>
      </c>
      <c r="K38" s="63"/>
      <c r="L38" s="67"/>
      <c r="M38" s="64"/>
      <c r="N38" s="62"/>
      <c r="O38" s="62"/>
      <c r="P38" s="62"/>
    </row>
    <row r="39" spans="1:16" ht="16.350000000000001" customHeight="1">
      <c r="A39" s="95">
        <v>2022</v>
      </c>
      <c r="B39" s="65" t="s">
        <v>164</v>
      </c>
      <c r="C39" s="124" t="s">
        <v>164</v>
      </c>
      <c r="D39" s="66" t="e">
        <v>#N/A</v>
      </c>
      <c r="E39" s="73"/>
      <c r="F39" s="75" t="e">
        <f>IF(ISNUMBER(Daten_KV3[[#This Row],[ZH]]),Daten_KV3[[#This Row],[ZH]]/_xlfn.XLOOKUP(Basisjahr,Daten_KV3[Jahr],Daten_KV3[ZH])-1,#N/A)</f>
        <v>#N/A</v>
      </c>
      <c r="G39" s="73"/>
      <c r="H39" s="75" t="e">
        <f>IF(ISNUMBER(Daten_KV3[[#This Row],[CH]]),Daten_KV3[[#This Row],[CH]]/_xlfn.XLOOKUP(Basisjahr,Daten_KV3[Jahr],Daten_KV3[CH])-1,#N/A)</f>
        <v>#N/A</v>
      </c>
      <c r="I39" s="73"/>
      <c r="J39" s="75" t="e">
        <f>IF(ISNUMBER(Daten_KV3[[#This Row],[BS]]),Daten_KV3[[#This Row],[BS]]/_xlfn.XLOOKUP(Basisjahr,Daten_KV3[Jahr],Daten_KV3[BS])-1,#N/A)</f>
        <v>#N/A</v>
      </c>
      <c r="K39" s="68"/>
      <c r="L39" s="67"/>
      <c r="M39" s="64"/>
      <c r="N39" s="62"/>
      <c r="O39" s="62"/>
      <c r="P39" s="62"/>
    </row>
    <row r="40" spans="1:16" ht="16.350000000000001" customHeight="1">
      <c r="A40" s="95">
        <v>2023</v>
      </c>
      <c r="B40" s="65" t="s">
        <v>164</v>
      </c>
      <c r="C40" s="124" t="s">
        <v>164</v>
      </c>
      <c r="D40" s="66" t="e">
        <v>#N/A</v>
      </c>
      <c r="E40" s="74"/>
      <c r="F40" s="76" t="e">
        <f>IF(ISNUMBER(Daten_KV3[[#This Row],[ZH]]),Daten_KV3[[#This Row],[ZH]]/_xlfn.XLOOKUP(Basisjahr,Daten_KV3[Jahr],Daten_KV3[ZH])-1,#N/A)</f>
        <v>#N/A</v>
      </c>
      <c r="G40" s="74"/>
      <c r="H40" s="76" t="e">
        <f>IF(ISNUMBER(Daten_KV3[[#This Row],[CH]]),Daten_KV3[[#This Row],[CH]]/_xlfn.XLOOKUP(Basisjahr,Daten_KV3[Jahr],Daten_KV3[CH])-1,#N/A)</f>
        <v>#N/A</v>
      </c>
      <c r="I40" s="74"/>
      <c r="J40" s="76" t="e">
        <f>IF(ISNUMBER(Daten_KV3[[#This Row],[BS]]),Daten_KV3[[#This Row],[BS]]/_xlfn.XLOOKUP(Basisjahr,Daten_KV3[Jahr],Daten_KV3[BS])-1,#N/A)</f>
        <v>#N/A</v>
      </c>
      <c r="K40" s="68"/>
      <c r="L40" s="67"/>
      <c r="M40" s="64"/>
      <c r="N40" s="62"/>
      <c r="O40" s="62"/>
      <c r="P40" s="62"/>
    </row>
    <row r="41" spans="1:16" ht="16.350000000000001" customHeight="1">
      <c r="A41" s="95">
        <v>2024</v>
      </c>
      <c r="B41" s="65" t="s">
        <v>164</v>
      </c>
      <c r="C41" s="124" t="s">
        <v>164</v>
      </c>
      <c r="D41" s="66" t="e">
        <v>#N/A</v>
      </c>
      <c r="E41" s="74"/>
      <c r="F41" s="76" t="e">
        <f>IF(ISNUMBER(Daten_KV3[[#This Row],[ZH]]),Daten_KV3[[#This Row],[ZH]]/_xlfn.XLOOKUP(Basisjahr,Daten_KV3[Jahr],Daten_KV3[ZH])-1,#N/A)</f>
        <v>#N/A</v>
      </c>
      <c r="G41" s="74"/>
      <c r="H41" s="76" t="e">
        <f>IF(ISNUMBER(Daten_KV3[[#This Row],[CH]]),Daten_KV3[[#This Row],[CH]]/_xlfn.XLOOKUP(Basisjahr,Daten_KV3[Jahr],Daten_KV3[CH])-1,#N/A)</f>
        <v>#N/A</v>
      </c>
      <c r="I41" s="74"/>
      <c r="J41" s="76" t="e">
        <f>IF(ISNUMBER(Daten_KV3[[#This Row],[BS]]),Daten_KV3[[#This Row],[BS]]/_xlfn.XLOOKUP(Basisjahr,Daten_KV3[Jahr],Daten_KV3[BS])-1,#N/A)</f>
        <v>#N/A</v>
      </c>
      <c r="K41" s="68"/>
      <c r="L41" s="67"/>
      <c r="M41" s="64"/>
      <c r="N41" s="62"/>
      <c r="O41" s="62"/>
      <c r="P41" s="62"/>
    </row>
    <row r="42" spans="1:16" ht="16.350000000000001" customHeight="1">
      <c r="A42" s="95">
        <v>2025</v>
      </c>
      <c r="B42" s="65" t="s">
        <v>164</v>
      </c>
      <c r="C42" s="124" t="s">
        <v>164</v>
      </c>
      <c r="D42" s="66" t="e">
        <v>#N/A</v>
      </c>
      <c r="E42" s="74"/>
      <c r="F42" s="76" t="e">
        <f>IF(ISNUMBER(Daten_KV3[[#This Row],[ZH]]),Daten_KV3[[#This Row],[ZH]]/_xlfn.XLOOKUP(Basisjahr,Daten_KV3[Jahr],Daten_KV3[ZH])-1,#N/A)</f>
        <v>#N/A</v>
      </c>
      <c r="G42" s="74"/>
      <c r="H42" s="76" t="e">
        <f>IF(ISNUMBER(Daten_KV3[[#This Row],[CH]]),Daten_KV3[[#This Row],[CH]]/_xlfn.XLOOKUP(Basisjahr,Daten_KV3[Jahr],Daten_KV3[CH])-1,#N/A)</f>
        <v>#N/A</v>
      </c>
      <c r="I42" s="74"/>
      <c r="J42" s="76" t="e">
        <f>IF(ISNUMBER(Daten_KV3[[#This Row],[BS]]),Daten_KV3[[#This Row],[BS]]/_xlfn.XLOOKUP(Basisjahr,Daten_KV3[Jahr],Daten_KV3[BS])-1,#N/A)</f>
        <v>#N/A</v>
      </c>
      <c r="K42" s="68"/>
      <c r="L42" s="67"/>
      <c r="M42" s="64"/>
      <c r="N42" s="62"/>
      <c r="O42" s="62"/>
      <c r="P42" s="62"/>
    </row>
    <row r="43" spans="1:16" ht="16.350000000000001" customHeight="1">
      <c r="A43" s="95">
        <v>2026</v>
      </c>
      <c r="B43" s="65" t="s">
        <v>164</v>
      </c>
      <c r="C43" s="124" t="s">
        <v>164</v>
      </c>
      <c r="D43" s="66" t="e">
        <v>#N/A</v>
      </c>
      <c r="E43" s="74"/>
      <c r="F43" s="76" t="e">
        <f>IF(ISNUMBER(Daten_KV3[[#This Row],[ZH]]),Daten_KV3[[#This Row],[ZH]]/_xlfn.XLOOKUP(Basisjahr,Daten_KV3[Jahr],Daten_KV3[ZH])-1,#N/A)</f>
        <v>#N/A</v>
      </c>
      <c r="G43" s="74"/>
      <c r="H43" s="76" t="e">
        <f>IF(ISNUMBER(Daten_KV3[[#This Row],[CH]]),Daten_KV3[[#This Row],[CH]]/_xlfn.XLOOKUP(Basisjahr,Daten_KV3[Jahr],Daten_KV3[CH])-1,#N/A)</f>
        <v>#N/A</v>
      </c>
      <c r="I43" s="74"/>
      <c r="J43" s="76" t="e">
        <f>IF(ISNUMBER(Daten_KV3[[#This Row],[BS]]),Daten_KV3[[#This Row],[BS]]/_xlfn.XLOOKUP(Basisjahr,Daten_KV3[Jahr],Daten_KV3[BS])-1,#N/A)</f>
        <v>#N/A</v>
      </c>
      <c r="K43" s="68"/>
      <c r="L43" s="67"/>
      <c r="M43" s="64"/>
      <c r="N43" s="62"/>
      <c r="O43" s="62"/>
      <c r="P43" s="62"/>
    </row>
    <row r="44" spans="1:16" ht="16.350000000000001" customHeight="1">
      <c r="A44" s="95">
        <v>2027</v>
      </c>
      <c r="B44" s="65" t="s">
        <v>164</v>
      </c>
      <c r="C44" s="124" t="s">
        <v>164</v>
      </c>
      <c r="D44" s="66" t="e">
        <v>#N/A</v>
      </c>
      <c r="E44" s="74"/>
      <c r="F44" s="76" t="e">
        <f>IF(ISNUMBER(Daten_KV3[[#This Row],[ZH]]),Daten_KV3[[#This Row],[ZH]]/_xlfn.XLOOKUP(Basisjahr,Daten_KV3[Jahr],Daten_KV3[ZH])-1,#N/A)</f>
        <v>#N/A</v>
      </c>
      <c r="G44" s="74"/>
      <c r="H44" s="76" t="e">
        <f>IF(ISNUMBER(Daten_KV3[[#This Row],[CH]]),Daten_KV3[[#This Row],[CH]]/_xlfn.XLOOKUP(Basisjahr,Daten_KV3[Jahr],Daten_KV3[CH])-1,#N/A)</f>
        <v>#N/A</v>
      </c>
      <c r="I44" s="74"/>
      <c r="J44" s="76" t="e">
        <f>IF(ISNUMBER(Daten_KV3[[#This Row],[BS]]),Daten_KV3[[#This Row],[BS]]/_xlfn.XLOOKUP(Basisjahr,Daten_KV3[Jahr],Daten_KV3[BS])-1,#N/A)</f>
        <v>#N/A</v>
      </c>
      <c r="K44" s="68"/>
      <c r="L44" s="67"/>
      <c r="M44" s="64"/>
      <c r="N44" s="62"/>
      <c r="O44" s="62"/>
      <c r="P44" s="62"/>
    </row>
    <row r="45" spans="1:16" ht="16.350000000000001" customHeight="1">
      <c r="A45" s="95">
        <v>2028</v>
      </c>
      <c r="B45" s="65" t="s">
        <v>164</v>
      </c>
      <c r="C45" s="124" t="s">
        <v>164</v>
      </c>
      <c r="D45" s="66" t="e">
        <v>#N/A</v>
      </c>
      <c r="E45" s="74"/>
      <c r="F45" s="76" t="e">
        <f>IF(ISNUMBER(Daten_KV3[[#This Row],[ZH]]),Daten_KV3[[#This Row],[ZH]]/_xlfn.XLOOKUP(Basisjahr,Daten_KV3[Jahr],Daten_KV3[ZH])-1,#N/A)</f>
        <v>#N/A</v>
      </c>
      <c r="G45" s="74"/>
      <c r="H45" s="76" t="e">
        <f>IF(ISNUMBER(Daten_KV3[[#This Row],[CH]]),Daten_KV3[[#This Row],[CH]]/_xlfn.XLOOKUP(Basisjahr,Daten_KV3[Jahr],Daten_KV3[CH])-1,#N/A)</f>
        <v>#N/A</v>
      </c>
      <c r="I45" s="74"/>
      <c r="J45" s="76" t="e">
        <f>IF(ISNUMBER(Daten_KV3[[#This Row],[BS]]),Daten_KV3[[#This Row],[BS]]/_xlfn.XLOOKUP(Basisjahr,Daten_KV3[Jahr],Daten_KV3[BS])-1,#N/A)</f>
        <v>#N/A</v>
      </c>
      <c r="K45" s="68"/>
      <c r="L45" s="67"/>
      <c r="M45" s="64"/>
      <c r="N45" s="62"/>
      <c r="O45" s="62"/>
      <c r="P45" s="62"/>
    </row>
    <row r="46" spans="1:16" ht="16.350000000000001" customHeight="1">
      <c r="A46" s="95">
        <v>2029</v>
      </c>
      <c r="B46" s="65" t="s">
        <v>164</v>
      </c>
      <c r="C46" s="124" t="s">
        <v>164</v>
      </c>
      <c r="D46" s="66" t="e">
        <v>#N/A</v>
      </c>
      <c r="E46" s="74"/>
      <c r="F46" s="76" t="e">
        <f>IF(ISNUMBER(Daten_KV3[[#This Row],[ZH]]),Daten_KV3[[#This Row],[ZH]]/_xlfn.XLOOKUP(Basisjahr,Daten_KV3[Jahr],Daten_KV3[ZH])-1,#N/A)</f>
        <v>#N/A</v>
      </c>
      <c r="G46" s="74"/>
      <c r="H46" s="76" t="e">
        <f>IF(ISNUMBER(Daten_KV3[[#This Row],[CH]]),Daten_KV3[[#This Row],[CH]]/_xlfn.XLOOKUP(Basisjahr,Daten_KV3[Jahr],Daten_KV3[CH])-1,#N/A)</f>
        <v>#N/A</v>
      </c>
      <c r="I46" s="74"/>
      <c r="J46" s="76" t="e">
        <f>IF(ISNUMBER(Daten_KV3[[#This Row],[BS]]),Daten_KV3[[#This Row],[BS]]/_xlfn.XLOOKUP(Basisjahr,Daten_KV3[Jahr],Daten_KV3[BS])-1,#N/A)</f>
        <v>#N/A</v>
      </c>
      <c r="K46" s="68"/>
      <c r="L46" s="67"/>
      <c r="M46" s="64"/>
      <c r="N46" s="62"/>
      <c r="O46" s="62"/>
      <c r="P46" s="62"/>
    </row>
    <row r="47" spans="1:16" ht="16.350000000000001" customHeight="1">
      <c r="A47" s="95">
        <v>2030</v>
      </c>
      <c r="B47" s="65" t="s">
        <v>164</v>
      </c>
      <c r="C47" s="124" t="s">
        <v>164</v>
      </c>
      <c r="D47" s="66" t="e">
        <v>#N/A</v>
      </c>
      <c r="E47" s="74"/>
      <c r="F47" s="76" t="e">
        <f>IF(ISNUMBER(Daten_KV3[[#This Row],[ZH]]),Daten_KV3[[#This Row],[ZH]]/_xlfn.XLOOKUP(Basisjahr,Daten_KV3[Jahr],Daten_KV3[ZH])-1,#N/A)</f>
        <v>#N/A</v>
      </c>
      <c r="G47" s="74"/>
      <c r="H47" s="76" t="e">
        <f>IF(ISNUMBER(Daten_KV3[[#This Row],[CH]]),Daten_KV3[[#This Row],[CH]]/_xlfn.XLOOKUP(Basisjahr,Daten_KV3[Jahr],Daten_KV3[CH])-1,#N/A)</f>
        <v>#N/A</v>
      </c>
      <c r="I47" s="74"/>
      <c r="J47" s="76" t="e">
        <f>IF(ISNUMBER(Daten_KV3[[#This Row],[BS]]),Daten_KV3[[#This Row],[BS]]/_xlfn.XLOOKUP(Basisjahr,Daten_KV3[Jahr],Daten_KV3[BS])-1,#N/A)</f>
        <v>#N/A</v>
      </c>
      <c r="K47" s="68"/>
      <c r="L47" s="67"/>
      <c r="M47" s="64"/>
      <c r="N47" s="62"/>
      <c r="O47" s="62"/>
      <c r="P47" s="62"/>
    </row>
    <row r="48" spans="1:16" ht="16.350000000000001" customHeight="1">
      <c r="A48" s="95">
        <v>2031</v>
      </c>
      <c r="B48" s="65" t="s">
        <v>164</v>
      </c>
      <c r="C48" s="124" t="s">
        <v>164</v>
      </c>
      <c r="D48" s="66" t="e">
        <v>#N/A</v>
      </c>
      <c r="E48" s="74"/>
      <c r="F48" s="76" t="e">
        <f>IF(ISNUMBER(Daten_KV3[[#This Row],[ZH]]),Daten_KV3[[#This Row],[ZH]]/_xlfn.XLOOKUP(Basisjahr,Daten_KV3[Jahr],Daten_KV3[ZH])-1,#N/A)</f>
        <v>#N/A</v>
      </c>
      <c r="G48" s="74"/>
      <c r="H48" s="76" t="e">
        <f>IF(ISNUMBER(Daten_KV3[[#This Row],[CH]]),Daten_KV3[[#This Row],[CH]]/_xlfn.XLOOKUP(Basisjahr,Daten_KV3[Jahr],Daten_KV3[CH])-1,#N/A)</f>
        <v>#N/A</v>
      </c>
      <c r="I48" s="74"/>
      <c r="J48" s="76" t="e">
        <f>IF(ISNUMBER(Daten_KV3[[#This Row],[BS]]),Daten_KV3[[#This Row],[BS]]/_xlfn.XLOOKUP(Basisjahr,Daten_KV3[Jahr],Daten_KV3[BS])-1,#N/A)</f>
        <v>#N/A</v>
      </c>
      <c r="K48" s="68"/>
      <c r="L48" s="67"/>
      <c r="M48" s="64"/>
      <c r="N48" s="62"/>
      <c r="O48" s="62"/>
      <c r="P48" s="62"/>
    </row>
    <row r="49" spans="1:16" ht="16.350000000000001" customHeight="1">
      <c r="A49" s="95">
        <v>2032</v>
      </c>
      <c r="B49" s="65" t="s">
        <v>164</v>
      </c>
      <c r="C49" s="124" t="s">
        <v>164</v>
      </c>
      <c r="D49" s="66" t="e">
        <v>#N/A</v>
      </c>
      <c r="E49" s="74"/>
      <c r="F49" s="76" t="e">
        <f>IF(ISNUMBER(Daten_KV3[[#This Row],[ZH]]),Daten_KV3[[#This Row],[ZH]]/_xlfn.XLOOKUP(Basisjahr,Daten_KV3[Jahr],Daten_KV3[ZH])-1,#N/A)</f>
        <v>#N/A</v>
      </c>
      <c r="G49" s="74"/>
      <c r="H49" s="76" t="e">
        <f>IF(ISNUMBER(Daten_KV3[[#This Row],[CH]]),Daten_KV3[[#This Row],[CH]]/_xlfn.XLOOKUP(Basisjahr,Daten_KV3[Jahr],Daten_KV3[CH])-1,#N/A)</f>
        <v>#N/A</v>
      </c>
      <c r="I49" s="74"/>
      <c r="J49" s="76" t="e">
        <f>IF(ISNUMBER(Daten_KV3[[#This Row],[BS]]),Daten_KV3[[#This Row],[BS]]/_xlfn.XLOOKUP(Basisjahr,Daten_KV3[Jahr],Daten_KV3[BS])-1,#N/A)</f>
        <v>#N/A</v>
      </c>
      <c r="K49" s="68"/>
      <c r="L49" s="67"/>
      <c r="M49" s="64"/>
      <c r="N49" s="62"/>
      <c r="O49" s="62"/>
      <c r="P49" s="62"/>
    </row>
    <row r="50" spans="1:16" ht="16.350000000000001" customHeight="1">
      <c r="A50" s="95">
        <v>2033</v>
      </c>
      <c r="B50" s="65" t="s">
        <v>164</v>
      </c>
      <c r="C50" s="124" t="s">
        <v>164</v>
      </c>
      <c r="D50" s="66" t="e">
        <v>#N/A</v>
      </c>
      <c r="E50" s="74"/>
      <c r="F50" s="76" t="e">
        <f>IF(ISNUMBER(Daten_KV3[[#This Row],[ZH]]),Daten_KV3[[#This Row],[ZH]]/_xlfn.XLOOKUP(Basisjahr,Daten_KV3[Jahr],Daten_KV3[ZH])-1,#N/A)</f>
        <v>#N/A</v>
      </c>
      <c r="G50" s="74"/>
      <c r="H50" s="76" t="e">
        <f>IF(ISNUMBER(Daten_KV3[[#This Row],[CH]]),Daten_KV3[[#This Row],[CH]]/_xlfn.XLOOKUP(Basisjahr,Daten_KV3[Jahr],Daten_KV3[CH])-1,#N/A)</f>
        <v>#N/A</v>
      </c>
      <c r="I50" s="74"/>
      <c r="J50" s="76" t="e">
        <f>IF(ISNUMBER(Daten_KV3[[#This Row],[BS]]),Daten_KV3[[#This Row],[BS]]/_xlfn.XLOOKUP(Basisjahr,Daten_KV3[Jahr],Daten_KV3[BS])-1,#N/A)</f>
        <v>#N/A</v>
      </c>
      <c r="K50" s="68"/>
      <c r="L50" s="67"/>
      <c r="M50" s="64"/>
      <c r="N50" s="62"/>
      <c r="O50" s="62"/>
      <c r="P50" s="62"/>
    </row>
    <row r="51" spans="1:16" ht="16.350000000000001" customHeight="1">
      <c r="A51" s="95">
        <v>2034</v>
      </c>
      <c r="B51" s="65" t="s">
        <v>164</v>
      </c>
      <c r="C51" s="124" t="s">
        <v>164</v>
      </c>
      <c r="D51" s="66" t="e">
        <v>#N/A</v>
      </c>
      <c r="E51" s="74"/>
      <c r="F51" s="76" t="e">
        <f>IF(ISNUMBER(Daten_KV3[[#This Row],[ZH]]),Daten_KV3[[#This Row],[ZH]]/_xlfn.XLOOKUP(Basisjahr,Daten_KV3[Jahr],Daten_KV3[ZH])-1,#N/A)</f>
        <v>#N/A</v>
      </c>
      <c r="G51" s="74"/>
      <c r="H51" s="76" t="e">
        <f>IF(ISNUMBER(Daten_KV3[[#This Row],[CH]]),Daten_KV3[[#This Row],[CH]]/_xlfn.XLOOKUP(Basisjahr,Daten_KV3[Jahr],Daten_KV3[CH])-1,#N/A)</f>
        <v>#N/A</v>
      </c>
      <c r="I51" s="74"/>
      <c r="J51" s="76" t="e">
        <f>IF(ISNUMBER(Daten_KV3[[#This Row],[BS]]),Daten_KV3[[#This Row],[BS]]/_xlfn.XLOOKUP(Basisjahr,Daten_KV3[Jahr],Daten_KV3[BS])-1,#N/A)</f>
        <v>#N/A</v>
      </c>
      <c r="K51" s="68"/>
      <c r="L51" s="67"/>
      <c r="M51" s="64"/>
      <c r="N51" s="62"/>
      <c r="O51" s="62"/>
      <c r="P51" s="62"/>
    </row>
    <row r="52" spans="1:16" ht="16.350000000000001" customHeight="1">
      <c r="A52" s="95">
        <v>2035</v>
      </c>
      <c r="B52" s="65" t="s">
        <v>164</v>
      </c>
      <c r="C52" s="124" t="s">
        <v>164</v>
      </c>
      <c r="D52" s="66" t="e">
        <v>#N/A</v>
      </c>
      <c r="E52" s="74"/>
      <c r="F52" s="76" t="e">
        <f>IF(ISNUMBER(Daten_KV3[[#This Row],[ZH]]),Daten_KV3[[#This Row],[ZH]]/_xlfn.XLOOKUP(Basisjahr,Daten_KV3[Jahr],Daten_KV3[ZH])-1,#N/A)</f>
        <v>#N/A</v>
      </c>
      <c r="G52" s="74"/>
      <c r="H52" s="76" t="e">
        <f>IF(ISNUMBER(Daten_KV3[[#This Row],[CH]]),Daten_KV3[[#This Row],[CH]]/_xlfn.XLOOKUP(Basisjahr,Daten_KV3[Jahr],Daten_KV3[CH])-1,#N/A)</f>
        <v>#N/A</v>
      </c>
      <c r="I52" s="74"/>
      <c r="J52" s="76" t="e">
        <f>IF(ISNUMBER(Daten_KV3[[#This Row],[BS]]),Daten_KV3[[#This Row],[BS]]/_xlfn.XLOOKUP(Basisjahr,Daten_KV3[Jahr],Daten_KV3[BS])-1,#N/A)</f>
        <v>#N/A</v>
      </c>
      <c r="K52" s="68"/>
      <c r="L52" s="67"/>
      <c r="M52" s="64"/>
      <c r="N52" s="62"/>
      <c r="O52" s="62"/>
      <c r="P52" s="62"/>
    </row>
    <row r="53" spans="1:16" ht="16.350000000000001" customHeight="1">
      <c r="A53" s="95">
        <v>2036</v>
      </c>
      <c r="B53" s="65" t="s">
        <v>164</v>
      </c>
      <c r="C53" s="124" t="s">
        <v>164</v>
      </c>
      <c r="D53" s="66" t="e">
        <v>#N/A</v>
      </c>
      <c r="E53" s="74"/>
      <c r="F53" s="76" t="e">
        <f>IF(ISNUMBER(Daten_KV3[[#This Row],[ZH]]),Daten_KV3[[#This Row],[ZH]]/_xlfn.XLOOKUP(Basisjahr,Daten_KV3[Jahr],Daten_KV3[ZH])-1,#N/A)</f>
        <v>#N/A</v>
      </c>
      <c r="G53" s="74"/>
      <c r="H53" s="76" t="e">
        <f>IF(ISNUMBER(Daten_KV3[[#This Row],[CH]]),Daten_KV3[[#This Row],[CH]]/_xlfn.XLOOKUP(Basisjahr,Daten_KV3[Jahr],Daten_KV3[CH])-1,#N/A)</f>
        <v>#N/A</v>
      </c>
      <c r="I53" s="74"/>
      <c r="J53" s="76" t="e">
        <f>IF(ISNUMBER(Daten_KV3[[#This Row],[BS]]),Daten_KV3[[#This Row],[BS]]/_xlfn.XLOOKUP(Basisjahr,Daten_KV3[Jahr],Daten_KV3[BS])-1,#N/A)</f>
        <v>#N/A</v>
      </c>
      <c r="K53" s="68"/>
      <c r="L53" s="67"/>
      <c r="M53" s="64"/>
      <c r="N53" s="62"/>
      <c r="O53" s="62"/>
      <c r="P53" s="62"/>
    </row>
    <row r="54" spans="1:16" ht="16.350000000000001" customHeight="1">
      <c r="A54" s="95">
        <v>2037</v>
      </c>
      <c r="B54" s="65" t="s">
        <v>164</v>
      </c>
      <c r="C54" s="124" t="s">
        <v>164</v>
      </c>
      <c r="D54" s="66" t="e">
        <v>#N/A</v>
      </c>
      <c r="E54" s="74"/>
      <c r="F54" s="76" t="e">
        <f>IF(ISNUMBER(Daten_KV3[[#This Row],[ZH]]),Daten_KV3[[#This Row],[ZH]]/_xlfn.XLOOKUP(Basisjahr,Daten_KV3[Jahr],Daten_KV3[ZH])-1,#N/A)</f>
        <v>#N/A</v>
      </c>
      <c r="G54" s="74"/>
      <c r="H54" s="76" t="e">
        <f>IF(ISNUMBER(Daten_KV3[[#This Row],[CH]]),Daten_KV3[[#This Row],[CH]]/_xlfn.XLOOKUP(Basisjahr,Daten_KV3[Jahr],Daten_KV3[CH])-1,#N/A)</f>
        <v>#N/A</v>
      </c>
      <c r="I54" s="74"/>
      <c r="J54" s="76" t="e">
        <f>IF(ISNUMBER(Daten_KV3[[#This Row],[BS]]),Daten_KV3[[#This Row],[BS]]/_xlfn.XLOOKUP(Basisjahr,Daten_KV3[Jahr],Daten_KV3[BS])-1,#N/A)</f>
        <v>#N/A</v>
      </c>
      <c r="K54" s="68"/>
      <c r="L54" s="67"/>
      <c r="M54" s="64"/>
      <c r="N54" s="62"/>
      <c r="O54" s="62"/>
      <c r="P54" s="62"/>
    </row>
    <row r="55" spans="1:16" ht="16.350000000000001" customHeight="1">
      <c r="A55" s="95">
        <v>2038</v>
      </c>
      <c r="B55" s="65" t="s">
        <v>164</v>
      </c>
      <c r="C55" s="124" t="s">
        <v>164</v>
      </c>
      <c r="D55" s="66" t="e">
        <v>#N/A</v>
      </c>
      <c r="E55" s="74"/>
      <c r="F55" s="76" t="e">
        <f>IF(ISNUMBER(Daten_KV3[[#This Row],[ZH]]),Daten_KV3[[#This Row],[ZH]]/_xlfn.XLOOKUP(Basisjahr,Daten_KV3[Jahr],Daten_KV3[ZH])-1,#N/A)</f>
        <v>#N/A</v>
      </c>
      <c r="G55" s="74"/>
      <c r="H55" s="76" t="e">
        <f>IF(ISNUMBER(Daten_KV3[[#This Row],[CH]]),Daten_KV3[[#This Row],[CH]]/_xlfn.XLOOKUP(Basisjahr,Daten_KV3[Jahr],Daten_KV3[CH])-1,#N/A)</f>
        <v>#N/A</v>
      </c>
      <c r="I55" s="74"/>
      <c r="J55" s="76" t="e">
        <f>IF(ISNUMBER(Daten_KV3[[#This Row],[BS]]),Daten_KV3[[#This Row],[BS]]/_xlfn.XLOOKUP(Basisjahr,Daten_KV3[Jahr],Daten_KV3[BS])-1,#N/A)</f>
        <v>#N/A</v>
      </c>
      <c r="K55" s="68"/>
      <c r="L55" s="67"/>
      <c r="M55" s="64"/>
      <c r="N55" s="62"/>
      <c r="O55" s="62"/>
      <c r="P55" s="62"/>
    </row>
    <row r="56" spans="1:16" ht="16.350000000000001" customHeight="1">
      <c r="A56" s="95">
        <v>2039</v>
      </c>
      <c r="B56" s="65" t="s">
        <v>164</v>
      </c>
      <c r="C56" s="124" t="s">
        <v>164</v>
      </c>
      <c r="D56" s="66" t="e">
        <v>#N/A</v>
      </c>
      <c r="E56" s="74"/>
      <c r="F56" s="76" t="e">
        <f>IF(ISNUMBER(Daten_KV3[[#This Row],[ZH]]),Daten_KV3[[#This Row],[ZH]]/_xlfn.XLOOKUP(Basisjahr,Daten_KV3[Jahr],Daten_KV3[ZH])-1,#N/A)</f>
        <v>#N/A</v>
      </c>
      <c r="G56" s="74"/>
      <c r="H56" s="76" t="e">
        <f>IF(ISNUMBER(Daten_KV3[[#This Row],[CH]]),Daten_KV3[[#This Row],[CH]]/_xlfn.XLOOKUP(Basisjahr,Daten_KV3[Jahr],Daten_KV3[CH])-1,#N/A)</f>
        <v>#N/A</v>
      </c>
      <c r="I56" s="74"/>
      <c r="J56" s="76" t="e">
        <f>IF(ISNUMBER(Daten_KV3[[#This Row],[BS]]),Daten_KV3[[#This Row],[BS]]/_xlfn.XLOOKUP(Basisjahr,Daten_KV3[Jahr],Daten_KV3[BS])-1,#N/A)</f>
        <v>#N/A</v>
      </c>
      <c r="K56" s="68"/>
      <c r="L56" s="67"/>
      <c r="M56" s="64"/>
      <c r="N56" s="62"/>
      <c r="O56" s="62"/>
      <c r="P56" s="62"/>
    </row>
    <row r="57" spans="1:16" ht="16.350000000000001" customHeight="1">
      <c r="A57" s="95">
        <v>2040</v>
      </c>
      <c r="B57" s="65" t="s">
        <v>164</v>
      </c>
      <c r="C57" s="124" t="s">
        <v>164</v>
      </c>
      <c r="D57" s="66" t="e">
        <v>#N/A</v>
      </c>
      <c r="E57" s="74"/>
      <c r="F57" s="76" t="e">
        <f>IF(ISNUMBER(Daten_KV3[[#This Row],[ZH]]),Daten_KV3[[#This Row],[ZH]]/_xlfn.XLOOKUP(Basisjahr,Daten_KV3[Jahr],Daten_KV3[ZH])-1,#N/A)</f>
        <v>#N/A</v>
      </c>
      <c r="G57" s="74"/>
      <c r="H57" s="76" t="e">
        <f>IF(ISNUMBER(Daten_KV3[[#This Row],[CH]]),Daten_KV3[[#This Row],[CH]]/_xlfn.XLOOKUP(Basisjahr,Daten_KV3[Jahr],Daten_KV3[CH])-1,#N/A)</f>
        <v>#N/A</v>
      </c>
      <c r="I57" s="74"/>
      <c r="J57" s="76" t="e">
        <f>IF(ISNUMBER(Daten_KV3[[#This Row],[BS]]),Daten_KV3[[#This Row],[BS]]/_xlfn.XLOOKUP(Basisjahr,Daten_KV3[Jahr],Daten_KV3[BS])-1,#N/A)</f>
        <v>#N/A</v>
      </c>
      <c r="K57" s="68"/>
      <c r="L57" s="67"/>
      <c r="M57" s="64"/>
      <c r="N57" s="62"/>
      <c r="O57" s="62"/>
      <c r="P57" s="62"/>
    </row>
    <row r="58" spans="1:16" ht="16.350000000000001" customHeight="1">
      <c r="A58" s="95">
        <v>2041</v>
      </c>
      <c r="B58" s="65" t="s">
        <v>164</v>
      </c>
      <c r="C58" s="124" t="s">
        <v>164</v>
      </c>
      <c r="D58" s="66" t="e">
        <v>#N/A</v>
      </c>
      <c r="E58" s="74"/>
      <c r="F58" s="76" t="e">
        <f>IF(ISNUMBER(Daten_KV3[[#This Row],[ZH]]),Daten_KV3[[#This Row],[ZH]]/_xlfn.XLOOKUP(Basisjahr,Daten_KV3[Jahr],Daten_KV3[ZH])-1,#N/A)</f>
        <v>#N/A</v>
      </c>
      <c r="G58" s="74"/>
      <c r="H58" s="76" t="e">
        <f>IF(ISNUMBER(Daten_KV3[[#This Row],[CH]]),Daten_KV3[[#This Row],[CH]]/_xlfn.XLOOKUP(Basisjahr,Daten_KV3[Jahr],Daten_KV3[CH])-1,#N/A)</f>
        <v>#N/A</v>
      </c>
      <c r="I58" s="74"/>
      <c r="J58" s="76" t="e">
        <f>IF(ISNUMBER(Daten_KV3[[#This Row],[BS]]),Daten_KV3[[#This Row],[BS]]/_xlfn.XLOOKUP(Basisjahr,Daten_KV3[Jahr],Daten_KV3[BS])-1,#N/A)</f>
        <v>#N/A</v>
      </c>
      <c r="K58" s="68"/>
      <c r="L58" s="67"/>
      <c r="M58" s="64"/>
      <c r="N58" s="62"/>
      <c r="O58" s="62"/>
      <c r="P58" s="62"/>
    </row>
    <row r="59" spans="1:16" ht="16.350000000000001" customHeight="1">
      <c r="A59" s="95">
        <v>2042</v>
      </c>
      <c r="B59" s="65" t="s">
        <v>164</v>
      </c>
      <c r="C59" s="124" t="s">
        <v>164</v>
      </c>
      <c r="D59" s="66" t="e">
        <v>#N/A</v>
      </c>
      <c r="E59" s="74"/>
      <c r="F59" s="76" t="e">
        <f>IF(ISNUMBER(Daten_KV3[[#This Row],[ZH]]),Daten_KV3[[#This Row],[ZH]]/_xlfn.XLOOKUP(Basisjahr,Daten_KV3[Jahr],Daten_KV3[ZH])-1,#N/A)</f>
        <v>#N/A</v>
      </c>
      <c r="G59" s="74"/>
      <c r="H59" s="76" t="e">
        <f>IF(ISNUMBER(Daten_KV3[[#This Row],[CH]]),Daten_KV3[[#This Row],[CH]]/_xlfn.XLOOKUP(Basisjahr,Daten_KV3[Jahr],Daten_KV3[CH])-1,#N/A)</f>
        <v>#N/A</v>
      </c>
      <c r="I59" s="74"/>
      <c r="J59" s="76" t="e">
        <f>IF(ISNUMBER(Daten_KV3[[#This Row],[BS]]),Daten_KV3[[#This Row],[BS]]/_xlfn.XLOOKUP(Basisjahr,Daten_KV3[Jahr],Daten_KV3[BS])-1,#N/A)</f>
        <v>#N/A</v>
      </c>
      <c r="K59" s="68"/>
      <c r="L59" s="67"/>
      <c r="M59" s="64"/>
      <c r="N59" s="62"/>
      <c r="O59" s="62"/>
      <c r="P59" s="62"/>
    </row>
    <row r="60" spans="1:16" ht="16.350000000000001" customHeight="1">
      <c r="A60" s="95">
        <v>2043</v>
      </c>
      <c r="B60" s="65" t="s">
        <v>164</v>
      </c>
      <c r="C60" s="124" t="s">
        <v>164</v>
      </c>
      <c r="D60" s="66" t="e">
        <v>#N/A</v>
      </c>
      <c r="E60" s="74"/>
      <c r="F60" s="76" t="e">
        <f>IF(ISNUMBER(Daten_KV3[[#This Row],[ZH]]),Daten_KV3[[#This Row],[ZH]]/_xlfn.XLOOKUP(Basisjahr,Daten_KV3[Jahr],Daten_KV3[ZH])-1,#N/A)</f>
        <v>#N/A</v>
      </c>
      <c r="G60" s="74"/>
      <c r="H60" s="76" t="e">
        <f>IF(ISNUMBER(Daten_KV3[[#This Row],[CH]]),Daten_KV3[[#This Row],[CH]]/_xlfn.XLOOKUP(Basisjahr,Daten_KV3[Jahr],Daten_KV3[CH])-1,#N/A)</f>
        <v>#N/A</v>
      </c>
      <c r="I60" s="74"/>
      <c r="J60" s="76" t="e">
        <f>IF(ISNUMBER(Daten_KV3[[#This Row],[BS]]),Daten_KV3[[#This Row],[BS]]/_xlfn.XLOOKUP(Basisjahr,Daten_KV3[Jahr],Daten_KV3[BS])-1,#N/A)</f>
        <v>#N/A</v>
      </c>
      <c r="K60" s="68"/>
      <c r="L60" s="67"/>
      <c r="M60" s="64"/>
      <c r="N60" s="62"/>
      <c r="O60" s="62"/>
      <c r="P60" s="62"/>
    </row>
    <row r="61" spans="1:16" ht="16.350000000000001" customHeight="1">
      <c r="A61" s="95">
        <v>2044</v>
      </c>
      <c r="B61" s="65" t="s">
        <v>164</v>
      </c>
      <c r="C61" s="124" t="s">
        <v>164</v>
      </c>
      <c r="D61" s="66" t="e">
        <v>#N/A</v>
      </c>
      <c r="E61" s="74"/>
      <c r="F61" s="76" t="e">
        <f>IF(ISNUMBER(Daten_KV3[[#This Row],[ZH]]),Daten_KV3[[#This Row],[ZH]]/_xlfn.XLOOKUP(Basisjahr,Daten_KV3[Jahr],Daten_KV3[ZH])-1,#N/A)</f>
        <v>#N/A</v>
      </c>
      <c r="G61" s="74"/>
      <c r="H61" s="76" t="e">
        <f>IF(ISNUMBER(Daten_KV3[[#This Row],[CH]]),Daten_KV3[[#This Row],[CH]]/_xlfn.XLOOKUP(Basisjahr,Daten_KV3[Jahr],Daten_KV3[CH])-1,#N/A)</f>
        <v>#N/A</v>
      </c>
      <c r="I61" s="74"/>
      <c r="J61" s="76" t="e">
        <f>IF(ISNUMBER(Daten_KV3[[#This Row],[BS]]),Daten_KV3[[#This Row],[BS]]/_xlfn.XLOOKUP(Basisjahr,Daten_KV3[Jahr],Daten_KV3[BS])-1,#N/A)</f>
        <v>#N/A</v>
      </c>
      <c r="K61" s="68"/>
      <c r="L61" s="67"/>
      <c r="M61" s="64"/>
      <c r="N61" s="62"/>
      <c r="O61" s="62"/>
      <c r="P61" s="62"/>
    </row>
    <row r="62" spans="1:16" ht="16.350000000000001" customHeight="1">
      <c r="A62" s="95">
        <v>2045</v>
      </c>
      <c r="B62" s="65" t="s">
        <v>164</v>
      </c>
      <c r="C62" s="124" t="s">
        <v>164</v>
      </c>
      <c r="D62" s="66" t="e">
        <v>#N/A</v>
      </c>
      <c r="E62" s="74"/>
      <c r="F62" s="76" t="e">
        <f>IF(ISNUMBER(Daten_KV3[[#This Row],[ZH]]),Daten_KV3[[#This Row],[ZH]]/_xlfn.XLOOKUP(Basisjahr,Daten_KV3[Jahr],Daten_KV3[ZH])-1,#N/A)</f>
        <v>#N/A</v>
      </c>
      <c r="G62" s="74"/>
      <c r="H62" s="76" t="e">
        <f>IF(ISNUMBER(Daten_KV3[[#This Row],[CH]]),Daten_KV3[[#This Row],[CH]]/_xlfn.XLOOKUP(Basisjahr,Daten_KV3[Jahr],Daten_KV3[CH])-1,#N/A)</f>
        <v>#N/A</v>
      </c>
      <c r="I62" s="74"/>
      <c r="J62" s="76" t="e">
        <f>IF(ISNUMBER(Daten_KV3[[#This Row],[BS]]),Daten_KV3[[#This Row],[BS]]/_xlfn.XLOOKUP(Basisjahr,Daten_KV3[Jahr],Daten_KV3[BS])-1,#N/A)</f>
        <v>#N/A</v>
      </c>
      <c r="K62" s="68"/>
      <c r="L62" s="67"/>
      <c r="M62" s="64"/>
      <c r="N62" s="62"/>
      <c r="O62" s="62"/>
      <c r="P62" s="62"/>
    </row>
    <row r="63" spans="1:16" ht="16.350000000000001" customHeight="1">
      <c r="A63" s="95">
        <v>2046</v>
      </c>
      <c r="B63" s="65" t="s">
        <v>164</v>
      </c>
      <c r="C63" s="124" t="s">
        <v>164</v>
      </c>
      <c r="D63" s="66" t="e">
        <v>#N/A</v>
      </c>
      <c r="E63" s="74"/>
      <c r="F63" s="76" t="e">
        <f>IF(ISNUMBER(Daten_KV3[[#This Row],[ZH]]),Daten_KV3[[#This Row],[ZH]]/_xlfn.XLOOKUP(Basisjahr,Daten_KV3[Jahr],Daten_KV3[ZH])-1,#N/A)</f>
        <v>#N/A</v>
      </c>
      <c r="G63" s="74"/>
      <c r="H63" s="76" t="e">
        <f>IF(ISNUMBER(Daten_KV3[[#This Row],[CH]]),Daten_KV3[[#This Row],[CH]]/_xlfn.XLOOKUP(Basisjahr,Daten_KV3[Jahr],Daten_KV3[CH])-1,#N/A)</f>
        <v>#N/A</v>
      </c>
      <c r="I63" s="74"/>
      <c r="J63" s="76" t="e">
        <f>IF(ISNUMBER(Daten_KV3[[#This Row],[BS]]),Daten_KV3[[#This Row],[BS]]/_xlfn.XLOOKUP(Basisjahr,Daten_KV3[Jahr],Daten_KV3[BS])-1,#N/A)</f>
        <v>#N/A</v>
      </c>
      <c r="K63" s="68"/>
      <c r="L63" s="67"/>
      <c r="M63" s="64"/>
      <c r="N63" s="62"/>
      <c r="O63" s="62"/>
      <c r="P63" s="62"/>
    </row>
    <row r="64" spans="1:16" ht="16.350000000000001" customHeight="1">
      <c r="A64" s="95">
        <v>2047</v>
      </c>
      <c r="B64" s="65" t="s">
        <v>164</v>
      </c>
      <c r="C64" s="124" t="s">
        <v>164</v>
      </c>
      <c r="D64" s="66" t="e">
        <v>#N/A</v>
      </c>
      <c r="E64" s="74"/>
      <c r="F64" s="76" t="e">
        <f>IF(ISNUMBER(Daten_KV3[[#This Row],[ZH]]),Daten_KV3[[#This Row],[ZH]]/_xlfn.XLOOKUP(Basisjahr,Daten_KV3[Jahr],Daten_KV3[ZH])-1,#N/A)</f>
        <v>#N/A</v>
      </c>
      <c r="G64" s="74"/>
      <c r="H64" s="76" t="e">
        <f>IF(ISNUMBER(Daten_KV3[[#This Row],[CH]]),Daten_KV3[[#This Row],[CH]]/_xlfn.XLOOKUP(Basisjahr,Daten_KV3[Jahr],Daten_KV3[CH])-1,#N/A)</f>
        <v>#N/A</v>
      </c>
      <c r="I64" s="74"/>
      <c r="J64" s="76" t="e">
        <f>IF(ISNUMBER(Daten_KV3[[#This Row],[BS]]),Daten_KV3[[#This Row],[BS]]/_xlfn.XLOOKUP(Basisjahr,Daten_KV3[Jahr],Daten_KV3[BS])-1,#N/A)</f>
        <v>#N/A</v>
      </c>
      <c r="K64" s="68"/>
      <c r="L64" s="67"/>
      <c r="M64" s="64"/>
      <c r="N64" s="62"/>
      <c r="O64" s="62"/>
      <c r="P64" s="62"/>
    </row>
    <row r="65" spans="1:16" ht="16.350000000000001" customHeight="1">
      <c r="A65" s="95">
        <v>2048</v>
      </c>
      <c r="B65" s="65" t="s">
        <v>164</v>
      </c>
      <c r="C65" s="124" t="s">
        <v>164</v>
      </c>
      <c r="D65" s="66" t="e">
        <v>#N/A</v>
      </c>
      <c r="E65" s="74"/>
      <c r="F65" s="76" t="e">
        <f>IF(ISNUMBER(Daten_KV3[[#This Row],[ZH]]),Daten_KV3[[#This Row],[ZH]]/_xlfn.XLOOKUP(Basisjahr,Daten_KV3[Jahr],Daten_KV3[ZH])-1,#N/A)</f>
        <v>#N/A</v>
      </c>
      <c r="G65" s="74"/>
      <c r="H65" s="76" t="e">
        <f>IF(ISNUMBER(Daten_KV3[[#This Row],[CH]]),Daten_KV3[[#This Row],[CH]]/_xlfn.XLOOKUP(Basisjahr,Daten_KV3[Jahr],Daten_KV3[CH])-1,#N/A)</f>
        <v>#N/A</v>
      </c>
      <c r="I65" s="74"/>
      <c r="J65" s="76" t="e">
        <f>IF(ISNUMBER(Daten_KV3[[#This Row],[BS]]),Daten_KV3[[#This Row],[BS]]/_xlfn.XLOOKUP(Basisjahr,Daten_KV3[Jahr],Daten_KV3[BS])-1,#N/A)</f>
        <v>#N/A</v>
      </c>
      <c r="K65" s="68"/>
      <c r="L65" s="67"/>
      <c r="M65" s="64"/>
      <c r="N65" s="62"/>
      <c r="O65" s="62"/>
      <c r="P65" s="62"/>
    </row>
    <row r="66" spans="1:16" ht="16.350000000000001" customHeight="1">
      <c r="A66" s="95">
        <v>2049</v>
      </c>
      <c r="B66" s="65" t="s">
        <v>164</v>
      </c>
      <c r="C66" s="124" t="s">
        <v>164</v>
      </c>
      <c r="D66" s="66" t="e">
        <v>#N/A</v>
      </c>
      <c r="E66" s="74"/>
      <c r="F66" s="76" t="e">
        <f>IF(ISNUMBER(Daten_KV3[[#This Row],[ZH]]),Daten_KV3[[#This Row],[ZH]]/_xlfn.XLOOKUP(Basisjahr,Daten_KV3[Jahr],Daten_KV3[ZH])-1,#N/A)</f>
        <v>#N/A</v>
      </c>
      <c r="G66" s="74"/>
      <c r="H66" s="76" t="e">
        <f>IF(ISNUMBER(Daten_KV3[[#This Row],[CH]]),Daten_KV3[[#This Row],[CH]]/_xlfn.XLOOKUP(Basisjahr,Daten_KV3[Jahr],Daten_KV3[CH])-1,#N/A)</f>
        <v>#N/A</v>
      </c>
      <c r="I66" s="74"/>
      <c r="J66" s="76" t="e">
        <f>IF(ISNUMBER(Daten_KV3[[#This Row],[BS]]),Daten_KV3[[#This Row],[BS]]/_xlfn.XLOOKUP(Basisjahr,Daten_KV3[Jahr],Daten_KV3[BS])-1,#N/A)</f>
        <v>#N/A</v>
      </c>
      <c r="K66" s="68"/>
      <c r="L66" s="67"/>
      <c r="M66" s="64"/>
      <c r="N66" s="62"/>
      <c r="O66" s="62"/>
      <c r="P66" s="62"/>
    </row>
    <row r="67" spans="1:16" ht="15" customHeight="1">
      <c r="A67" s="95">
        <v>2050</v>
      </c>
      <c r="B67" s="95" t="s">
        <v>164</v>
      </c>
      <c r="C67" s="124" t="s">
        <v>164</v>
      </c>
      <c r="D67" t="e">
        <v>#N/A</v>
      </c>
      <c r="E67"/>
      <c r="F67" t="e">
        <f>IF(ISNUMBER(Daten_KV3[[#This Row],[ZH]]),Daten_KV3[[#This Row],[ZH]]/_xlfn.XLOOKUP(Basisjahr,Daten_KV3[Jahr],Daten_KV3[ZH])-1,#N/A)</f>
        <v>#N/A</v>
      </c>
      <c r="G67"/>
      <c r="H67" t="e">
        <f>IF(ISNUMBER(Daten_KV3[[#This Row],[CH]]),Daten_KV3[[#This Row],[CH]]/_xlfn.XLOOKUP(Basisjahr,Daten_KV3[Jahr],Daten_KV3[CH])-1,#N/A)</f>
        <v>#N/A</v>
      </c>
      <c r="I67"/>
      <c r="J67" t="e">
        <f>IF(ISNUMBER(Daten_KV3[[#This Row],[BS]]),Daten_KV3[[#This Row],[BS]]/_xlfn.XLOOKUP(Basisjahr,Daten_KV3[Jahr],Daten_KV3[BS])-1,#N/A)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9:D16">
    <cfRule type="containsErrors" dxfId="138" priority="4">
      <formula>ISERROR(A9)</formula>
    </cfRule>
  </conditionalFormatting>
  <conditionalFormatting sqref="A24:D26">
    <cfRule type="cellIs" dxfId="137" priority="1" operator="equal">
      <formula>0</formula>
    </cfRule>
    <cfRule type="containsErrors" dxfId="136" priority="2">
      <formula>ISERROR(A24)</formula>
    </cfRule>
  </conditionalFormatting>
  <conditionalFormatting sqref="A1:Z20">
    <cfRule type="cellIs" dxfId="133" priority="3" operator="equal">
      <formula>0</formula>
    </cfRule>
  </conditionalFormatting>
  <conditionalFormatting sqref="B14">
    <cfRule type="cellIs" dxfId="132" priority="5" operator="equal">
      <formula>0</formula>
    </cfRule>
    <cfRule type="containsErrors" dxfId="131" priority="6">
      <formula>ISERROR(B14)</formula>
    </cfRule>
  </conditionalFormatting>
  <conditionalFormatting sqref="E14:G14 J14:L14 A21:B22 E21:G22 J21:L22 A23:L23 E24:L25 E26:J26 A27:J27 N28:O29 A28:L30 A31:M67 A68:L72 A73:J74 A75:L104 A2:L8 E9:L13 E15:L16 A17:L20">
    <cfRule type="containsErrors" dxfId="130" priority="10">
      <formula>ISERROR(A2)</formula>
    </cfRule>
  </conditionalFormatting>
  <conditionalFormatting sqref="E14:G14 J14:Z14 A21:B22 E21:G22 J21:Z22 A23:Z23 E24:Z25 E26:J26 N26:Z27 A27:J27 A28:Z30 A31:AA67 A68:Z72 A73:J74 N73:Z74 A75:Z1048576">
    <cfRule type="cellIs" dxfId="129" priority="7" operator="equal">
      <formula>0</formula>
    </cfRule>
  </conditionalFormatting>
  <dataValidations count="1">
    <dataValidation operator="lessThan" allowBlank="1" showInputMessage="1" showErrorMessage="1" sqref="G8:I9 B8:D10" xr:uid="{CD417228-367F-4C5B-A703-B9F269110487}"/>
  </dataValidations>
  <hyperlinks>
    <hyperlink ref="F1" location="Übersicht!A1" display="⬅️ Zurück zur Übersicht" xr:uid="{B23C6D07-A279-4C63-A68A-5CB396362A76}"/>
    <hyperlink ref="G12" r:id="rId1" display="https://opendata.swiss/de/dataset/gebaude-nach-kanton-gebaudekategorie-heizungsart-warmwasserversorgung-energietrager-und-bauperi" xr:uid="{62B8D943-A978-40C8-92F8-7BF02D67453D}"/>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8" id="{853C653A-4901-4C72-AB99-DBF9A1117EC5}">
            <xm:f>$A32=Übersicht!$H$1</xm:f>
            <x14:dxf>
              <fill>
                <patternFill>
                  <bgColor theme="3" tint="0.79998168889431442"/>
                </patternFill>
              </fill>
            </x14:dxf>
          </x14:cfRule>
          <x14:cfRule type="expression" priority="9" id="{3E0882F8-4B81-4046-88AD-DFB5CA891CFE}">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19ECB37E-C042-4D26-AB93-460E5819F723}">
          <x14:formula1>
            <xm:f>Definitionen!$A$2:$A$6</xm:f>
          </x14:formula1>
          <xm:sqref>B7 D7</xm:sqref>
        </x14:dataValidation>
        <x14:dataValidation type="list" allowBlank="1" showInputMessage="1" showErrorMessage="1" xr:uid="{71F4143F-D892-464B-AD30-89219D215706}">
          <x14:formula1>
            <xm:f>Definitionen!$I$2:$I$7</xm:f>
          </x14:formula1>
          <xm:sqref>G24:I24</xm:sqref>
        </x14:dataValidation>
        <x14:dataValidation type="list" operator="lessThan" allowBlank="1" showInputMessage="1" showErrorMessage="1" xr:uid="{2326F5C5-FE7D-4BD9-A9A2-717BAA6D1A70}">
          <x14:formula1>
            <xm:f>Definitionen!$E$2:$E$11</xm:f>
          </x14:formula1>
          <xm:sqref>B5</xm:sqref>
        </x14:dataValidation>
        <x14:dataValidation type="list" allowBlank="1" showInputMessage="1" showErrorMessage="1" xr:uid="{D1AD788E-018E-4879-B1BC-CBD693773F34}">
          <x14:formula1>
            <xm:f>Definitionen!I2:I15</xm:f>
          </x14:formula1>
          <xm:sqref>B24:D24</xm:sqref>
        </x14:dataValidation>
      </x14:dataValidations>
    </ext>
  </extLst>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32F21A-3761-45C6-9355-8CCBAEBAE45A}">
  <sheetPr codeName="Tabelle49">
    <tabColor theme="7"/>
    <pageSetUpPr fitToPage="1"/>
  </sheetPr>
  <dimension ref="A1:Q127"/>
  <sheetViews>
    <sheetView showGridLines="0" workbookViewId="0">
      <pane activePane="bottomRight" state="frozen"/>
      <selection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1" t="s">
        <v>531</v>
      </c>
      <c r="B1" s="192"/>
      <c r="C1" s="192"/>
      <c r="D1" s="192"/>
      <c r="E1" s="93" t="e">
        <f>Basisjahr&amp;"-"&amp;Betrachtungsjahr&amp;": "&amp;ROUND(_xlfn.XLOOKUP(Betrachtungsjahr,Daten_KV4[Jahr],Daten_KV4[Veränderung ZH])*100,1)&amp;" %"</f>
        <v>#N/A</v>
      </c>
      <c r="F1" s="193" t="s">
        <v>122</v>
      </c>
      <c r="G1" s="193"/>
      <c r="H1" s="193"/>
      <c r="J1" s="94" t="e">
        <f>Basisjahr&amp;"-"&amp;Betrachtungsjahr&amp;": "&amp;ROUND(_xlfn.XLOOKUP(Betrachtungsjahr,Daten_KV4[Jahr],Daten_KV4[Veränderung CH])*100,1)&amp;" %"</f>
        <v>#N/A</v>
      </c>
    </row>
    <row r="2" spans="1:17" s="56" customFormat="1" ht="9" customHeigh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102" t="e" cm="1">
        <f t="array" aca="1" ref="B4" ca="1">MID(CELL("dateiname",A5),SEARCH("]",CELL("dateiname",A5))+1,31)</f>
        <v>#VALUE!</v>
      </c>
      <c r="C4" s="79" t="s">
        <v>126</v>
      </c>
      <c r="D4" s="127">
        <v>2008</v>
      </c>
      <c r="E4" s="19"/>
      <c r="F4" s="89"/>
      <c r="G4" s="89"/>
      <c r="H4" s="90" t="str">
        <f t="shared" ref="H4:I6" si="0">C4</f>
        <v>Verfügbar ab</v>
      </c>
      <c r="I4" s="109">
        <f t="shared" si="0"/>
        <v>2008</v>
      </c>
    </row>
    <row r="5" spans="1:17" s="56" customFormat="1" ht="18" customHeight="1">
      <c r="A5" s="79" t="s">
        <v>59</v>
      </c>
      <c r="B5" s="102" t="s">
        <v>166</v>
      </c>
      <c r="C5" s="79" t="s">
        <v>127</v>
      </c>
      <c r="D5" s="128" t="s">
        <v>275</v>
      </c>
      <c r="E5" s="19"/>
      <c r="F5" s="90" t="str">
        <f>A5</f>
        <v>Zuständig</v>
      </c>
      <c r="G5" s="108" t="str">
        <f>B5</f>
        <v>AWEL</v>
      </c>
      <c r="H5" s="90" t="str">
        <f t="shared" si="0"/>
        <v>Kontaktperson</v>
      </c>
      <c r="I5" s="129" t="str">
        <f t="shared" si="0"/>
        <v>Cuno Bieler</v>
      </c>
    </row>
    <row r="6" spans="1:17" s="56" customFormat="1" ht="18" customHeight="1">
      <c r="A6" s="79" t="s">
        <v>58</v>
      </c>
      <c r="B6" s="102" t="s">
        <v>200</v>
      </c>
      <c r="C6" s="79" t="s">
        <v>128</v>
      </c>
      <c r="D6" s="102" t="s">
        <v>168</v>
      </c>
      <c r="E6" s="19"/>
      <c r="F6" s="90" t="str">
        <f>A6</f>
        <v>Einheit</v>
      </c>
      <c r="G6" s="108" t="str">
        <f>B6</f>
        <v>%</v>
      </c>
      <c r="H6" s="90" t="str">
        <f t="shared" si="0"/>
        <v xml:space="preserve">Berechnung </v>
      </c>
      <c r="I6" s="108" t="str">
        <f t="shared" si="0"/>
        <v>Nein</v>
      </c>
    </row>
    <row r="7" spans="1:17" s="56" customFormat="1" ht="18" customHeight="1">
      <c r="A7" s="79" t="s">
        <v>129</v>
      </c>
      <c r="B7" s="102" t="s">
        <v>168</v>
      </c>
      <c r="C7" s="79" t="s">
        <v>130</v>
      </c>
      <c r="D7" s="102" t="s">
        <v>184</v>
      </c>
      <c r="E7" s="19"/>
      <c r="F7" s="130"/>
      <c r="G7" s="131"/>
      <c r="H7" s="130"/>
      <c r="I7" s="131"/>
    </row>
    <row r="8" spans="1:17" s="56" customFormat="1" ht="56.85" customHeight="1">
      <c r="A8" s="79" t="s">
        <v>131</v>
      </c>
      <c r="B8" s="208" t="s">
        <v>532</v>
      </c>
      <c r="C8" s="208"/>
      <c r="D8" s="208"/>
      <c r="E8" s="19"/>
      <c r="F8" s="90" t="str">
        <f>A8</f>
        <v>Kurzbeschreibung</v>
      </c>
      <c r="G8" s="243" t="str">
        <f>B8</f>
        <v>zeigt den Anteil alternativener Antriebe an der kantonalen Flotte der Lieferwagen</v>
      </c>
      <c r="H8" s="243"/>
      <c r="I8" s="243"/>
      <c r="Q8" s="58" t="e">
        <f>E38/E32-1</f>
        <v>#DIV/0!</v>
      </c>
    </row>
    <row r="9" spans="1:17" s="59" customFormat="1" ht="72" customHeight="1">
      <c r="A9" s="79" t="s">
        <v>132</v>
      </c>
      <c r="B9" s="208" t="s">
        <v>521</v>
      </c>
      <c r="C9" s="208"/>
      <c r="D9" s="208"/>
      <c r="E9" s="19"/>
      <c r="F9" s="90" t="str">
        <f>A9</f>
        <v>Aussagekraft/Relevanz</v>
      </c>
      <c r="G9" s="243" t="str">
        <f>B9</f>
        <v xml:space="preserve">Der Indikator zeigt sehr direkt die Dekarbonsierung der kantonalen Fahrzeugflotte auf.  </v>
      </c>
      <c r="H9" s="243"/>
      <c r="I9" s="243"/>
    </row>
    <row r="10" spans="1:17" s="78" customFormat="1" ht="11.85" customHeight="1">
      <c r="A10" s="86"/>
      <c r="B10" s="132"/>
      <c r="C10" s="132"/>
      <c r="D10" s="132"/>
      <c r="E10" s="77"/>
      <c r="F10" s="89"/>
      <c r="G10" s="89"/>
      <c r="H10" s="89"/>
      <c r="I10" s="89"/>
    </row>
    <row r="11" spans="1:17" s="56" customFormat="1" ht="64.349999999999994" customHeight="1">
      <c r="A11" s="79" t="s">
        <v>133</v>
      </c>
      <c r="B11" s="221" t="s">
        <v>522</v>
      </c>
      <c r="C11" s="221"/>
      <c r="D11" s="221"/>
      <c r="E11" s="19"/>
      <c r="F11" s="90" t="str">
        <f t="shared" ref="F11:G17" si="1">A11</f>
        <v>Datenquelle</v>
      </c>
      <c r="G11" s="243" t="str">
        <f t="shared" si="1"/>
        <v>Monitoringbericht zur Emissionsminderung von Fahrzeugen bei der Beschaffung und dem Betrieb durch die kantonale Verwaltung. Jährliche Erhebung durch das AWEL</v>
      </c>
      <c r="H11" s="243"/>
      <c r="I11" s="243"/>
    </row>
    <row r="12" spans="1:17" s="56" customFormat="1" ht="42" customHeight="1">
      <c r="A12" s="79" t="s">
        <v>134</v>
      </c>
      <c r="B12" s="221" t="s">
        <v>523</v>
      </c>
      <c r="C12" s="221"/>
      <c r="D12" s="221"/>
      <c r="E12" s="19"/>
      <c r="F12" s="90" t="str">
        <f t="shared" si="1"/>
        <v>Internetadresse</v>
      </c>
      <c r="G12" s="243" t="str">
        <f t="shared" si="1"/>
        <v>G:\LKS\05_Klima_und_Mobilitaet\03_Projekte\Monitoring Umsetzung Klimastrategie 85P-1703\03 Modul B\Datengrundlagen Indikatoren</v>
      </c>
      <c r="H12" s="243"/>
      <c r="I12" s="243"/>
    </row>
    <row r="13" spans="1:17" s="56" customFormat="1" ht="42" customHeight="1">
      <c r="A13" s="79" t="s">
        <v>127</v>
      </c>
      <c r="B13" s="221" t="s">
        <v>524</v>
      </c>
      <c r="C13" s="221"/>
      <c r="D13" s="221"/>
      <c r="E13" s="19"/>
      <c r="F13" s="90" t="str">
        <f t="shared" si="1"/>
        <v>Kontaktperson</v>
      </c>
      <c r="G13" s="243" t="str">
        <f t="shared" si="1"/>
        <v>Cuno Bieler, AWEL</v>
      </c>
      <c r="H13" s="243"/>
      <c r="I13" s="243"/>
    </row>
    <row r="14" spans="1:17" s="56" customFormat="1" ht="13.5" customHeight="1">
      <c r="A14" s="79" t="s">
        <v>135</v>
      </c>
      <c r="B14" s="233" t="s">
        <v>533</v>
      </c>
      <c r="C14" s="234"/>
      <c r="D14" s="235"/>
      <c r="E14" s="19"/>
      <c r="F14" s="90" t="str">
        <f t="shared" si="1"/>
        <v>Nr. der Statisitik</v>
      </c>
      <c r="G14" s="244" t="str">
        <f t="shared" si="1"/>
        <v>KV4_data.csv</v>
      </c>
      <c r="H14" s="245"/>
      <c r="I14" s="246"/>
    </row>
    <row r="15" spans="1:17" s="56" customFormat="1" ht="18.600000000000001" customHeight="1">
      <c r="A15" s="79" t="s">
        <v>136</v>
      </c>
      <c r="B15" s="133" t="s">
        <v>525</v>
      </c>
      <c r="C15" s="79" t="s">
        <v>137</v>
      </c>
      <c r="D15" s="134" t="s">
        <v>242</v>
      </c>
      <c r="E15" s="19"/>
      <c r="F15" s="90" t="str">
        <f t="shared" si="1"/>
        <v>Lizenz</v>
      </c>
      <c r="G15" s="135" t="str">
        <f t="shared" si="1"/>
        <v xml:space="preserve"> -</v>
      </c>
      <c r="H15" s="90" t="str">
        <f>C15</f>
        <v>Dateiformat</v>
      </c>
      <c r="I15" s="135" t="str">
        <f>D15</f>
        <v>csv</v>
      </c>
    </row>
    <row r="16" spans="1:17" s="59" customFormat="1" ht="18.600000000000001" customHeight="1">
      <c r="A16" s="79" t="s">
        <v>138</v>
      </c>
      <c r="B16" s="102" t="s">
        <v>175</v>
      </c>
      <c r="C16" s="79" t="s">
        <v>139</v>
      </c>
      <c r="D16" s="136" t="s">
        <v>526</v>
      </c>
      <c r="E16" s="19"/>
      <c r="F16" s="90" t="str">
        <f t="shared" si="1"/>
        <v>Erhebungsintervall</v>
      </c>
      <c r="G16" s="108" t="str">
        <f t="shared" si="1"/>
        <v>jährlich</v>
      </c>
      <c r="H16" s="90" t="str">
        <f>C16</f>
        <v>Aktualisierung jeweils</v>
      </c>
      <c r="I16" s="108" t="str">
        <f>D16</f>
        <v>Mitte Jahr fürs Vorjahr</v>
      </c>
    </row>
    <row r="17" spans="1:17" s="59" customFormat="1" ht="18.600000000000001" customHeight="1" thickTop="1" thickBot="1">
      <c r="A17" s="79" t="s">
        <v>140</v>
      </c>
      <c r="B17" s="208"/>
      <c r="C17" s="208"/>
      <c r="D17" s="208"/>
      <c r="E17" s="19"/>
      <c r="F17" s="90" t="str">
        <f t="shared" si="1"/>
        <v>Einschränkungen</v>
      </c>
      <c r="G17" s="243">
        <f t="shared" si="1"/>
        <v>0</v>
      </c>
      <c r="H17" s="243"/>
      <c r="I17" s="243"/>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10"/>
      <c r="C21" s="229"/>
      <c r="D21" s="230"/>
      <c r="E21" s="19"/>
      <c r="F21" s="90" t="str">
        <f>A21</f>
        <v>Hinweise zu Datenauswahl und -aufbereitung</v>
      </c>
      <c r="G21" s="220">
        <f>B21</f>
        <v>0</v>
      </c>
      <c r="H21" s="231"/>
      <c r="I21" s="232"/>
    </row>
    <row r="22" spans="1:17" s="59" customFormat="1" ht="36.6" customHeight="1" thickTop="1" thickBot="1">
      <c r="A22" s="79" t="s">
        <v>146</v>
      </c>
      <c r="B22" s="210"/>
      <c r="C22" s="229"/>
      <c r="D22" s="230"/>
      <c r="E22" s="19"/>
      <c r="F22" s="90" t="str">
        <f>A22</f>
        <v>Berechnung Indikator</v>
      </c>
      <c r="G22" s="220">
        <f>B22</f>
        <v>0</v>
      </c>
      <c r="H22" s="231"/>
      <c r="I22" s="232"/>
    </row>
    <row r="23" spans="1:17" s="56" customFormat="1" ht="12.6" customHeight="1">
      <c r="A23" s="88"/>
      <c r="B23" s="88"/>
      <c r="C23" s="88"/>
      <c r="D23" s="88"/>
      <c r="E23" s="19"/>
      <c r="F23" s="88"/>
      <c r="G23" s="88"/>
      <c r="H23" s="88"/>
      <c r="I23" s="88"/>
    </row>
    <row r="24" spans="1:17" s="59" customFormat="1" ht="18" customHeight="1">
      <c r="A24" s="79" t="s">
        <v>147</v>
      </c>
      <c r="B24" s="208" t="s">
        <v>323</v>
      </c>
      <c r="C24" s="208"/>
      <c r="D24" s="208"/>
      <c r="E24" s="19"/>
      <c r="F24" s="89"/>
      <c r="G24" s="195"/>
      <c r="H24" s="195"/>
      <c r="I24" s="195"/>
    </row>
    <row r="25" spans="1:17" s="59" customFormat="1" ht="42.6" customHeight="1">
      <c r="A25" s="79" t="s">
        <v>148</v>
      </c>
      <c r="B25" s="208" t="s">
        <v>179</v>
      </c>
      <c r="C25" s="208"/>
      <c r="D25" s="208"/>
      <c r="E25" s="19"/>
      <c r="F25" s="90" t="str">
        <f t="shared" ref="F25:G27" si="3">A25</f>
        <v>Datenqualität</v>
      </c>
      <c r="G25" s="243" t="str">
        <f t="shared" si="3"/>
        <v>gut</v>
      </c>
      <c r="H25" s="243"/>
      <c r="I25" s="243"/>
    </row>
    <row r="26" spans="1:17" s="59" customFormat="1" ht="33" customHeight="1">
      <c r="A26" s="79" t="s">
        <v>149</v>
      </c>
      <c r="B26" s="211" t="s">
        <v>527</v>
      </c>
      <c r="C26" s="211"/>
      <c r="D26" s="211"/>
      <c r="E26" s="19"/>
      <c r="F26" s="90" t="str">
        <f t="shared" si="3"/>
        <v>Plausiblisierung / Verifizierung</v>
      </c>
      <c r="G26" s="243" t="str">
        <f t="shared" si="3"/>
        <v>Eine Zunahme der THG-Emissionen der Fahrzeugflotte müsste kritisch stimmen</v>
      </c>
      <c r="H26" s="243"/>
      <c r="I26" s="243"/>
    </row>
    <row r="27" spans="1:17" s="59" customFormat="1" ht="37.35" customHeight="1">
      <c r="A27" s="79" t="s">
        <v>150</v>
      </c>
      <c r="B27" s="208"/>
      <c r="C27" s="208"/>
      <c r="D27" s="208"/>
      <c r="E27" s="19"/>
      <c r="F27" s="90" t="str">
        <f t="shared" si="3"/>
        <v>Bemerkungen</v>
      </c>
      <c r="G27" s="243">
        <f t="shared" si="3"/>
        <v>0</v>
      </c>
      <c r="H27" s="243"/>
      <c r="I27" s="243"/>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Alternative Antriebe bei Lieferwagen der kantonalen Flotte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IF(ISNUMBER(Daten_KV4[[#This Row],[ZH]]),Daten_KV4[[#This Row],[ZH]]/_xlfn.XLOOKUP(Basisjahr,Daten_KV4[Jahr],Daten_KV4[ZH])-1,#N/A)</f>
        <v>#N/A</v>
      </c>
      <c r="G32" s="73"/>
      <c r="H32" s="75" t="e">
        <f>IF(ISNUMBER(Daten_KV4[[#This Row],[CH]]),Daten_KV4[[#This Row],[CH]]/_xlfn.XLOOKUP(Basisjahr,Daten_KV4[Jahr],Daten_KV4[CH])-1,#N/A)</f>
        <v>#N/A</v>
      </c>
      <c r="I32" s="73"/>
      <c r="J32" s="75" t="e">
        <f>IF(ISNUMBER(Daten_KV4[[#This Row],[BS]]),Daten_KV4[[#This Row],[BS]]/_xlfn.XLOOKUP(Basisjahr,Daten_KV4[Jahr],Daten_KV4[BS])-1,#N/A)</f>
        <v>#N/A</v>
      </c>
      <c r="K32" s="63"/>
      <c r="L32" s="67"/>
      <c r="M32" s="64"/>
      <c r="N32" s="64"/>
      <c r="O32" s="64"/>
      <c r="P32" s="64"/>
    </row>
    <row r="33" spans="1:16" ht="16.350000000000001" customHeight="1">
      <c r="A33" s="95">
        <v>2016</v>
      </c>
      <c r="B33" s="65" t="s">
        <v>164</v>
      </c>
      <c r="C33" s="124" t="s">
        <v>164</v>
      </c>
      <c r="D33" s="66" t="e">
        <v>#N/A</v>
      </c>
      <c r="E33" s="73"/>
      <c r="F33" s="75" t="e">
        <f>IF(ISNUMBER(Daten_KV4[[#This Row],[ZH]]),Daten_KV4[[#This Row],[ZH]]/_xlfn.XLOOKUP(Basisjahr,Daten_KV4[Jahr],Daten_KV4[ZH])-1,#N/A)</f>
        <v>#N/A</v>
      </c>
      <c r="G33" s="73"/>
      <c r="H33" s="75" t="e">
        <f>IF(ISNUMBER(Daten_KV4[[#This Row],[CH]]),Daten_KV4[[#This Row],[CH]]/_xlfn.XLOOKUP(Basisjahr,Daten_KV4[Jahr],Daten_KV4[CH])-1,#N/A)</f>
        <v>#N/A</v>
      </c>
      <c r="I33" s="73"/>
      <c r="J33" s="75" t="e">
        <f>IF(ISNUMBER(Daten_KV4[[#This Row],[BS]]),Daten_KV4[[#This Row],[BS]]/_xlfn.XLOOKUP(Basisjahr,Daten_KV4[Jahr],Daten_KV4[BS])-1,#N/A)</f>
        <v>#N/A</v>
      </c>
      <c r="K33" s="63"/>
      <c r="L33" s="67"/>
      <c r="M33" s="64"/>
      <c r="N33" s="62"/>
      <c r="O33" s="62"/>
      <c r="P33" s="62"/>
    </row>
    <row r="34" spans="1:16" ht="16.350000000000001" customHeight="1">
      <c r="A34" s="95">
        <v>2017</v>
      </c>
      <c r="B34" s="65" t="s">
        <v>164</v>
      </c>
      <c r="C34" s="124" t="s">
        <v>164</v>
      </c>
      <c r="D34" s="66" t="e">
        <v>#N/A</v>
      </c>
      <c r="E34" s="73"/>
      <c r="F34" s="75" t="e">
        <f>IF(ISNUMBER(Daten_KV4[[#This Row],[ZH]]),Daten_KV4[[#This Row],[ZH]]/_xlfn.XLOOKUP(Basisjahr,Daten_KV4[Jahr],Daten_KV4[ZH])-1,#N/A)</f>
        <v>#N/A</v>
      </c>
      <c r="G34" s="73"/>
      <c r="H34" s="75" t="e">
        <f>IF(ISNUMBER(Daten_KV4[[#This Row],[CH]]),Daten_KV4[[#This Row],[CH]]/_xlfn.XLOOKUP(Basisjahr,Daten_KV4[Jahr],Daten_KV4[CH])-1,#N/A)</f>
        <v>#N/A</v>
      </c>
      <c r="I34" s="73"/>
      <c r="J34" s="75" t="e">
        <f>IF(ISNUMBER(Daten_KV4[[#This Row],[BS]]),Daten_KV4[[#This Row],[BS]]/_xlfn.XLOOKUP(Basisjahr,Daten_KV4[Jahr],Daten_KV4[BS])-1,#N/A)</f>
        <v>#N/A</v>
      </c>
      <c r="K34" s="63"/>
      <c r="L34" s="67"/>
      <c r="M34" s="64"/>
      <c r="N34" s="62"/>
      <c r="O34" s="62"/>
      <c r="P34" s="62"/>
    </row>
    <row r="35" spans="1:16" ht="16.350000000000001" customHeight="1">
      <c r="A35" s="95">
        <v>2018</v>
      </c>
      <c r="B35" s="65" t="s">
        <v>164</v>
      </c>
      <c r="C35" s="124" t="s">
        <v>164</v>
      </c>
      <c r="D35" s="66" t="e">
        <v>#N/A</v>
      </c>
      <c r="E35" s="73"/>
      <c r="F35" s="75" t="e">
        <f>IF(ISNUMBER(Daten_KV4[[#This Row],[ZH]]),Daten_KV4[[#This Row],[ZH]]/_xlfn.XLOOKUP(Basisjahr,Daten_KV4[Jahr],Daten_KV4[ZH])-1,#N/A)</f>
        <v>#N/A</v>
      </c>
      <c r="G35" s="73"/>
      <c r="H35" s="75" t="e">
        <f>IF(ISNUMBER(Daten_KV4[[#This Row],[CH]]),Daten_KV4[[#This Row],[CH]]/_xlfn.XLOOKUP(Basisjahr,Daten_KV4[Jahr],Daten_KV4[CH])-1,#N/A)</f>
        <v>#N/A</v>
      </c>
      <c r="I35" s="73"/>
      <c r="J35" s="75" t="e">
        <f>IF(ISNUMBER(Daten_KV4[[#This Row],[BS]]),Daten_KV4[[#This Row],[BS]]/_xlfn.XLOOKUP(Basisjahr,Daten_KV4[Jahr],Daten_KV4[BS])-1,#N/A)</f>
        <v>#N/A</v>
      </c>
      <c r="K35" s="63"/>
      <c r="L35" s="67"/>
      <c r="M35" s="64"/>
      <c r="N35" s="62"/>
      <c r="O35" s="62"/>
      <c r="P35" s="62"/>
    </row>
    <row r="36" spans="1:16" ht="16.350000000000001" customHeight="1">
      <c r="A36" s="95">
        <v>2019</v>
      </c>
      <c r="B36" s="65" t="s">
        <v>164</v>
      </c>
      <c r="C36" s="124" t="s">
        <v>164</v>
      </c>
      <c r="D36" s="66" t="e">
        <v>#N/A</v>
      </c>
      <c r="E36" s="73"/>
      <c r="F36" s="75" t="e">
        <f>IF(ISNUMBER(Daten_KV4[[#This Row],[ZH]]),Daten_KV4[[#This Row],[ZH]]/_xlfn.XLOOKUP(Basisjahr,Daten_KV4[Jahr],Daten_KV4[ZH])-1,#N/A)</f>
        <v>#N/A</v>
      </c>
      <c r="G36" s="73"/>
      <c r="H36" s="75" t="e">
        <f>IF(ISNUMBER(Daten_KV4[[#This Row],[CH]]),Daten_KV4[[#This Row],[CH]]/_xlfn.XLOOKUP(Basisjahr,Daten_KV4[Jahr],Daten_KV4[CH])-1,#N/A)</f>
        <v>#N/A</v>
      </c>
      <c r="I36" s="73"/>
      <c r="J36" s="75" t="e">
        <f>IF(ISNUMBER(Daten_KV4[[#This Row],[BS]]),Daten_KV4[[#This Row],[BS]]/_xlfn.XLOOKUP(Basisjahr,Daten_KV4[Jahr],Daten_KV4[BS])-1,#N/A)</f>
        <v>#N/A</v>
      </c>
      <c r="K36" s="63"/>
      <c r="L36" s="67"/>
      <c r="M36" s="64"/>
      <c r="N36" s="62"/>
      <c r="O36" s="62"/>
      <c r="P36" s="62"/>
    </row>
    <row r="37" spans="1:16" ht="16.350000000000001" customHeight="1">
      <c r="A37" s="95">
        <v>2020</v>
      </c>
      <c r="B37" s="65" t="s">
        <v>164</v>
      </c>
      <c r="C37" s="124" t="s">
        <v>164</v>
      </c>
      <c r="D37" s="66" t="e">
        <v>#N/A</v>
      </c>
      <c r="E37" s="73"/>
      <c r="F37" s="75" t="e">
        <f>IF(ISNUMBER(Daten_KV4[[#This Row],[ZH]]),Daten_KV4[[#This Row],[ZH]]/_xlfn.XLOOKUP(Basisjahr,Daten_KV4[Jahr],Daten_KV4[ZH])-1,#N/A)</f>
        <v>#N/A</v>
      </c>
      <c r="G37" s="73"/>
      <c r="H37" s="75" t="e">
        <f>IF(ISNUMBER(Daten_KV4[[#This Row],[CH]]),Daten_KV4[[#This Row],[CH]]/_xlfn.XLOOKUP(Basisjahr,Daten_KV4[Jahr],Daten_KV4[CH])-1,#N/A)</f>
        <v>#N/A</v>
      </c>
      <c r="I37" s="73"/>
      <c r="J37" s="75" t="e">
        <f>IF(ISNUMBER(Daten_KV4[[#This Row],[BS]]),Daten_KV4[[#This Row],[BS]]/_xlfn.XLOOKUP(Basisjahr,Daten_KV4[Jahr],Daten_KV4[BS])-1,#N/A)</f>
        <v>#N/A</v>
      </c>
      <c r="K37" s="63"/>
      <c r="L37" s="67"/>
      <c r="M37" s="64"/>
      <c r="N37" s="62"/>
      <c r="O37" s="62"/>
      <c r="P37" s="62"/>
    </row>
    <row r="38" spans="1:16" ht="16.350000000000001" customHeight="1">
      <c r="A38" s="95">
        <v>2021</v>
      </c>
      <c r="B38" s="65" t="s">
        <v>164</v>
      </c>
      <c r="C38" s="124" t="s">
        <v>164</v>
      </c>
      <c r="D38" s="66" t="e">
        <v>#N/A</v>
      </c>
      <c r="E38" s="73"/>
      <c r="F38" s="75" t="e">
        <f>IF(ISNUMBER(Daten_KV4[[#This Row],[ZH]]),Daten_KV4[[#This Row],[ZH]]/_xlfn.XLOOKUP(Basisjahr,Daten_KV4[Jahr],Daten_KV4[ZH])-1,#N/A)</f>
        <v>#N/A</v>
      </c>
      <c r="G38" s="73"/>
      <c r="H38" s="75" t="e">
        <f>IF(ISNUMBER(Daten_KV4[[#This Row],[CH]]),Daten_KV4[[#This Row],[CH]]/_xlfn.XLOOKUP(Basisjahr,Daten_KV4[Jahr],Daten_KV4[CH])-1,#N/A)</f>
        <v>#N/A</v>
      </c>
      <c r="I38" s="73"/>
      <c r="J38" s="75" t="e">
        <f>IF(ISNUMBER(Daten_KV4[[#This Row],[BS]]),Daten_KV4[[#This Row],[BS]]/_xlfn.XLOOKUP(Basisjahr,Daten_KV4[Jahr],Daten_KV4[BS])-1,#N/A)</f>
        <v>#N/A</v>
      </c>
      <c r="K38" s="63"/>
      <c r="L38" s="67"/>
      <c r="M38" s="64"/>
      <c r="N38" s="62"/>
      <c r="O38" s="62"/>
      <c r="P38" s="62"/>
    </row>
    <row r="39" spans="1:16" ht="16.350000000000001" customHeight="1">
      <c r="A39" s="95">
        <v>2022</v>
      </c>
      <c r="B39" s="65" t="s">
        <v>164</v>
      </c>
      <c r="C39" s="124" t="s">
        <v>164</v>
      </c>
      <c r="D39" s="66" t="e">
        <v>#N/A</v>
      </c>
      <c r="E39" s="73"/>
      <c r="F39" s="75" t="e">
        <f>IF(ISNUMBER(Daten_KV4[[#This Row],[ZH]]),Daten_KV4[[#This Row],[ZH]]/_xlfn.XLOOKUP(Basisjahr,Daten_KV4[Jahr],Daten_KV4[ZH])-1,#N/A)</f>
        <v>#N/A</v>
      </c>
      <c r="G39" s="73"/>
      <c r="H39" s="75" t="e">
        <f>IF(ISNUMBER(Daten_KV4[[#This Row],[CH]]),Daten_KV4[[#This Row],[CH]]/_xlfn.XLOOKUP(Basisjahr,Daten_KV4[Jahr],Daten_KV4[CH])-1,#N/A)</f>
        <v>#N/A</v>
      </c>
      <c r="I39" s="73"/>
      <c r="J39" s="75" t="e">
        <f>IF(ISNUMBER(Daten_KV4[[#This Row],[BS]]),Daten_KV4[[#This Row],[BS]]/_xlfn.XLOOKUP(Basisjahr,Daten_KV4[Jahr],Daten_KV4[BS])-1,#N/A)</f>
        <v>#N/A</v>
      </c>
      <c r="K39" s="68"/>
      <c r="L39" s="67"/>
      <c r="M39" s="64"/>
      <c r="N39" s="62"/>
      <c r="O39" s="62"/>
      <c r="P39" s="62"/>
    </row>
    <row r="40" spans="1:16" ht="16.350000000000001" customHeight="1">
      <c r="A40" s="95">
        <v>2023</v>
      </c>
      <c r="B40" s="65" t="s">
        <v>164</v>
      </c>
      <c r="C40" s="124" t="s">
        <v>164</v>
      </c>
      <c r="D40" s="66" t="e">
        <v>#N/A</v>
      </c>
      <c r="E40" s="74"/>
      <c r="F40" s="76" t="e">
        <f>IF(ISNUMBER(Daten_KV4[[#This Row],[ZH]]),Daten_KV4[[#This Row],[ZH]]/_xlfn.XLOOKUP(Basisjahr,Daten_KV4[Jahr],Daten_KV4[ZH])-1,#N/A)</f>
        <v>#N/A</v>
      </c>
      <c r="G40" s="74"/>
      <c r="H40" s="76" t="e">
        <f>IF(ISNUMBER(Daten_KV4[[#This Row],[CH]]),Daten_KV4[[#This Row],[CH]]/_xlfn.XLOOKUP(Basisjahr,Daten_KV4[Jahr],Daten_KV4[CH])-1,#N/A)</f>
        <v>#N/A</v>
      </c>
      <c r="I40" s="74"/>
      <c r="J40" s="76" t="e">
        <f>IF(ISNUMBER(Daten_KV4[[#This Row],[BS]]),Daten_KV4[[#This Row],[BS]]/_xlfn.XLOOKUP(Basisjahr,Daten_KV4[Jahr],Daten_KV4[BS])-1,#N/A)</f>
        <v>#N/A</v>
      </c>
      <c r="K40" s="68"/>
      <c r="L40" s="67"/>
      <c r="M40" s="64"/>
      <c r="N40" s="62"/>
      <c r="O40" s="62"/>
      <c r="P40" s="62"/>
    </row>
    <row r="41" spans="1:16" ht="16.350000000000001" customHeight="1">
      <c r="A41" s="95">
        <v>2024</v>
      </c>
      <c r="B41" s="65" t="s">
        <v>164</v>
      </c>
      <c r="C41" s="124" t="s">
        <v>164</v>
      </c>
      <c r="D41" s="66" t="e">
        <v>#N/A</v>
      </c>
      <c r="E41" s="74"/>
      <c r="F41" s="76" t="e">
        <f>IF(ISNUMBER(Daten_KV4[[#This Row],[ZH]]),Daten_KV4[[#This Row],[ZH]]/_xlfn.XLOOKUP(Basisjahr,Daten_KV4[Jahr],Daten_KV4[ZH])-1,#N/A)</f>
        <v>#N/A</v>
      </c>
      <c r="G41" s="74"/>
      <c r="H41" s="76" t="e">
        <f>IF(ISNUMBER(Daten_KV4[[#This Row],[CH]]),Daten_KV4[[#This Row],[CH]]/_xlfn.XLOOKUP(Basisjahr,Daten_KV4[Jahr],Daten_KV4[CH])-1,#N/A)</f>
        <v>#N/A</v>
      </c>
      <c r="I41" s="74"/>
      <c r="J41" s="76" t="e">
        <f>IF(ISNUMBER(Daten_KV4[[#This Row],[BS]]),Daten_KV4[[#This Row],[BS]]/_xlfn.XLOOKUP(Basisjahr,Daten_KV4[Jahr],Daten_KV4[BS])-1,#N/A)</f>
        <v>#N/A</v>
      </c>
      <c r="K41" s="68"/>
      <c r="L41" s="67"/>
      <c r="M41" s="64"/>
      <c r="N41" s="62"/>
      <c r="O41" s="62"/>
      <c r="P41" s="62"/>
    </row>
    <row r="42" spans="1:16" ht="16.350000000000001" customHeight="1">
      <c r="A42" s="95">
        <v>2025</v>
      </c>
      <c r="B42" s="65" t="s">
        <v>164</v>
      </c>
      <c r="C42" s="124" t="s">
        <v>164</v>
      </c>
      <c r="D42" s="66" t="e">
        <v>#N/A</v>
      </c>
      <c r="E42" s="74"/>
      <c r="F42" s="76" t="e">
        <f>IF(ISNUMBER(Daten_KV4[[#This Row],[ZH]]),Daten_KV4[[#This Row],[ZH]]/_xlfn.XLOOKUP(Basisjahr,Daten_KV4[Jahr],Daten_KV4[ZH])-1,#N/A)</f>
        <v>#N/A</v>
      </c>
      <c r="G42" s="74"/>
      <c r="H42" s="76" t="e">
        <f>IF(ISNUMBER(Daten_KV4[[#This Row],[CH]]),Daten_KV4[[#This Row],[CH]]/_xlfn.XLOOKUP(Basisjahr,Daten_KV4[Jahr],Daten_KV4[CH])-1,#N/A)</f>
        <v>#N/A</v>
      </c>
      <c r="I42" s="74"/>
      <c r="J42" s="76" t="e">
        <f>IF(ISNUMBER(Daten_KV4[[#This Row],[BS]]),Daten_KV4[[#This Row],[BS]]/_xlfn.XLOOKUP(Basisjahr,Daten_KV4[Jahr],Daten_KV4[BS])-1,#N/A)</f>
        <v>#N/A</v>
      </c>
      <c r="K42" s="68"/>
      <c r="L42" s="67"/>
      <c r="M42" s="64"/>
      <c r="N42" s="62"/>
      <c r="O42" s="62"/>
      <c r="P42" s="62"/>
    </row>
    <row r="43" spans="1:16" ht="16.350000000000001" customHeight="1">
      <c r="A43" s="95">
        <v>2026</v>
      </c>
      <c r="B43" s="65" t="s">
        <v>164</v>
      </c>
      <c r="C43" s="124" t="s">
        <v>164</v>
      </c>
      <c r="D43" s="66" t="e">
        <v>#N/A</v>
      </c>
      <c r="E43" s="74"/>
      <c r="F43" s="76" t="e">
        <f>IF(ISNUMBER(Daten_KV4[[#This Row],[ZH]]),Daten_KV4[[#This Row],[ZH]]/_xlfn.XLOOKUP(Basisjahr,Daten_KV4[Jahr],Daten_KV4[ZH])-1,#N/A)</f>
        <v>#N/A</v>
      </c>
      <c r="G43" s="74"/>
      <c r="H43" s="76" t="e">
        <f>IF(ISNUMBER(Daten_KV4[[#This Row],[CH]]),Daten_KV4[[#This Row],[CH]]/_xlfn.XLOOKUP(Basisjahr,Daten_KV4[Jahr],Daten_KV4[CH])-1,#N/A)</f>
        <v>#N/A</v>
      </c>
      <c r="I43" s="74"/>
      <c r="J43" s="76" t="e">
        <f>IF(ISNUMBER(Daten_KV4[[#This Row],[BS]]),Daten_KV4[[#This Row],[BS]]/_xlfn.XLOOKUP(Basisjahr,Daten_KV4[Jahr],Daten_KV4[BS])-1,#N/A)</f>
        <v>#N/A</v>
      </c>
      <c r="K43" s="68"/>
      <c r="L43" s="67"/>
      <c r="M43" s="64"/>
      <c r="N43" s="62"/>
      <c r="O43" s="62"/>
      <c r="P43" s="62"/>
    </row>
    <row r="44" spans="1:16" ht="16.350000000000001" customHeight="1">
      <c r="A44" s="95">
        <v>2027</v>
      </c>
      <c r="B44" s="65" t="s">
        <v>164</v>
      </c>
      <c r="C44" s="124" t="s">
        <v>164</v>
      </c>
      <c r="D44" s="66" t="e">
        <v>#N/A</v>
      </c>
      <c r="E44" s="74"/>
      <c r="F44" s="76" t="e">
        <f>IF(ISNUMBER(Daten_KV4[[#This Row],[ZH]]),Daten_KV4[[#This Row],[ZH]]/_xlfn.XLOOKUP(Basisjahr,Daten_KV4[Jahr],Daten_KV4[ZH])-1,#N/A)</f>
        <v>#N/A</v>
      </c>
      <c r="G44" s="74"/>
      <c r="H44" s="76" t="e">
        <f>IF(ISNUMBER(Daten_KV4[[#This Row],[CH]]),Daten_KV4[[#This Row],[CH]]/_xlfn.XLOOKUP(Basisjahr,Daten_KV4[Jahr],Daten_KV4[CH])-1,#N/A)</f>
        <v>#N/A</v>
      </c>
      <c r="I44" s="74"/>
      <c r="J44" s="76" t="e">
        <f>IF(ISNUMBER(Daten_KV4[[#This Row],[BS]]),Daten_KV4[[#This Row],[BS]]/_xlfn.XLOOKUP(Basisjahr,Daten_KV4[Jahr],Daten_KV4[BS])-1,#N/A)</f>
        <v>#N/A</v>
      </c>
      <c r="K44" s="68"/>
      <c r="L44" s="67"/>
      <c r="M44" s="64"/>
      <c r="N44" s="62"/>
      <c r="O44" s="62"/>
      <c r="P44" s="62"/>
    </row>
    <row r="45" spans="1:16" ht="16.350000000000001" customHeight="1">
      <c r="A45" s="95">
        <v>2028</v>
      </c>
      <c r="B45" s="65" t="s">
        <v>164</v>
      </c>
      <c r="C45" s="124" t="s">
        <v>164</v>
      </c>
      <c r="D45" s="66" t="e">
        <v>#N/A</v>
      </c>
      <c r="E45" s="74"/>
      <c r="F45" s="76" t="e">
        <f>IF(ISNUMBER(Daten_KV4[[#This Row],[ZH]]),Daten_KV4[[#This Row],[ZH]]/_xlfn.XLOOKUP(Basisjahr,Daten_KV4[Jahr],Daten_KV4[ZH])-1,#N/A)</f>
        <v>#N/A</v>
      </c>
      <c r="G45" s="74"/>
      <c r="H45" s="76" t="e">
        <f>IF(ISNUMBER(Daten_KV4[[#This Row],[CH]]),Daten_KV4[[#This Row],[CH]]/_xlfn.XLOOKUP(Basisjahr,Daten_KV4[Jahr],Daten_KV4[CH])-1,#N/A)</f>
        <v>#N/A</v>
      </c>
      <c r="I45" s="74"/>
      <c r="J45" s="76" t="e">
        <f>IF(ISNUMBER(Daten_KV4[[#This Row],[BS]]),Daten_KV4[[#This Row],[BS]]/_xlfn.XLOOKUP(Basisjahr,Daten_KV4[Jahr],Daten_KV4[BS])-1,#N/A)</f>
        <v>#N/A</v>
      </c>
      <c r="K45" s="68"/>
      <c r="L45" s="67"/>
      <c r="M45" s="64"/>
      <c r="N45" s="62"/>
      <c r="O45" s="62"/>
      <c r="P45" s="62"/>
    </row>
    <row r="46" spans="1:16" ht="16.350000000000001" customHeight="1">
      <c r="A46" s="95">
        <v>2029</v>
      </c>
      <c r="B46" s="65" t="s">
        <v>164</v>
      </c>
      <c r="C46" s="124" t="s">
        <v>164</v>
      </c>
      <c r="D46" s="66" t="e">
        <v>#N/A</v>
      </c>
      <c r="E46" s="74"/>
      <c r="F46" s="76" t="e">
        <f>IF(ISNUMBER(Daten_KV4[[#This Row],[ZH]]),Daten_KV4[[#This Row],[ZH]]/_xlfn.XLOOKUP(Basisjahr,Daten_KV4[Jahr],Daten_KV4[ZH])-1,#N/A)</f>
        <v>#N/A</v>
      </c>
      <c r="G46" s="74"/>
      <c r="H46" s="76" t="e">
        <f>IF(ISNUMBER(Daten_KV4[[#This Row],[CH]]),Daten_KV4[[#This Row],[CH]]/_xlfn.XLOOKUP(Basisjahr,Daten_KV4[Jahr],Daten_KV4[CH])-1,#N/A)</f>
        <v>#N/A</v>
      </c>
      <c r="I46" s="74"/>
      <c r="J46" s="76" t="e">
        <f>IF(ISNUMBER(Daten_KV4[[#This Row],[BS]]),Daten_KV4[[#This Row],[BS]]/_xlfn.XLOOKUP(Basisjahr,Daten_KV4[Jahr],Daten_KV4[BS])-1,#N/A)</f>
        <v>#N/A</v>
      </c>
      <c r="K46" s="68"/>
      <c r="L46" s="67"/>
      <c r="M46" s="64"/>
      <c r="N46" s="62"/>
      <c r="O46" s="62"/>
      <c r="P46" s="62"/>
    </row>
    <row r="47" spans="1:16" ht="16.350000000000001" customHeight="1">
      <c r="A47" s="95">
        <v>2030</v>
      </c>
      <c r="B47" s="65" t="s">
        <v>164</v>
      </c>
      <c r="C47" s="124" t="s">
        <v>164</v>
      </c>
      <c r="D47" s="66" t="e">
        <v>#N/A</v>
      </c>
      <c r="E47" s="74"/>
      <c r="F47" s="76" t="e">
        <f>IF(ISNUMBER(Daten_KV4[[#This Row],[ZH]]),Daten_KV4[[#This Row],[ZH]]/_xlfn.XLOOKUP(Basisjahr,Daten_KV4[Jahr],Daten_KV4[ZH])-1,#N/A)</f>
        <v>#N/A</v>
      </c>
      <c r="G47" s="74"/>
      <c r="H47" s="76" t="e">
        <f>IF(ISNUMBER(Daten_KV4[[#This Row],[CH]]),Daten_KV4[[#This Row],[CH]]/_xlfn.XLOOKUP(Basisjahr,Daten_KV4[Jahr],Daten_KV4[CH])-1,#N/A)</f>
        <v>#N/A</v>
      </c>
      <c r="I47" s="74"/>
      <c r="J47" s="76" t="e">
        <f>IF(ISNUMBER(Daten_KV4[[#This Row],[BS]]),Daten_KV4[[#This Row],[BS]]/_xlfn.XLOOKUP(Basisjahr,Daten_KV4[Jahr],Daten_KV4[BS])-1,#N/A)</f>
        <v>#N/A</v>
      </c>
      <c r="K47" s="68"/>
      <c r="L47" s="67"/>
      <c r="M47" s="64"/>
      <c r="N47" s="62"/>
      <c r="O47" s="62"/>
      <c r="P47" s="62"/>
    </row>
    <row r="48" spans="1:16" ht="16.350000000000001" customHeight="1">
      <c r="A48" s="95">
        <v>2031</v>
      </c>
      <c r="B48" s="65" t="s">
        <v>164</v>
      </c>
      <c r="C48" s="124" t="s">
        <v>164</v>
      </c>
      <c r="D48" s="66" t="e">
        <v>#N/A</v>
      </c>
      <c r="E48" s="74"/>
      <c r="F48" s="76" t="e">
        <f>IF(ISNUMBER(Daten_KV4[[#This Row],[ZH]]),Daten_KV4[[#This Row],[ZH]]/_xlfn.XLOOKUP(Basisjahr,Daten_KV4[Jahr],Daten_KV4[ZH])-1,#N/A)</f>
        <v>#N/A</v>
      </c>
      <c r="G48" s="74"/>
      <c r="H48" s="76" t="e">
        <f>IF(ISNUMBER(Daten_KV4[[#This Row],[CH]]),Daten_KV4[[#This Row],[CH]]/_xlfn.XLOOKUP(Basisjahr,Daten_KV4[Jahr],Daten_KV4[CH])-1,#N/A)</f>
        <v>#N/A</v>
      </c>
      <c r="I48" s="74"/>
      <c r="J48" s="76" t="e">
        <f>IF(ISNUMBER(Daten_KV4[[#This Row],[BS]]),Daten_KV4[[#This Row],[BS]]/_xlfn.XLOOKUP(Basisjahr,Daten_KV4[Jahr],Daten_KV4[BS])-1,#N/A)</f>
        <v>#N/A</v>
      </c>
      <c r="K48" s="68"/>
      <c r="L48" s="67"/>
      <c r="M48" s="64"/>
      <c r="N48" s="62"/>
      <c r="O48" s="62"/>
      <c r="P48" s="62"/>
    </row>
    <row r="49" spans="1:16" ht="16.350000000000001" customHeight="1">
      <c r="A49" s="95">
        <v>2032</v>
      </c>
      <c r="B49" s="65" t="s">
        <v>164</v>
      </c>
      <c r="C49" s="124" t="s">
        <v>164</v>
      </c>
      <c r="D49" s="66" t="e">
        <v>#N/A</v>
      </c>
      <c r="E49" s="74"/>
      <c r="F49" s="76" t="e">
        <f>IF(ISNUMBER(Daten_KV4[[#This Row],[ZH]]),Daten_KV4[[#This Row],[ZH]]/_xlfn.XLOOKUP(Basisjahr,Daten_KV4[Jahr],Daten_KV4[ZH])-1,#N/A)</f>
        <v>#N/A</v>
      </c>
      <c r="G49" s="74"/>
      <c r="H49" s="76" t="e">
        <f>IF(ISNUMBER(Daten_KV4[[#This Row],[CH]]),Daten_KV4[[#This Row],[CH]]/_xlfn.XLOOKUP(Basisjahr,Daten_KV4[Jahr],Daten_KV4[CH])-1,#N/A)</f>
        <v>#N/A</v>
      </c>
      <c r="I49" s="74"/>
      <c r="J49" s="76" t="e">
        <f>IF(ISNUMBER(Daten_KV4[[#This Row],[BS]]),Daten_KV4[[#This Row],[BS]]/_xlfn.XLOOKUP(Basisjahr,Daten_KV4[Jahr],Daten_KV4[BS])-1,#N/A)</f>
        <v>#N/A</v>
      </c>
      <c r="K49" s="68"/>
      <c r="L49" s="67"/>
      <c r="M49" s="64"/>
      <c r="N49" s="62"/>
      <c r="O49" s="62"/>
      <c r="P49" s="62"/>
    </row>
    <row r="50" spans="1:16" ht="16.350000000000001" customHeight="1">
      <c r="A50" s="95">
        <v>2033</v>
      </c>
      <c r="B50" s="65" t="s">
        <v>164</v>
      </c>
      <c r="C50" s="124" t="s">
        <v>164</v>
      </c>
      <c r="D50" s="66" t="e">
        <v>#N/A</v>
      </c>
      <c r="E50" s="74"/>
      <c r="F50" s="76" t="e">
        <f>IF(ISNUMBER(Daten_KV4[[#This Row],[ZH]]),Daten_KV4[[#This Row],[ZH]]/_xlfn.XLOOKUP(Basisjahr,Daten_KV4[Jahr],Daten_KV4[ZH])-1,#N/A)</f>
        <v>#N/A</v>
      </c>
      <c r="G50" s="74"/>
      <c r="H50" s="76" t="e">
        <f>IF(ISNUMBER(Daten_KV4[[#This Row],[CH]]),Daten_KV4[[#This Row],[CH]]/_xlfn.XLOOKUP(Basisjahr,Daten_KV4[Jahr],Daten_KV4[CH])-1,#N/A)</f>
        <v>#N/A</v>
      </c>
      <c r="I50" s="74"/>
      <c r="J50" s="76" t="e">
        <f>IF(ISNUMBER(Daten_KV4[[#This Row],[BS]]),Daten_KV4[[#This Row],[BS]]/_xlfn.XLOOKUP(Basisjahr,Daten_KV4[Jahr],Daten_KV4[BS])-1,#N/A)</f>
        <v>#N/A</v>
      </c>
      <c r="K50" s="68"/>
      <c r="L50" s="67"/>
      <c r="M50" s="64"/>
      <c r="N50" s="62"/>
      <c r="O50" s="62"/>
      <c r="P50" s="62"/>
    </row>
    <row r="51" spans="1:16" ht="16.350000000000001" customHeight="1">
      <c r="A51" s="95">
        <v>2034</v>
      </c>
      <c r="B51" s="65" t="s">
        <v>164</v>
      </c>
      <c r="C51" s="124" t="s">
        <v>164</v>
      </c>
      <c r="D51" s="66" t="e">
        <v>#N/A</v>
      </c>
      <c r="E51" s="74"/>
      <c r="F51" s="76" t="e">
        <f>IF(ISNUMBER(Daten_KV4[[#This Row],[ZH]]),Daten_KV4[[#This Row],[ZH]]/_xlfn.XLOOKUP(Basisjahr,Daten_KV4[Jahr],Daten_KV4[ZH])-1,#N/A)</f>
        <v>#N/A</v>
      </c>
      <c r="G51" s="74"/>
      <c r="H51" s="76" t="e">
        <f>IF(ISNUMBER(Daten_KV4[[#This Row],[CH]]),Daten_KV4[[#This Row],[CH]]/_xlfn.XLOOKUP(Basisjahr,Daten_KV4[Jahr],Daten_KV4[CH])-1,#N/A)</f>
        <v>#N/A</v>
      </c>
      <c r="I51" s="74"/>
      <c r="J51" s="76" t="e">
        <f>IF(ISNUMBER(Daten_KV4[[#This Row],[BS]]),Daten_KV4[[#This Row],[BS]]/_xlfn.XLOOKUP(Basisjahr,Daten_KV4[Jahr],Daten_KV4[BS])-1,#N/A)</f>
        <v>#N/A</v>
      </c>
      <c r="K51" s="68"/>
      <c r="L51" s="67"/>
      <c r="M51" s="64"/>
      <c r="N51" s="62"/>
      <c r="O51" s="62"/>
      <c r="P51" s="62"/>
    </row>
    <row r="52" spans="1:16" ht="16.350000000000001" customHeight="1">
      <c r="A52" s="95">
        <v>2035</v>
      </c>
      <c r="B52" s="65" t="s">
        <v>164</v>
      </c>
      <c r="C52" s="124" t="s">
        <v>164</v>
      </c>
      <c r="D52" s="66" t="e">
        <v>#N/A</v>
      </c>
      <c r="E52" s="74"/>
      <c r="F52" s="76" t="e">
        <f>IF(ISNUMBER(Daten_KV4[[#This Row],[ZH]]),Daten_KV4[[#This Row],[ZH]]/_xlfn.XLOOKUP(Basisjahr,Daten_KV4[Jahr],Daten_KV4[ZH])-1,#N/A)</f>
        <v>#N/A</v>
      </c>
      <c r="G52" s="74"/>
      <c r="H52" s="76" t="e">
        <f>IF(ISNUMBER(Daten_KV4[[#This Row],[CH]]),Daten_KV4[[#This Row],[CH]]/_xlfn.XLOOKUP(Basisjahr,Daten_KV4[Jahr],Daten_KV4[CH])-1,#N/A)</f>
        <v>#N/A</v>
      </c>
      <c r="I52" s="74"/>
      <c r="J52" s="76" t="e">
        <f>IF(ISNUMBER(Daten_KV4[[#This Row],[BS]]),Daten_KV4[[#This Row],[BS]]/_xlfn.XLOOKUP(Basisjahr,Daten_KV4[Jahr],Daten_KV4[BS])-1,#N/A)</f>
        <v>#N/A</v>
      </c>
      <c r="K52" s="68"/>
      <c r="L52" s="67"/>
      <c r="M52" s="64"/>
      <c r="N52" s="62"/>
      <c r="O52" s="62"/>
      <c r="P52" s="62"/>
    </row>
    <row r="53" spans="1:16" ht="16.350000000000001" customHeight="1">
      <c r="A53" s="95">
        <v>2036</v>
      </c>
      <c r="B53" s="65" t="s">
        <v>164</v>
      </c>
      <c r="C53" s="124" t="s">
        <v>164</v>
      </c>
      <c r="D53" s="66" t="e">
        <v>#N/A</v>
      </c>
      <c r="E53" s="74"/>
      <c r="F53" s="76" t="e">
        <f>IF(ISNUMBER(Daten_KV4[[#This Row],[ZH]]),Daten_KV4[[#This Row],[ZH]]/_xlfn.XLOOKUP(Basisjahr,Daten_KV4[Jahr],Daten_KV4[ZH])-1,#N/A)</f>
        <v>#N/A</v>
      </c>
      <c r="G53" s="74"/>
      <c r="H53" s="76" t="e">
        <f>IF(ISNUMBER(Daten_KV4[[#This Row],[CH]]),Daten_KV4[[#This Row],[CH]]/_xlfn.XLOOKUP(Basisjahr,Daten_KV4[Jahr],Daten_KV4[CH])-1,#N/A)</f>
        <v>#N/A</v>
      </c>
      <c r="I53" s="74"/>
      <c r="J53" s="76" t="e">
        <f>IF(ISNUMBER(Daten_KV4[[#This Row],[BS]]),Daten_KV4[[#This Row],[BS]]/_xlfn.XLOOKUP(Basisjahr,Daten_KV4[Jahr],Daten_KV4[BS])-1,#N/A)</f>
        <v>#N/A</v>
      </c>
      <c r="K53" s="68"/>
      <c r="L53" s="67"/>
      <c r="M53" s="64"/>
      <c r="N53" s="62"/>
      <c r="O53" s="62"/>
      <c r="P53" s="62"/>
    </row>
    <row r="54" spans="1:16" ht="16.350000000000001" customHeight="1">
      <c r="A54" s="95">
        <v>2037</v>
      </c>
      <c r="B54" s="65" t="s">
        <v>164</v>
      </c>
      <c r="C54" s="124" t="s">
        <v>164</v>
      </c>
      <c r="D54" s="66" t="e">
        <v>#N/A</v>
      </c>
      <c r="E54" s="74"/>
      <c r="F54" s="76" t="e">
        <f>IF(ISNUMBER(Daten_KV4[[#This Row],[ZH]]),Daten_KV4[[#This Row],[ZH]]/_xlfn.XLOOKUP(Basisjahr,Daten_KV4[Jahr],Daten_KV4[ZH])-1,#N/A)</f>
        <v>#N/A</v>
      </c>
      <c r="G54" s="74"/>
      <c r="H54" s="76" t="e">
        <f>IF(ISNUMBER(Daten_KV4[[#This Row],[CH]]),Daten_KV4[[#This Row],[CH]]/_xlfn.XLOOKUP(Basisjahr,Daten_KV4[Jahr],Daten_KV4[CH])-1,#N/A)</f>
        <v>#N/A</v>
      </c>
      <c r="I54" s="74"/>
      <c r="J54" s="76" t="e">
        <f>IF(ISNUMBER(Daten_KV4[[#This Row],[BS]]),Daten_KV4[[#This Row],[BS]]/_xlfn.XLOOKUP(Basisjahr,Daten_KV4[Jahr],Daten_KV4[BS])-1,#N/A)</f>
        <v>#N/A</v>
      </c>
      <c r="K54" s="68"/>
      <c r="L54" s="67"/>
      <c r="M54" s="64"/>
      <c r="N54" s="62"/>
      <c r="O54" s="62"/>
      <c r="P54" s="62"/>
    </row>
    <row r="55" spans="1:16" ht="16.350000000000001" customHeight="1">
      <c r="A55" s="95">
        <v>2038</v>
      </c>
      <c r="B55" s="65" t="s">
        <v>164</v>
      </c>
      <c r="C55" s="124" t="s">
        <v>164</v>
      </c>
      <c r="D55" s="66" t="e">
        <v>#N/A</v>
      </c>
      <c r="E55" s="74"/>
      <c r="F55" s="76" t="e">
        <f>IF(ISNUMBER(Daten_KV4[[#This Row],[ZH]]),Daten_KV4[[#This Row],[ZH]]/_xlfn.XLOOKUP(Basisjahr,Daten_KV4[Jahr],Daten_KV4[ZH])-1,#N/A)</f>
        <v>#N/A</v>
      </c>
      <c r="G55" s="74"/>
      <c r="H55" s="76" t="e">
        <f>IF(ISNUMBER(Daten_KV4[[#This Row],[CH]]),Daten_KV4[[#This Row],[CH]]/_xlfn.XLOOKUP(Basisjahr,Daten_KV4[Jahr],Daten_KV4[CH])-1,#N/A)</f>
        <v>#N/A</v>
      </c>
      <c r="I55" s="74"/>
      <c r="J55" s="76" t="e">
        <f>IF(ISNUMBER(Daten_KV4[[#This Row],[BS]]),Daten_KV4[[#This Row],[BS]]/_xlfn.XLOOKUP(Basisjahr,Daten_KV4[Jahr],Daten_KV4[BS])-1,#N/A)</f>
        <v>#N/A</v>
      </c>
      <c r="K55" s="68"/>
      <c r="L55" s="67"/>
      <c r="M55" s="64"/>
      <c r="N55" s="62"/>
      <c r="O55" s="62"/>
      <c r="P55" s="62"/>
    </row>
    <row r="56" spans="1:16" ht="16.350000000000001" customHeight="1">
      <c r="A56" s="95">
        <v>2039</v>
      </c>
      <c r="B56" s="65" t="s">
        <v>164</v>
      </c>
      <c r="C56" s="124" t="s">
        <v>164</v>
      </c>
      <c r="D56" s="66" t="e">
        <v>#N/A</v>
      </c>
      <c r="E56" s="74"/>
      <c r="F56" s="76" t="e">
        <f>IF(ISNUMBER(Daten_KV4[[#This Row],[ZH]]),Daten_KV4[[#This Row],[ZH]]/_xlfn.XLOOKUP(Basisjahr,Daten_KV4[Jahr],Daten_KV4[ZH])-1,#N/A)</f>
        <v>#N/A</v>
      </c>
      <c r="G56" s="74"/>
      <c r="H56" s="76" t="e">
        <f>IF(ISNUMBER(Daten_KV4[[#This Row],[CH]]),Daten_KV4[[#This Row],[CH]]/_xlfn.XLOOKUP(Basisjahr,Daten_KV4[Jahr],Daten_KV4[CH])-1,#N/A)</f>
        <v>#N/A</v>
      </c>
      <c r="I56" s="74"/>
      <c r="J56" s="76" t="e">
        <f>IF(ISNUMBER(Daten_KV4[[#This Row],[BS]]),Daten_KV4[[#This Row],[BS]]/_xlfn.XLOOKUP(Basisjahr,Daten_KV4[Jahr],Daten_KV4[BS])-1,#N/A)</f>
        <v>#N/A</v>
      </c>
      <c r="K56" s="68"/>
      <c r="L56" s="67"/>
      <c r="M56" s="64"/>
      <c r="N56" s="62"/>
      <c r="O56" s="62"/>
      <c r="P56" s="62"/>
    </row>
    <row r="57" spans="1:16" ht="16.350000000000001" customHeight="1">
      <c r="A57" s="95">
        <v>2040</v>
      </c>
      <c r="B57" s="65" t="s">
        <v>164</v>
      </c>
      <c r="C57" s="124" t="s">
        <v>164</v>
      </c>
      <c r="D57" s="66" t="e">
        <v>#N/A</v>
      </c>
      <c r="E57" s="74"/>
      <c r="F57" s="76" t="e">
        <f>IF(ISNUMBER(Daten_KV4[[#This Row],[ZH]]),Daten_KV4[[#This Row],[ZH]]/_xlfn.XLOOKUP(Basisjahr,Daten_KV4[Jahr],Daten_KV4[ZH])-1,#N/A)</f>
        <v>#N/A</v>
      </c>
      <c r="G57" s="74"/>
      <c r="H57" s="76" t="e">
        <f>IF(ISNUMBER(Daten_KV4[[#This Row],[CH]]),Daten_KV4[[#This Row],[CH]]/_xlfn.XLOOKUP(Basisjahr,Daten_KV4[Jahr],Daten_KV4[CH])-1,#N/A)</f>
        <v>#N/A</v>
      </c>
      <c r="I57" s="74"/>
      <c r="J57" s="76" t="e">
        <f>IF(ISNUMBER(Daten_KV4[[#This Row],[BS]]),Daten_KV4[[#This Row],[BS]]/_xlfn.XLOOKUP(Basisjahr,Daten_KV4[Jahr],Daten_KV4[BS])-1,#N/A)</f>
        <v>#N/A</v>
      </c>
      <c r="K57" s="68"/>
      <c r="L57" s="67"/>
      <c r="M57" s="64"/>
      <c r="N57" s="62"/>
      <c r="O57" s="62"/>
      <c r="P57" s="62"/>
    </row>
    <row r="58" spans="1:16" ht="16.350000000000001" customHeight="1">
      <c r="A58" s="95">
        <v>2041</v>
      </c>
      <c r="B58" s="65" t="s">
        <v>164</v>
      </c>
      <c r="C58" s="124" t="s">
        <v>164</v>
      </c>
      <c r="D58" s="66" t="e">
        <v>#N/A</v>
      </c>
      <c r="E58" s="74"/>
      <c r="F58" s="76" t="e">
        <f>IF(ISNUMBER(Daten_KV4[[#This Row],[ZH]]),Daten_KV4[[#This Row],[ZH]]/_xlfn.XLOOKUP(Basisjahr,Daten_KV4[Jahr],Daten_KV4[ZH])-1,#N/A)</f>
        <v>#N/A</v>
      </c>
      <c r="G58" s="74"/>
      <c r="H58" s="76" t="e">
        <f>IF(ISNUMBER(Daten_KV4[[#This Row],[CH]]),Daten_KV4[[#This Row],[CH]]/_xlfn.XLOOKUP(Basisjahr,Daten_KV4[Jahr],Daten_KV4[CH])-1,#N/A)</f>
        <v>#N/A</v>
      </c>
      <c r="I58" s="74"/>
      <c r="J58" s="76" t="e">
        <f>IF(ISNUMBER(Daten_KV4[[#This Row],[BS]]),Daten_KV4[[#This Row],[BS]]/_xlfn.XLOOKUP(Basisjahr,Daten_KV4[Jahr],Daten_KV4[BS])-1,#N/A)</f>
        <v>#N/A</v>
      </c>
      <c r="K58" s="68"/>
      <c r="L58" s="67"/>
      <c r="M58" s="64"/>
      <c r="N58" s="62"/>
      <c r="O58" s="62"/>
      <c r="P58" s="62"/>
    </row>
    <row r="59" spans="1:16" ht="16.350000000000001" customHeight="1">
      <c r="A59" s="95">
        <v>2042</v>
      </c>
      <c r="B59" s="65" t="s">
        <v>164</v>
      </c>
      <c r="C59" s="124" t="s">
        <v>164</v>
      </c>
      <c r="D59" s="66" t="e">
        <v>#N/A</v>
      </c>
      <c r="E59" s="74"/>
      <c r="F59" s="76" t="e">
        <f>IF(ISNUMBER(Daten_KV4[[#This Row],[ZH]]),Daten_KV4[[#This Row],[ZH]]/_xlfn.XLOOKUP(Basisjahr,Daten_KV4[Jahr],Daten_KV4[ZH])-1,#N/A)</f>
        <v>#N/A</v>
      </c>
      <c r="G59" s="74"/>
      <c r="H59" s="76" t="e">
        <f>IF(ISNUMBER(Daten_KV4[[#This Row],[CH]]),Daten_KV4[[#This Row],[CH]]/_xlfn.XLOOKUP(Basisjahr,Daten_KV4[Jahr],Daten_KV4[CH])-1,#N/A)</f>
        <v>#N/A</v>
      </c>
      <c r="I59" s="74"/>
      <c r="J59" s="76" t="e">
        <f>IF(ISNUMBER(Daten_KV4[[#This Row],[BS]]),Daten_KV4[[#This Row],[BS]]/_xlfn.XLOOKUP(Basisjahr,Daten_KV4[Jahr],Daten_KV4[BS])-1,#N/A)</f>
        <v>#N/A</v>
      </c>
      <c r="K59" s="68"/>
      <c r="L59" s="67"/>
      <c r="M59" s="64"/>
      <c r="N59" s="62"/>
      <c r="O59" s="62"/>
      <c r="P59" s="62"/>
    </row>
    <row r="60" spans="1:16" ht="16.350000000000001" customHeight="1">
      <c r="A60" s="95">
        <v>2043</v>
      </c>
      <c r="B60" s="65" t="s">
        <v>164</v>
      </c>
      <c r="C60" s="124" t="s">
        <v>164</v>
      </c>
      <c r="D60" s="66" t="e">
        <v>#N/A</v>
      </c>
      <c r="E60" s="74"/>
      <c r="F60" s="76" t="e">
        <f>IF(ISNUMBER(Daten_KV4[[#This Row],[ZH]]),Daten_KV4[[#This Row],[ZH]]/_xlfn.XLOOKUP(Basisjahr,Daten_KV4[Jahr],Daten_KV4[ZH])-1,#N/A)</f>
        <v>#N/A</v>
      </c>
      <c r="G60" s="74"/>
      <c r="H60" s="76" t="e">
        <f>IF(ISNUMBER(Daten_KV4[[#This Row],[CH]]),Daten_KV4[[#This Row],[CH]]/_xlfn.XLOOKUP(Basisjahr,Daten_KV4[Jahr],Daten_KV4[CH])-1,#N/A)</f>
        <v>#N/A</v>
      </c>
      <c r="I60" s="74"/>
      <c r="J60" s="76" t="e">
        <f>IF(ISNUMBER(Daten_KV4[[#This Row],[BS]]),Daten_KV4[[#This Row],[BS]]/_xlfn.XLOOKUP(Basisjahr,Daten_KV4[Jahr],Daten_KV4[BS])-1,#N/A)</f>
        <v>#N/A</v>
      </c>
      <c r="K60" s="68"/>
      <c r="L60" s="67"/>
      <c r="M60" s="64"/>
      <c r="N60" s="62"/>
      <c r="O60" s="62"/>
      <c r="P60" s="62"/>
    </row>
    <row r="61" spans="1:16" ht="16.350000000000001" customHeight="1">
      <c r="A61" s="95">
        <v>2044</v>
      </c>
      <c r="B61" s="65" t="s">
        <v>164</v>
      </c>
      <c r="C61" s="124" t="s">
        <v>164</v>
      </c>
      <c r="D61" s="66" t="e">
        <v>#N/A</v>
      </c>
      <c r="E61" s="74"/>
      <c r="F61" s="76" t="e">
        <f>IF(ISNUMBER(Daten_KV4[[#This Row],[ZH]]),Daten_KV4[[#This Row],[ZH]]/_xlfn.XLOOKUP(Basisjahr,Daten_KV4[Jahr],Daten_KV4[ZH])-1,#N/A)</f>
        <v>#N/A</v>
      </c>
      <c r="G61" s="74"/>
      <c r="H61" s="76" t="e">
        <f>IF(ISNUMBER(Daten_KV4[[#This Row],[CH]]),Daten_KV4[[#This Row],[CH]]/_xlfn.XLOOKUP(Basisjahr,Daten_KV4[Jahr],Daten_KV4[CH])-1,#N/A)</f>
        <v>#N/A</v>
      </c>
      <c r="I61" s="74"/>
      <c r="J61" s="76" t="e">
        <f>IF(ISNUMBER(Daten_KV4[[#This Row],[BS]]),Daten_KV4[[#This Row],[BS]]/_xlfn.XLOOKUP(Basisjahr,Daten_KV4[Jahr],Daten_KV4[BS])-1,#N/A)</f>
        <v>#N/A</v>
      </c>
      <c r="K61" s="68"/>
      <c r="L61" s="67"/>
      <c r="M61" s="64"/>
      <c r="N61" s="62"/>
      <c r="O61" s="62"/>
      <c r="P61" s="62"/>
    </row>
    <row r="62" spans="1:16" ht="16.350000000000001" customHeight="1">
      <c r="A62" s="95">
        <v>2045</v>
      </c>
      <c r="B62" s="65" t="s">
        <v>164</v>
      </c>
      <c r="C62" s="124" t="s">
        <v>164</v>
      </c>
      <c r="D62" s="66" t="e">
        <v>#N/A</v>
      </c>
      <c r="E62" s="74"/>
      <c r="F62" s="76" t="e">
        <f>IF(ISNUMBER(Daten_KV4[[#This Row],[ZH]]),Daten_KV4[[#This Row],[ZH]]/_xlfn.XLOOKUP(Basisjahr,Daten_KV4[Jahr],Daten_KV4[ZH])-1,#N/A)</f>
        <v>#N/A</v>
      </c>
      <c r="G62" s="74"/>
      <c r="H62" s="76" t="e">
        <f>IF(ISNUMBER(Daten_KV4[[#This Row],[CH]]),Daten_KV4[[#This Row],[CH]]/_xlfn.XLOOKUP(Basisjahr,Daten_KV4[Jahr],Daten_KV4[CH])-1,#N/A)</f>
        <v>#N/A</v>
      </c>
      <c r="I62" s="74"/>
      <c r="J62" s="76" t="e">
        <f>IF(ISNUMBER(Daten_KV4[[#This Row],[BS]]),Daten_KV4[[#This Row],[BS]]/_xlfn.XLOOKUP(Basisjahr,Daten_KV4[Jahr],Daten_KV4[BS])-1,#N/A)</f>
        <v>#N/A</v>
      </c>
      <c r="K62" s="68"/>
      <c r="L62" s="67"/>
      <c r="M62" s="64"/>
      <c r="N62" s="62"/>
      <c r="O62" s="62"/>
      <c r="P62" s="62"/>
    </row>
    <row r="63" spans="1:16" ht="16.350000000000001" customHeight="1">
      <c r="A63" s="95">
        <v>2046</v>
      </c>
      <c r="B63" s="65" t="s">
        <v>164</v>
      </c>
      <c r="C63" s="124" t="s">
        <v>164</v>
      </c>
      <c r="D63" s="66" t="e">
        <v>#N/A</v>
      </c>
      <c r="E63" s="74"/>
      <c r="F63" s="76" t="e">
        <f>IF(ISNUMBER(Daten_KV4[[#This Row],[ZH]]),Daten_KV4[[#This Row],[ZH]]/_xlfn.XLOOKUP(Basisjahr,Daten_KV4[Jahr],Daten_KV4[ZH])-1,#N/A)</f>
        <v>#N/A</v>
      </c>
      <c r="G63" s="74"/>
      <c r="H63" s="76" t="e">
        <f>IF(ISNUMBER(Daten_KV4[[#This Row],[CH]]),Daten_KV4[[#This Row],[CH]]/_xlfn.XLOOKUP(Basisjahr,Daten_KV4[Jahr],Daten_KV4[CH])-1,#N/A)</f>
        <v>#N/A</v>
      </c>
      <c r="I63" s="74"/>
      <c r="J63" s="76" t="e">
        <f>IF(ISNUMBER(Daten_KV4[[#This Row],[BS]]),Daten_KV4[[#This Row],[BS]]/_xlfn.XLOOKUP(Basisjahr,Daten_KV4[Jahr],Daten_KV4[BS])-1,#N/A)</f>
        <v>#N/A</v>
      </c>
      <c r="K63" s="68"/>
      <c r="L63" s="67"/>
      <c r="M63" s="64"/>
      <c r="N63" s="62"/>
      <c r="O63" s="62"/>
      <c r="P63" s="62"/>
    </row>
    <row r="64" spans="1:16" ht="16.350000000000001" customHeight="1">
      <c r="A64" s="95">
        <v>2047</v>
      </c>
      <c r="B64" s="65" t="s">
        <v>164</v>
      </c>
      <c r="C64" s="124" t="s">
        <v>164</v>
      </c>
      <c r="D64" s="66" t="e">
        <v>#N/A</v>
      </c>
      <c r="E64" s="74"/>
      <c r="F64" s="76" t="e">
        <f>IF(ISNUMBER(Daten_KV4[[#This Row],[ZH]]),Daten_KV4[[#This Row],[ZH]]/_xlfn.XLOOKUP(Basisjahr,Daten_KV4[Jahr],Daten_KV4[ZH])-1,#N/A)</f>
        <v>#N/A</v>
      </c>
      <c r="G64" s="74"/>
      <c r="H64" s="76" t="e">
        <f>IF(ISNUMBER(Daten_KV4[[#This Row],[CH]]),Daten_KV4[[#This Row],[CH]]/_xlfn.XLOOKUP(Basisjahr,Daten_KV4[Jahr],Daten_KV4[CH])-1,#N/A)</f>
        <v>#N/A</v>
      </c>
      <c r="I64" s="74"/>
      <c r="J64" s="76" t="e">
        <f>IF(ISNUMBER(Daten_KV4[[#This Row],[BS]]),Daten_KV4[[#This Row],[BS]]/_xlfn.XLOOKUP(Basisjahr,Daten_KV4[Jahr],Daten_KV4[BS])-1,#N/A)</f>
        <v>#N/A</v>
      </c>
      <c r="K64" s="68"/>
      <c r="L64" s="67"/>
      <c r="M64" s="64"/>
      <c r="N64" s="62"/>
      <c r="O64" s="62"/>
      <c r="P64" s="62"/>
    </row>
    <row r="65" spans="1:16" ht="16.350000000000001" customHeight="1">
      <c r="A65" s="95">
        <v>2048</v>
      </c>
      <c r="B65" s="65" t="s">
        <v>164</v>
      </c>
      <c r="C65" s="124" t="s">
        <v>164</v>
      </c>
      <c r="D65" s="66" t="e">
        <v>#N/A</v>
      </c>
      <c r="E65" s="74"/>
      <c r="F65" s="76" t="e">
        <f>IF(ISNUMBER(Daten_KV4[[#This Row],[ZH]]),Daten_KV4[[#This Row],[ZH]]/_xlfn.XLOOKUP(Basisjahr,Daten_KV4[Jahr],Daten_KV4[ZH])-1,#N/A)</f>
        <v>#N/A</v>
      </c>
      <c r="G65" s="74"/>
      <c r="H65" s="76" t="e">
        <f>IF(ISNUMBER(Daten_KV4[[#This Row],[CH]]),Daten_KV4[[#This Row],[CH]]/_xlfn.XLOOKUP(Basisjahr,Daten_KV4[Jahr],Daten_KV4[CH])-1,#N/A)</f>
        <v>#N/A</v>
      </c>
      <c r="I65" s="74"/>
      <c r="J65" s="76" t="e">
        <f>IF(ISNUMBER(Daten_KV4[[#This Row],[BS]]),Daten_KV4[[#This Row],[BS]]/_xlfn.XLOOKUP(Basisjahr,Daten_KV4[Jahr],Daten_KV4[BS])-1,#N/A)</f>
        <v>#N/A</v>
      </c>
      <c r="K65" s="68"/>
      <c r="L65" s="67"/>
      <c r="M65" s="64"/>
      <c r="N65" s="62"/>
      <c r="O65" s="62"/>
      <c r="P65" s="62"/>
    </row>
    <row r="66" spans="1:16" ht="16.350000000000001" customHeight="1">
      <c r="A66" s="95">
        <v>2049</v>
      </c>
      <c r="B66" s="65" t="s">
        <v>164</v>
      </c>
      <c r="C66" s="124" t="s">
        <v>164</v>
      </c>
      <c r="D66" s="66" t="e">
        <v>#N/A</v>
      </c>
      <c r="E66" s="74"/>
      <c r="F66" s="76" t="e">
        <f>IF(ISNUMBER(Daten_KV4[[#This Row],[ZH]]),Daten_KV4[[#This Row],[ZH]]/_xlfn.XLOOKUP(Basisjahr,Daten_KV4[Jahr],Daten_KV4[ZH])-1,#N/A)</f>
        <v>#N/A</v>
      </c>
      <c r="G66" s="74"/>
      <c r="H66" s="76" t="e">
        <f>IF(ISNUMBER(Daten_KV4[[#This Row],[CH]]),Daten_KV4[[#This Row],[CH]]/_xlfn.XLOOKUP(Basisjahr,Daten_KV4[Jahr],Daten_KV4[CH])-1,#N/A)</f>
        <v>#N/A</v>
      </c>
      <c r="I66" s="74"/>
      <c r="J66" s="76" t="e">
        <f>IF(ISNUMBER(Daten_KV4[[#This Row],[BS]]),Daten_KV4[[#This Row],[BS]]/_xlfn.XLOOKUP(Basisjahr,Daten_KV4[Jahr],Daten_KV4[BS])-1,#N/A)</f>
        <v>#N/A</v>
      </c>
      <c r="K66" s="68"/>
      <c r="L66" s="67"/>
      <c r="M66" s="64"/>
      <c r="N66" s="62"/>
      <c r="O66" s="62"/>
      <c r="P66" s="62"/>
    </row>
    <row r="67" spans="1:16" ht="15" customHeight="1">
      <c r="A67" s="95">
        <v>2050</v>
      </c>
      <c r="B67" s="95" t="s">
        <v>164</v>
      </c>
      <c r="C67" s="124" t="s">
        <v>164</v>
      </c>
      <c r="D67" t="e">
        <v>#N/A</v>
      </c>
      <c r="E67"/>
      <c r="F67" t="e">
        <f>IF(ISNUMBER(Daten_KV4[[#This Row],[ZH]]),Daten_KV4[[#This Row],[ZH]]/_xlfn.XLOOKUP(Basisjahr,Daten_KV4[Jahr],Daten_KV4[ZH])-1,#N/A)</f>
        <v>#N/A</v>
      </c>
      <c r="G67"/>
      <c r="H67" t="e">
        <f>IF(ISNUMBER(Daten_KV4[[#This Row],[CH]]),Daten_KV4[[#This Row],[CH]]/_xlfn.XLOOKUP(Basisjahr,Daten_KV4[Jahr],Daten_KV4[CH])-1,#N/A)</f>
        <v>#N/A</v>
      </c>
      <c r="I67"/>
      <c r="J67" t="e">
        <f>IF(ISNUMBER(Daten_KV4[[#This Row],[BS]]),Daten_KV4[[#This Row],[BS]]/_xlfn.XLOOKUP(Basisjahr,Daten_KV4[Jahr],Daten_KV4[BS])-1,#N/A)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5:A16 J14:L14 A17:L20 A21:B22 E21:G22 J21:L22 A23:L23 E24:L25 E26:J26 A27:J27 N28:O29 A28:L30 A31:M67 A68:L72 A73:J74 A75:L104 A2:L4">
    <cfRule type="containsErrors" dxfId="113" priority="19">
      <formula>ISERROR(A2)</formula>
    </cfRule>
  </conditionalFormatting>
  <conditionalFormatting sqref="A5:A16 J14:Z14 A17:Z20 A21:B22 E21:G22 J21:Z22 A23:Z23 E24:Z25 E26:J26 N26:Z27 A27:J27 A28:Z30 A31:AA67 A68:Z72 A73:J74 N73:Z74 A75:Z1048576">
    <cfRule type="cellIs" dxfId="112" priority="16" operator="equal">
      <formula>0</formula>
    </cfRule>
  </conditionalFormatting>
  <conditionalFormatting sqref="A24:D26">
    <cfRule type="cellIs" dxfId="111" priority="9" operator="equal">
      <formula>0</formula>
    </cfRule>
    <cfRule type="containsErrors" dxfId="110" priority="10">
      <formula>ISERROR(A24)</formula>
    </cfRule>
  </conditionalFormatting>
  <conditionalFormatting sqref="A1:Z4">
    <cfRule type="cellIs" dxfId="107" priority="15" operator="equal">
      <formula>0</formula>
    </cfRule>
  </conditionalFormatting>
  <conditionalFormatting sqref="B14">
    <cfRule type="cellIs" dxfId="106" priority="3" operator="equal">
      <formula>0</formula>
    </cfRule>
    <cfRule type="containsErrors" dxfId="105" priority="4">
      <formula>ISERROR(B14)</formula>
    </cfRule>
  </conditionalFormatting>
  <conditionalFormatting sqref="B14:G14">
    <cfRule type="cellIs" dxfId="104" priority="1" operator="equal">
      <formula>0</formula>
    </cfRule>
    <cfRule type="containsErrors" dxfId="103" priority="2">
      <formula>ISERROR(B14)</formula>
    </cfRule>
  </conditionalFormatting>
  <conditionalFormatting sqref="B5:L13">
    <cfRule type="containsErrors" dxfId="102" priority="6">
      <formula>ISERROR(B5)</formula>
    </cfRule>
  </conditionalFormatting>
  <conditionalFormatting sqref="B15:L16">
    <cfRule type="containsErrors" dxfId="101" priority="12">
      <formula>ISERROR(B15)</formula>
    </cfRule>
  </conditionalFormatting>
  <conditionalFormatting sqref="B5:Z13">
    <cfRule type="cellIs" dxfId="100" priority="5" operator="equal">
      <formula>0</formula>
    </cfRule>
  </conditionalFormatting>
  <conditionalFormatting sqref="B15:Z16">
    <cfRule type="cellIs" dxfId="99" priority="11" operator="equal">
      <formula>0</formula>
    </cfRule>
  </conditionalFormatting>
  <dataValidations count="1">
    <dataValidation operator="lessThan" allowBlank="1" showInputMessage="1" showErrorMessage="1" sqref="G8:I9 B8:D10" xr:uid="{21445B8D-4C82-44F9-8042-E90FEB44C152}"/>
  </dataValidations>
  <hyperlinks>
    <hyperlink ref="F1" location="Übersicht!A1" display="⬅️ Zurück zur Übersicht" xr:uid="{6831A41F-9A7E-4581-AAA3-053FD7170E47}"/>
    <hyperlink ref="G12" r:id="rId1" display="https://opendata.swiss/de/dataset/gebaude-nach-kanton-gebaudekategorie-heizungsart-warmwasserversorgung-energietrager-und-bauperi" xr:uid="{24B85278-C364-45BE-8AB4-5F502964ED5D}"/>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7" id="{D911C8E9-CD0D-4C8C-967C-AF5267BCB897}">
            <xm:f>$A32=Übersicht!$H$1</xm:f>
            <x14:dxf>
              <fill>
                <patternFill>
                  <bgColor theme="3" tint="0.79998168889431442"/>
                </patternFill>
              </fill>
            </x14:dxf>
          </x14:cfRule>
          <x14:cfRule type="expression" priority="18" id="{6F885C6B-B38E-4119-B94D-F7D3E8265872}">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9E3B8FF1-A436-45BC-8E18-57C5A5245640}">
          <x14:formula1>
            <xm:f>Definitionen!$A$2:$A$6</xm:f>
          </x14:formula1>
          <xm:sqref>B7 D7</xm:sqref>
        </x14:dataValidation>
        <x14:dataValidation type="list" allowBlank="1" showInputMessage="1" showErrorMessage="1" xr:uid="{2900F6EF-3FC8-40D5-9DE0-26093802536A}">
          <x14:formula1>
            <xm:f>Definitionen!$I$2:$I$7</xm:f>
          </x14:formula1>
          <xm:sqref>G24:I24</xm:sqref>
        </x14:dataValidation>
        <x14:dataValidation type="list" operator="lessThan" allowBlank="1" showInputMessage="1" showErrorMessage="1" xr:uid="{1AC4AEF8-48BA-499E-B52E-819258904913}">
          <x14:formula1>
            <xm:f>Definitionen!$E$2:$E$11</xm:f>
          </x14:formula1>
          <xm:sqref>B5</xm:sqref>
        </x14:dataValidation>
        <x14:dataValidation type="list" allowBlank="1" showInputMessage="1" showErrorMessage="1" xr:uid="{3EB3C4BE-0FE6-4A20-8B51-07D7EA7ABFEB}">
          <x14:formula1>
            <xm:f>Definitionen!I2:I15</xm:f>
          </x14:formula1>
          <xm:sqref>B24:D24</xm:sqref>
        </x14:dataValidation>
      </x14:dataValidations>
    </ext>
  </extLst>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1AC69D-AA7B-4D73-BE20-3BB3816B9A3A}">
  <sheetPr codeName="Tabelle50">
    <tabColor theme="7"/>
    <pageSetUpPr fitToPage="1"/>
  </sheetPr>
  <dimension ref="A1:Q127"/>
  <sheetViews>
    <sheetView showGridLines="0" workbookViewId="0">
      <pane activePane="bottomRight" state="frozen"/>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69" t="s">
        <v>534</v>
      </c>
      <c r="B1" s="170"/>
      <c r="C1" s="170"/>
      <c r="D1" s="170"/>
      <c r="E1" s="93" t="e">
        <f>Basisjahr&amp;"-"&amp;Betrachtungsjahr&amp;": "&amp;ROUND(_xlfn.XLOOKUP(Betrachtungsjahr,Daten_KV5[Jahr],Daten_KV5[Veränderung ZH])*100,1)&amp;" %"</f>
        <v>#N/A</v>
      </c>
      <c r="F1" s="193" t="s">
        <v>122</v>
      </c>
      <c r="G1" s="193"/>
      <c r="H1" s="193"/>
      <c r="J1" s="94" t="e">
        <f>Basisjahr&amp;"-"&amp;Betrachtungsjahr&amp;": "&amp;ROUND(_xlfn.XLOOKUP(Betrachtungsjahr,Daten_KV5[Jahr],Daten_KV5[Veränderung CH])*100,1)&amp;" %"</f>
        <v>#N/A</v>
      </c>
    </row>
    <row r="2" spans="1:17" s="56" customFormat="1" ht="9" customHeigh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102" t="e" cm="1">
        <f t="array" aca="1" ref="B4" ca="1">MID(CELL("dateiname",A5),SEARCH("]",CELL("dateiname",A5))+1,31)</f>
        <v>#VALUE!</v>
      </c>
      <c r="C4" s="79" t="s">
        <v>126</v>
      </c>
      <c r="D4" s="127">
        <v>2008</v>
      </c>
      <c r="E4" s="19"/>
      <c r="F4" s="89"/>
      <c r="G4" s="89"/>
      <c r="H4" s="90" t="str">
        <f t="shared" ref="H4:I6" si="0">C4</f>
        <v>Verfügbar ab</v>
      </c>
      <c r="I4" s="109">
        <f t="shared" si="0"/>
        <v>2008</v>
      </c>
    </row>
    <row r="5" spans="1:17" s="56" customFormat="1" ht="18" customHeight="1">
      <c r="A5" s="79" t="s">
        <v>59</v>
      </c>
      <c r="B5" s="102" t="s">
        <v>166</v>
      </c>
      <c r="C5" s="79" t="s">
        <v>127</v>
      </c>
      <c r="D5" s="128" t="s">
        <v>275</v>
      </c>
      <c r="E5" s="19"/>
      <c r="F5" s="90" t="str">
        <f>A5</f>
        <v>Zuständig</v>
      </c>
      <c r="G5" s="108" t="str">
        <f>B5</f>
        <v>AWEL</v>
      </c>
      <c r="H5" s="90" t="str">
        <f t="shared" si="0"/>
        <v>Kontaktperson</v>
      </c>
      <c r="I5" s="129" t="str">
        <f t="shared" si="0"/>
        <v>Cuno Bieler</v>
      </c>
    </row>
    <row r="6" spans="1:17" s="56" customFormat="1" ht="18" customHeight="1">
      <c r="A6" s="79" t="s">
        <v>58</v>
      </c>
      <c r="B6" s="102" t="s">
        <v>200</v>
      </c>
      <c r="C6" s="79" t="s">
        <v>128</v>
      </c>
      <c r="D6" s="102" t="s">
        <v>168</v>
      </c>
      <c r="E6" s="19"/>
      <c r="F6" s="90" t="str">
        <f>A6</f>
        <v>Einheit</v>
      </c>
      <c r="G6" s="108" t="str">
        <f>B6</f>
        <v>%</v>
      </c>
      <c r="H6" s="90" t="str">
        <f t="shared" si="0"/>
        <v xml:space="preserve">Berechnung </v>
      </c>
      <c r="I6" s="108" t="str">
        <f t="shared" si="0"/>
        <v>Nein</v>
      </c>
    </row>
    <row r="7" spans="1:17" s="56" customFormat="1" ht="18" customHeight="1">
      <c r="A7" s="79" t="s">
        <v>129</v>
      </c>
      <c r="B7" s="102" t="s">
        <v>168</v>
      </c>
      <c r="C7" s="79" t="s">
        <v>130</v>
      </c>
      <c r="D7" s="102"/>
      <c r="E7" s="19"/>
      <c r="F7" s="130"/>
      <c r="G7" s="131"/>
      <c r="H7" s="130"/>
      <c r="I7" s="131"/>
    </row>
    <row r="8" spans="1:17" s="56" customFormat="1" ht="56.85" customHeight="1">
      <c r="A8" s="79" t="s">
        <v>131</v>
      </c>
      <c r="B8" s="208" t="s">
        <v>535</v>
      </c>
      <c r="C8" s="208"/>
      <c r="D8" s="208"/>
      <c r="E8" s="19"/>
      <c r="F8" s="90" t="str">
        <f>A8</f>
        <v>Kurzbeschreibung</v>
      </c>
      <c r="G8" s="243" t="str">
        <f>B8</f>
        <v>zeigt den Anteil alternativener Antriebe an der kantonalen Flotte der schweren Nutzfahrzeuge</v>
      </c>
      <c r="H8" s="243"/>
      <c r="I8" s="243"/>
      <c r="Q8" s="58" t="e">
        <f>E38/E32-1</f>
        <v>#DIV/0!</v>
      </c>
    </row>
    <row r="9" spans="1:17" s="59" customFormat="1" ht="72" customHeight="1">
      <c r="A9" s="79" t="s">
        <v>132</v>
      </c>
      <c r="B9" s="208" t="s">
        <v>521</v>
      </c>
      <c r="C9" s="208"/>
      <c r="D9" s="208"/>
      <c r="E9" s="19"/>
      <c r="F9" s="90" t="str">
        <f>A9</f>
        <v>Aussagekraft/Relevanz</v>
      </c>
      <c r="G9" s="243" t="str">
        <f>B9</f>
        <v xml:space="preserve">Der Indikator zeigt sehr direkt die Dekarbonsierung der kantonalen Fahrzeugflotte auf.  </v>
      </c>
      <c r="H9" s="243"/>
      <c r="I9" s="243"/>
    </row>
    <row r="10" spans="1:17" s="78" customFormat="1" ht="11.85" customHeight="1">
      <c r="A10" s="86"/>
      <c r="B10" s="132"/>
      <c r="C10" s="132"/>
      <c r="D10" s="132"/>
      <c r="E10" s="77"/>
      <c r="F10" s="89"/>
      <c r="G10" s="89"/>
      <c r="H10" s="89"/>
      <c r="I10" s="89"/>
    </row>
    <row r="11" spans="1:17" s="56" customFormat="1" ht="64.349999999999994" customHeight="1">
      <c r="A11" s="79" t="s">
        <v>133</v>
      </c>
      <c r="B11" s="221" t="s">
        <v>522</v>
      </c>
      <c r="C11" s="221"/>
      <c r="D11" s="221"/>
      <c r="E11" s="19"/>
      <c r="F11" s="90" t="str">
        <f t="shared" ref="F11:G17" si="1">A11</f>
        <v>Datenquelle</v>
      </c>
      <c r="G11" s="243" t="str">
        <f t="shared" si="1"/>
        <v>Monitoringbericht zur Emissionsminderung von Fahrzeugen bei der Beschaffung und dem Betrieb durch die kantonale Verwaltung. Jährliche Erhebung durch das AWEL</v>
      </c>
      <c r="H11" s="243"/>
      <c r="I11" s="243"/>
    </row>
    <row r="12" spans="1:17" s="56" customFormat="1" ht="42" customHeight="1">
      <c r="A12" s="79" t="s">
        <v>134</v>
      </c>
      <c r="B12" s="221" t="s">
        <v>523</v>
      </c>
      <c r="C12" s="221"/>
      <c r="D12" s="221"/>
      <c r="E12" s="19"/>
      <c r="F12" s="90" t="str">
        <f t="shared" si="1"/>
        <v>Internetadresse</v>
      </c>
      <c r="G12" s="243" t="str">
        <f t="shared" si="1"/>
        <v>G:\LKS\05_Klima_und_Mobilitaet\03_Projekte\Monitoring Umsetzung Klimastrategie 85P-1703\03 Modul B\Datengrundlagen Indikatoren</v>
      </c>
      <c r="H12" s="243"/>
      <c r="I12" s="243"/>
    </row>
    <row r="13" spans="1:17" s="56" customFormat="1" ht="42" customHeight="1">
      <c r="A13" s="79" t="s">
        <v>127</v>
      </c>
      <c r="B13" s="221" t="s">
        <v>524</v>
      </c>
      <c r="C13" s="221"/>
      <c r="D13" s="221"/>
      <c r="E13" s="19"/>
      <c r="F13" s="90" t="str">
        <f t="shared" si="1"/>
        <v>Kontaktperson</v>
      </c>
      <c r="G13" s="243" t="str">
        <f t="shared" si="1"/>
        <v>Cuno Bieler, AWEL</v>
      </c>
      <c r="H13" s="243"/>
      <c r="I13" s="243"/>
    </row>
    <row r="14" spans="1:17" s="56" customFormat="1" ht="13.5" customHeight="1">
      <c r="A14" s="79" t="s">
        <v>135</v>
      </c>
      <c r="B14" s="233" t="s">
        <v>525</v>
      </c>
      <c r="C14" s="234"/>
      <c r="D14" s="235"/>
      <c r="E14" s="19"/>
      <c r="F14" s="90" t="str">
        <f t="shared" si="1"/>
        <v>Nr. der Statisitik</v>
      </c>
      <c r="G14" s="244" t="str">
        <f t="shared" si="1"/>
        <v xml:space="preserve"> -</v>
      </c>
      <c r="H14" s="245"/>
      <c r="I14" s="246"/>
    </row>
    <row r="15" spans="1:17" s="56" customFormat="1" ht="18.600000000000001" customHeight="1">
      <c r="A15" s="79" t="s">
        <v>136</v>
      </c>
      <c r="B15" s="133" t="s">
        <v>525</v>
      </c>
      <c r="C15" s="79" t="s">
        <v>137</v>
      </c>
      <c r="D15" s="134" t="s">
        <v>217</v>
      </c>
      <c r="E15" s="19"/>
      <c r="F15" s="90" t="str">
        <f t="shared" si="1"/>
        <v>Lizenz</v>
      </c>
      <c r="G15" s="135" t="str">
        <f t="shared" si="1"/>
        <v xml:space="preserve"> -</v>
      </c>
      <c r="H15" s="90" t="str">
        <f>C15</f>
        <v>Dateiformat</v>
      </c>
      <c r="I15" s="135" t="str">
        <f>D15</f>
        <v>xlsx</v>
      </c>
    </row>
    <row r="16" spans="1:17" s="59" customFormat="1" ht="18.600000000000001" customHeight="1">
      <c r="A16" s="79" t="s">
        <v>138</v>
      </c>
      <c r="B16" s="102" t="s">
        <v>175</v>
      </c>
      <c r="C16" s="79" t="s">
        <v>139</v>
      </c>
      <c r="D16" s="136" t="s">
        <v>526</v>
      </c>
      <c r="E16" s="19"/>
      <c r="F16" s="90" t="str">
        <f t="shared" si="1"/>
        <v>Erhebungsintervall</v>
      </c>
      <c r="G16" s="108" t="str">
        <f t="shared" si="1"/>
        <v>jährlich</v>
      </c>
      <c r="H16" s="90" t="str">
        <f>C16</f>
        <v>Aktualisierung jeweils</v>
      </c>
      <c r="I16" s="108" t="str">
        <f>D16</f>
        <v>Mitte Jahr fürs Vorjahr</v>
      </c>
    </row>
    <row r="17" spans="1:17" s="59" customFormat="1" ht="18.600000000000001" customHeight="1" thickTop="1" thickBot="1">
      <c r="A17" s="79" t="s">
        <v>140</v>
      </c>
      <c r="B17" s="208"/>
      <c r="C17" s="208"/>
      <c r="D17" s="208"/>
      <c r="E17" s="19"/>
      <c r="F17" s="90" t="str">
        <f t="shared" si="1"/>
        <v>Einschränkungen</v>
      </c>
      <c r="G17" s="243">
        <f t="shared" si="1"/>
        <v>0</v>
      </c>
      <c r="H17" s="243"/>
      <c r="I17" s="243"/>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10"/>
      <c r="C21" s="229"/>
      <c r="D21" s="230"/>
      <c r="E21" s="19"/>
      <c r="F21" s="90" t="str">
        <f>A21</f>
        <v>Hinweise zu Datenauswahl und -aufbereitung</v>
      </c>
      <c r="G21" s="220">
        <f>B21</f>
        <v>0</v>
      </c>
      <c r="H21" s="231"/>
      <c r="I21" s="232"/>
    </row>
    <row r="22" spans="1:17" s="59" customFormat="1" ht="36.6" customHeight="1" thickTop="1" thickBot="1">
      <c r="A22" s="79" t="s">
        <v>146</v>
      </c>
      <c r="B22" s="210"/>
      <c r="C22" s="229"/>
      <c r="D22" s="230"/>
      <c r="E22" s="19"/>
      <c r="F22" s="90" t="str">
        <f>A22</f>
        <v>Berechnung Indikator</v>
      </c>
      <c r="G22" s="220">
        <f>B22</f>
        <v>0</v>
      </c>
      <c r="H22" s="231"/>
      <c r="I22" s="232"/>
    </row>
    <row r="23" spans="1:17" s="56" customFormat="1" ht="12.6" customHeight="1">
      <c r="A23" s="88"/>
      <c r="B23" s="88"/>
      <c r="C23" s="88"/>
      <c r="D23" s="88"/>
      <c r="E23" s="19"/>
      <c r="F23" s="88"/>
      <c r="G23" s="88"/>
      <c r="H23" s="88"/>
      <c r="I23" s="88"/>
    </row>
    <row r="24" spans="1:17" s="59" customFormat="1" ht="18" customHeight="1">
      <c r="A24" s="79" t="s">
        <v>147</v>
      </c>
      <c r="B24" s="208" t="s">
        <v>323</v>
      </c>
      <c r="C24" s="208"/>
      <c r="D24" s="208"/>
      <c r="E24" s="19"/>
      <c r="F24" s="89"/>
      <c r="G24" s="195"/>
      <c r="H24" s="195"/>
      <c r="I24" s="195"/>
    </row>
    <row r="25" spans="1:17" s="59" customFormat="1" ht="42.6" customHeight="1">
      <c r="A25" s="79" t="s">
        <v>148</v>
      </c>
      <c r="B25" s="208" t="s">
        <v>179</v>
      </c>
      <c r="C25" s="208"/>
      <c r="D25" s="208"/>
      <c r="E25" s="19"/>
      <c r="F25" s="90" t="str">
        <f t="shared" ref="F25:G27" si="3">A25</f>
        <v>Datenqualität</v>
      </c>
      <c r="G25" s="243" t="str">
        <f t="shared" si="3"/>
        <v>gut</v>
      </c>
      <c r="H25" s="243"/>
      <c r="I25" s="243"/>
    </row>
    <row r="26" spans="1:17" s="59" customFormat="1" ht="33" customHeight="1">
      <c r="A26" s="79" t="s">
        <v>149</v>
      </c>
      <c r="B26" s="211" t="s">
        <v>527</v>
      </c>
      <c r="C26" s="211"/>
      <c r="D26" s="211"/>
      <c r="E26" s="19"/>
      <c r="F26" s="90" t="str">
        <f t="shared" si="3"/>
        <v>Plausiblisierung / Verifizierung</v>
      </c>
      <c r="G26" s="243" t="str">
        <f t="shared" si="3"/>
        <v>Eine Zunahme der THG-Emissionen der Fahrzeugflotte müsste kritisch stimmen</v>
      </c>
      <c r="H26" s="243"/>
      <c r="I26" s="243"/>
    </row>
    <row r="27" spans="1:17" s="59" customFormat="1" ht="37.35" customHeight="1">
      <c r="A27" s="79" t="s">
        <v>150</v>
      </c>
      <c r="B27" s="208"/>
      <c r="C27" s="208"/>
      <c r="D27" s="208"/>
      <c r="E27" s="19"/>
      <c r="F27" s="90" t="str">
        <f t="shared" si="3"/>
        <v>Bemerkungen</v>
      </c>
      <c r="G27" s="243">
        <f t="shared" si="3"/>
        <v>0</v>
      </c>
      <c r="H27" s="243"/>
      <c r="I27" s="243"/>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Alternative Antriebe bei schweren Nutzfahrzeugen der kantonalen Flotte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IF(ISNUMBER(Daten_KV5[[#This Row],[ZH]]),Daten_KV5[[#This Row],[ZH]]/_xlfn.XLOOKUP(Basisjahr,Daten_KV5[Jahr],Daten_KV5[ZH])-1,#N/A)</f>
        <v>#N/A</v>
      </c>
      <c r="G32" s="73"/>
      <c r="H32" s="75" t="e">
        <f>IF(ISNUMBER(Daten_KV5[[#This Row],[CH]]),Daten_KV5[[#This Row],[CH]]/_xlfn.XLOOKUP(Basisjahr,Daten_KV5[Jahr],Daten_KV5[CH])-1,#N/A)</f>
        <v>#N/A</v>
      </c>
      <c r="I32" s="73"/>
      <c r="J32" s="75" t="e">
        <f>IF(ISNUMBER(Daten_KV5[[#This Row],[BS]]),Daten_KV5[[#This Row],[BS]]/_xlfn.XLOOKUP(Basisjahr,Daten_KV5[Jahr],Daten_KV5[BS])-1,#N/A)</f>
        <v>#N/A</v>
      </c>
      <c r="K32" s="63"/>
      <c r="L32" s="67"/>
      <c r="M32" s="64"/>
      <c r="N32" s="64"/>
      <c r="O32" s="64"/>
      <c r="P32" s="64"/>
    </row>
    <row r="33" spans="1:16" ht="16.350000000000001" customHeight="1">
      <c r="A33" s="95">
        <v>2016</v>
      </c>
      <c r="B33" s="65" t="s">
        <v>164</v>
      </c>
      <c r="C33" s="124" t="s">
        <v>164</v>
      </c>
      <c r="D33" s="66" t="e">
        <v>#N/A</v>
      </c>
      <c r="E33" s="73"/>
      <c r="F33" s="75" t="e">
        <f>IF(ISNUMBER(Daten_KV5[[#This Row],[ZH]]),Daten_KV5[[#This Row],[ZH]]/_xlfn.XLOOKUP(Basisjahr,Daten_KV5[Jahr],Daten_KV5[ZH])-1,#N/A)</f>
        <v>#N/A</v>
      </c>
      <c r="G33" s="73"/>
      <c r="H33" s="75" t="e">
        <f>IF(ISNUMBER(Daten_KV5[[#This Row],[CH]]),Daten_KV5[[#This Row],[CH]]/_xlfn.XLOOKUP(Basisjahr,Daten_KV5[Jahr],Daten_KV5[CH])-1,#N/A)</f>
        <v>#N/A</v>
      </c>
      <c r="I33" s="73"/>
      <c r="J33" s="75" t="e">
        <f>IF(ISNUMBER(Daten_KV5[[#This Row],[BS]]),Daten_KV5[[#This Row],[BS]]/_xlfn.XLOOKUP(Basisjahr,Daten_KV5[Jahr],Daten_KV5[BS])-1,#N/A)</f>
        <v>#N/A</v>
      </c>
      <c r="K33" s="63"/>
      <c r="L33" s="67"/>
      <c r="M33" s="64"/>
      <c r="N33" s="62"/>
      <c r="O33" s="62"/>
      <c r="P33" s="62"/>
    </row>
    <row r="34" spans="1:16" ht="16.350000000000001" customHeight="1">
      <c r="A34" s="95">
        <v>2017</v>
      </c>
      <c r="B34" s="65" t="s">
        <v>164</v>
      </c>
      <c r="C34" s="124" t="s">
        <v>164</v>
      </c>
      <c r="D34" s="66" t="e">
        <v>#N/A</v>
      </c>
      <c r="E34" s="73"/>
      <c r="F34" s="75" t="e">
        <f>IF(ISNUMBER(Daten_KV5[[#This Row],[ZH]]),Daten_KV5[[#This Row],[ZH]]/_xlfn.XLOOKUP(Basisjahr,Daten_KV5[Jahr],Daten_KV5[ZH])-1,#N/A)</f>
        <v>#N/A</v>
      </c>
      <c r="G34" s="73"/>
      <c r="H34" s="75" t="e">
        <f>IF(ISNUMBER(Daten_KV5[[#This Row],[CH]]),Daten_KV5[[#This Row],[CH]]/_xlfn.XLOOKUP(Basisjahr,Daten_KV5[Jahr],Daten_KV5[CH])-1,#N/A)</f>
        <v>#N/A</v>
      </c>
      <c r="I34" s="73"/>
      <c r="J34" s="75" t="e">
        <f>IF(ISNUMBER(Daten_KV5[[#This Row],[BS]]),Daten_KV5[[#This Row],[BS]]/_xlfn.XLOOKUP(Basisjahr,Daten_KV5[Jahr],Daten_KV5[BS])-1,#N/A)</f>
        <v>#N/A</v>
      </c>
      <c r="K34" s="63"/>
      <c r="L34" s="67"/>
      <c r="M34" s="64"/>
      <c r="N34" s="62"/>
      <c r="O34" s="62"/>
      <c r="P34" s="62"/>
    </row>
    <row r="35" spans="1:16" ht="16.350000000000001" customHeight="1">
      <c r="A35" s="95">
        <v>2018</v>
      </c>
      <c r="B35" s="65" t="s">
        <v>164</v>
      </c>
      <c r="C35" s="124" t="s">
        <v>164</v>
      </c>
      <c r="D35" s="66" t="e">
        <v>#N/A</v>
      </c>
      <c r="E35" s="73"/>
      <c r="F35" s="75" t="e">
        <f>IF(ISNUMBER(Daten_KV5[[#This Row],[ZH]]),Daten_KV5[[#This Row],[ZH]]/_xlfn.XLOOKUP(Basisjahr,Daten_KV5[Jahr],Daten_KV5[ZH])-1,#N/A)</f>
        <v>#N/A</v>
      </c>
      <c r="G35" s="73"/>
      <c r="H35" s="75" t="e">
        <f>IF(ISNUMBER(Daten_KV5[[#This Row],[CH]]),Daten_KV5[[#This Row],[CH]]/_xlfn.XLOOKUP(Basisjahr,Daten_KV5[Jahr],Daten_KV5[CH])-1,#N/A)</f>
        <v>#N/A</v>
      </c>
      <c r="I35" s="73"/>
      <c r="J35" s="75" t="e">
        <f>IF(ISNUMBER(Daten_KV5[[#This Row],[BS]]),Daten_KV5[[#This Row],[BS]]/_xlfn.XLOOKUP(Basisjahr,Daten_KV5[Jahr],Daten_KV5[BS])-1,#N/A)</f>
        <v>#N/A</v>
      </c>
      <c r="K35" s="63"/>
      <c r="L35" s="67"/>
      <c r="M35" s="64"/>
      <c r="N35" s="62"/>
      <c r="O35" s="62"/>
      <c r="P35" s="62"/>
    </row>
    <row r="36" spans="1:16" ht="16.350000000000001" customHeight="1">
      <c r="A36" s="95">
        <v>2019</v>
      </c>
      <c r="B36" s="65" t="s">
        <v>164</v>
      </c>
      <c r="C36" s="124" t="s">
        <v>164</v>
      </c>
      <c r="D36" s="66" t="e">
        <v>#N/A</v>
      </c>
      <c r="E36" s="73"/>
      <c r="F36" s="75" t="e">
        <f>IF(ISNUMBER(Daten_KV5[[#This Row],[ZH]]),Daten_KV5[[#This Row],[ZH]]/_xlfn.XLOOKUP(Basisjahr,Daten_KV5[Jahr],Daten_KV5[ZH])-1,#N/A)</f>
        <v>#N/A</v>
      </c>
      <c r="G36" s="73"/>
      <c r="H36" s="75" t="e">
        <f>IF(ISNUMBER(Daten_KV5[[#This Row],[CH]]),Daten_KV5[[#This Row],[CH]]/_xlfn.XLOOKUP(Basisjahr,Daten_KV5[Jahr],Daten_KV5[CH])-1,#N/A)</f>
        <v>#N/A</v>
      </c>
      <c r="I36" s="73"/>
      <c r="J36" s="75" t="e">
        <f>IF(ISNUMBER(Daten_KV5[[#This Row],[BS]]),Daten_KV5[[#This Row],[BS]]/_xlfn.XLOOKUP(Basisjahr,Daten_KV5[Jahr],Daten_KV5[BS])-1,#N/A)</f>
        <v>#N/A</v>
      </c>
      <c r="K36" s="63"/>
      <c r="L36" s="67"/>
      <c r="M36" s="64"/>
      <c r="N36" s="62"/>
      <c r="O36" s="62"/>
      <c r="P36" s="62"/>
    </row>
    <row r="37" spans="1:16" ht="16.350000000000001" customHeight="1">
      <c r="A37" s="95">
        <v>2020</v>
      </c>
      <c r="B37" s="65" t="s">
        <v>164</v>
      </c>
      <c r="C37" s="124" t="s">
        <v>164</v>
      </c>
      <c r="D37" s="66" t="e">
        <v>#N/A</v>
      </c>
      <c r="E37" s="73"/>
      <c r="F37" s="75" t="e">
        <f>IF(ISNUMBER(Daten_KV5[[#This Row],[ZH]]),Daten_KV5[[#This Row],[ZH]]/_xlfn.XLOOKUP(Basisjahr,Daten_KV5[Jahr],Daten_KV5[ZH])-1,#N/A)</f>
        <v>#N/A</v>
      </c>
      <c r="G37" s="73"/>
      <c r="H37" s="75" t="e">
        <f>IF(ISNUMBER(Daten_KV5[[#This Row],[CH]]),Daten_KV5[[#This Row],[CH]]/_xlfn.XLOOKUP(Basisjahr,Daten_KV5[Jahr],Daten_KV5[CH])-1,#N/A)</f>
        <v>#N/A</v>
      </c>
      <c r="I37" s="73"/>
      <c r="J37" s="75" t="e">
        <f>IF(ISNUMBER(Daten_KV5[[#This Row],[BS]]),Daten_KV5[[#This Row],[BS]]/_xlfn.XLOOKUP(Basisjahr,Daten_KV5[Jahr],Daten_KV5[BS])-1,#N/A)</f>
        <v>#N/A</v>
      </c>
      <c r="K37" s="63"/>
      <c r="L37" s="67"/>
      <c r="M37" s="64"/>
      <c r="N37" s="62"/>
      <c r="O37" s="62"/>
      <c r="P37" s="62"/>
    </row>
    <row r="38" spans="1:16" ht="16.350000000000001" customHeight="1">
      <c r="A38" s="95">
        <v>2021</v>
      </c>
      <c r="B38" s="65" t="s">
        <v>164</v>
      </c>
      <c r="C38" s="124" t="s">
        <v>164</v>
      </c>
      <c r="D38" s="66" t="e">
        <v>#N/A</v>
      </c>
      <c r="E38" s="73"/>
      <c r="F38" s="75" t="e">
        <f>IF(ISNUMBER(Daten_KV5[[#This Row],[ZH]]),Daten_KV5[[#This Row],[ZH]]/_xlfn.XLOOKUP(Basisjahr,Daten_KV5[Jahr],Daten_KV5[ZH])-1,#N/A)</f>
        <v>#N/A</v>
      </c>
      <c r="G38" s="73"/>
      <c r="H38" s="75" t="e">
        <f>IF(ISNUMBER(Daten_KV5[[#This Row],[CH]]),Daten_KV5[[#This Row],[CH]]/_xlfn.XLOOKUP(Basisjahr,Daten_KV5[Jahr],Daten_KV5[CH])-1,#N/A)</f>
        <v>#N/A</v>
      </c>
      <c r="I38" s="73"/>
      <c r="J38" s="75" t="e">
        <f>IF(ISNUMBER(Daten_KV5[[#This Row],[BS]]),Daten_KV5[[#This Row],[BS]]/_xlfn.XLOOKUP(Basisjahr,Daten_KV5[Jahr],Daten_KV5[BS])-1,#N/A)</f>
        <v>#N/A</v>
      </c>
      <c r="K38" s="63"/>
      <c r="L38" s="67"/>
      <c r="M38" s="64"/>
      <c r="N38" s="62"/>
      <c r="O38" s="62"/>
      <c r="P38" s="62"/>
    </row>
    <row r="39" spans="1:16" ht="16.350000000000001" customHeight="1">
      <c r="A39" s="95">
        <v>2022</v>
      </c>
      <c r="B39" s="65" t="s">
        <v>164</v>
      </c>
      <c r="C39" s="124" t="s">
        <v>164</v>
      </c>
      <c r="D39" s="66" t="e">
        <v>#N/A</v>
      </c>
      <c r="E39" s="73"/>
      <c r="F39" s="75" t="e">
        <f>IF(ISNUMBER(Daten_KV5[[#This Row],[ZH]]),Daten_KV5[[#This Row],[ZH]]/_xlfn.XLOOKUP(Basisjahr,Daten_KV5[Jahr],Daten_KV5[ZH])-1,#N/A)</f>
        <v>#N/A</v>
      </c>
      <c r="G39" s="73"/>
      <c r="H39" s="75" t="e">
        <f>IF(ISNUMBER(Daten_KV5[[#This Row],[CH]]),Daten_KV5[[#This Row],[CH]]/_xlfn.XLOOKUP(Basisjahr,Daten_KV5[Jahr],Daten_KV5[CH])-1,#N/A)</f>
        <v>#N/A</v>
      </c>
      <c r="I39" s="73"/>
      <c r="J39" s="75" t="e">
        <f>IF(ISNUMBER(Daten_KV5[[#This Row],[BS]]),Daten_KV5[[#This Row],[BS]]/_xlfn.XLOOKUP(Basisjahr,Daten_KV5[Jahr],Daten_KV5[BS])-1,#N/A)</f>
        <v>#N/A</v>
      </c>
      <c r="K39" s="68"/>
      <c r="L39" s="67"/>
      <c r="M39" s="64"/>
      <c r="N39" s="62"/>
      <c r="O39" s="62"/>
      <c r="P39" s="62"/>
    </row>
    <row r="40" spans="1:16" ht="16.350000000000001" customHeight="1">
      <c r="A40" s="95">
        <v>2023</v>
      </c>
      <c r="B40" s="65" t="s">
        <v>164</v>
      </c>
      <c r="C40" s="124" t="s">
        <v>164</v>
      </c>
      <c r="D40" s="66" t="e">
        <v>#N/A</v>
      </c>
      <c r="E40" s="74"/>
      <c r="F40" s="76" t="e">
        <f>IF(ISNUMBER(Daten_KV5[[#This Row],[ZH]]),Daten_KV5[[#This Row],[ZH]]/_xlfn.XLOOKUP(Basisjahr,Daten_KV5[Jahr],Daten_KV5[ZH])-1,#N/A)</f>
        <v>#N/A</v>
      </c>
      <c r="G40" s="74"/>
      <c r="H40" s="76" t="e">
        <f>IF(ISNUMBER(Daten_KV5[[#This Row],[CH]]),Daten_KV5[[#This Row],[CH]]/_xlfn.XLOOKUP(Basisjahr,Daten_KV5[Jahr],Daten_KV5[CH])-1,#N/A)</f>
        <v>#N/A</v>
      </c>
      <c r="I40" s="74"/>
      <c r="J40" s="76" t="e">
        <f>IF(ISNUMBER(Daten_KV5[[#This Row],[BS]]),Daten_KV5[[#This Row],[BS]]/_xlfn.XLOOKUP(Basisjahr,Daten_KV5[Jahr],Daten_KV5[BS])-1,#N/A)</f>
        <v>#N/A</v>
      </c>
      <c r="K40" s="68"/>
      <c r="L40" s="67"/>
      <c r="M40" s="64"/>
      <c r="N40" s="62"/>
      <c r="O40" s="62"/>
      <c r="P40" s="62"/>
    </row>
    <row r="41" spans="1:16" ht="16.350000000000001" customHeight="1">
      <c r="A41" s="95">
        <v>2024</v>
      </c>
      <c r="B41" s="65" t="s">
        <v>164</v>
      </c>
      <c r="C41" s="124" t="s">
        <v>164</v>
      </c>
      <c r="D41" s="66" t="e">
        <v>#N/A</v>
      </c>
      <c r="E41" s="74"/>
      <c r="F41" s="76" t="e">
        <f>IF(ISNUMBER(Daten_KV5[[#This Row],[ZH]]),Daten_KV5[[#This Row],[ZH]]/_xlfn.XLOOKUP(Basisjahr,Daten_KV5[Jahr],Daten_KV5[ZH])-1,#N/A)</f>
        <v>#N/A</v>
      </c>
      <c r="G41" s="74"/>
      <c r="H41" s="76" t="e">
        <f>IF(ISNUMBER(Daten_KV5[[#This Row],[CH]]),Daten_KV5[[#This Row],[CH]]/_xlfn.XLOOKUP(Basisjahr,Daten_KV5[Jahr],Daten_KV5[CH])-1,#N/A)</f>
        <v>#N/A</v>
      </c>
      <c r="I41" s="74"/>
      <c r="J41" s="76" t="e">
        <f>IF(ISNUMBER(Daten_KV5[[#This Row],[BS]]),Daten_KV5[[#This Row],[BS]]/_xlfn.XLOOKUP(Basisjahr,Daten_KV5[Jahr],Daten_KV5[BS])-1,#N/A)</f>
        <v>#N/A</v>
      </c>
      <c r="K41" s="68"/>
      <c r="L41" s="67"/>
      <c r="M41" s="64"/>
      <c r="N41" s="62"/>
      <c r="O41" s="62"/>
      <c r="P41" s="62"/>
    </row>
    <row r="42" spans="1:16" ht="16.350000000000001" customHeight="1">
      <c r="A42" s="95">
        <v>2025</v>
      </c>
      <c r="B42" s="65" t="s">
        <v>164</v>
      </c>
      <c r="C42" s="124" t="s">
        <v>164</v>
      </c>
      <c r="D42" s="66" t="e">
        <v>#N/A</v>
      </c>
      <c r="E42" s="74"/>
      <c r="F42" s="76" t="e">
        <f>IF(ISNUMBER(Daten_KV5[[#This Row],[ZH]]),Daten_KV5[[#This Row],[ZH]]/_xlfn.XLOOKUP(Basisjahr,Daten_KV5[Jahr],Daten_KV5[ZH])-1,#N/A)</f>
        <v>#N/A</v>
      </c>
      <c r="G42" s="74"/>
      <c r="H42" s="76" t="e">
        <f>IF(ISNUMBER(Daten_KV5[[#This Row],[CH]]),Daten_KV5[[#This Row],[CH]]/_xlfn.XLOOKUP(Basisjahr,Daten_KV5[Jahr],Daten_KV5[CH])-1,#N/A)</f>
        <v>#N/A</v>
      </c>
      <c r="I42" s="74"/>
      <c r="J42" s="76" t="e">
        <f>IF(ISNUMBER(Daten_KV5[[#This Row],[BS]]),Daten_KV5[[#This Row],[BS]]/_xlfn.XLOOKUP(Basisjahr,Daten_KV5[Jahr],Daten_KV5[BS])-1,#N/A)</f>
        <v>#N/A</v>
      </c>
      <c r="K42" s="68"/>
      <c r="L42" s="67"/>
      <c r="M42" s="64"/>
      <c r="N42" s="62"/>
      <c r="O42" s="62"/>
      <c r="P42" s="62"/>
    </row>
    <row r="43" spans="1:16" ht="16.350000000000001" customHeight="1">
      <c r="A43" s="95">
        <v>2026</v>
      </c>
      <c r="B43" s="65" t="s">
        <v>164</v>
      </c>
      <c r="C43" s="124" t="s">
        <v>164</v>
      </c>
      <c r="D43" s="66" t="e">
        <v>#N/A</v>
      </c>
      <c r="E43" s="74"/>
      <c r="F43" s="76" t="e">
        <f>IF(ISNUMBER(Daten_KV5[[#This Row],[ZH]]),Daten_KV5[[#This Row],[ZH]]/_xlfn.XLOOKUP(Basisjahr,Daten_KV5[Jahr],Daten_KV5[ZH])-1,#N/A)</f>
        <v>#N/A</v>
      </c>
      <c r="G43" s="74"/>
      <c r="H43" s="76" t="e">
        <f>IF(ISNUMBER(Daten_KV5[[#This Row],[CH]]),Daten_KV5[[#This Row],[CH]]/_xlfn.XLOOKUP(Basisjahr,Daten_KV5[Jahr],Daten_KV5[CH])-1,#N/A)</f>
        <v>#N/A</v>
      </c>
      <c r="I43" s="74"/>
      <c r="J43" s="76" t="e">
        <f>IF(ISNUMBER(Daten_KV5[[#This Row],[BS]]),Daten_KV5[[#This Row],[BS]]/_xlfn.XLOOKUP(Basisjahr,Daten_KV5[Jahr],Daten_KV5[BS])-1,#N/A)</f>
        <v>#N/A</v>
      </c>
      <c r="K43" s="68"/>
      <c r="L43" s="67"/>
      <c r="M43" s="64"/>
      <c r="N43" s="62"/>
      <c r="O43" s="62"/>
      <c r="P43" s="62"/>
    </row>
    <row r="44" spans="1:16" ht="16.350000000000001" customHeight="1">
      <c r="A44" s="95">
        <v>2027</v>
      </c>
      <c r="B44" s="65" t="s">
        <v>164</v>
      </c>
      <c r="C44" s="124" t="s">
        <v>164</v>
      </c>
      <c r="D44" s="66" t="e">
        <v>#N/A</v>
      </c>
      <c r="E44" s="74"/>
      <c r="F44" s="76" t="e">
        <f>IF(ISNUMBER(Daten_KV5[[#This Row],[ZH]]),Daten_KV5[[#This Row],[ZH]]/_xlfn.XLOOKUP(Basisjahr,Daten_KV5[Jahr],Daten_KV5[ZH])-1,#N/A)</f>
        <v>#N/A</v>
      </c>
      <c r="G44" s="74"/>
      <c r="H44" s="76" t="e">
        <f>IF(ISNUMBER(Daten_KV5[[#This Row],[CH]]),Daten_KV5[[#This Row],[CH]]/_xlfn.XLOOKUP(Basisjahr,Daten_KV5[Jahr],Daten_KV5[CH])-1,#N/A)</f>
        <v>#N/A</v>
      </c>
      <c r="I44" s="74"/>
      <c r="J44" s="76" t="e">
        <f>IF(ISNUMBER(Daten_KV5[[#This Row],[BS]]),Daten_KV5[[#This Row],[BS]]/_xlfn.XLOOKUP(Basisjahr,Daten_KV5[Jahr],Daten_KV5[BS])-1,#N/A)</f>
        <v>#N/A</v>
      </c>
      <c r="K44" s="68"/>
      <c r="L44" s="67"/>
      <c r="M44" s="64"/>
      <c r="N44" s="62"/>
      <c r="O44" s="62"/>
      <c r="P44" s="62"/>
    </row>
    <row r="45" spans="1:16" ht="16.350000000000001" customHeight="1">
      <c r="A45" s="95">
        <v>2028</v>
      </c>
      <c r="B45" s="65" t="s">
        <v>164</v>
      </c>
      <c r="C45" s="124" t="s">
        <v>164</v>
      </c>
      <c r="D45" s="66" t="e">
        <v>#N/A</v>
      </c>
      <c r="E45" s="74"/>
      <c r="F45" s="76" t="e">
        <f>IF(ISNUMBER(Daten_KV5[[#This Row],[ZH]]),Daten_KV5[[#This Row],[ZH]]/_xlfn.XLOOKUP(Basisjahr,Daten_KV5[Jahr],Daten_KV5[ZH])-1,#N/A)</f>
        <v>#N/A</v>
      </c>
      <c r="G45" s="74"/>
      <c r="H45" s="76" t="e">
        <f>IF(ISNUMBER(Daten_KV5[[#This Row],[CH]]),Daten_KV5[[#This Row],[CH]]/_xlfn.XLOOKUP(Basisjahr,Daten_KV5[Jahr],Daten_KV5[CH])-1,#N/A)</f>
        <v>#N/A</v>
      </c>
      <c r="I45" s="74"/>
      <c r="J45" s="76" t="e">
        <f>IF(ISNUMBER(Daten_KV5[[#This Row],[BS]]),Daten_KV5[[#This Row],[BS]]/_xlfn.XLOOKUP(Basisjahr,Daten_KV5[Jahr],Daten_KV5[BS])-1,#N/A)</f>
        <v>#N/A</v>
      </c>
      <c r="K45" s="68"/>
      <c r="L45" s="67"/>
      <c r="M45" s="64"/>
      <c r="N45" s="62"/>
      <c r="O45" s="62"/>
      <c r="P45" s="62"/>
    </row>
    <row r="46" spans="1:16" ht="16.350000000000001" customHeight="1">
      <c r="A46" s="95">
        <v>2029</v>
      </c>
      <c r="B46" s="65" t="s">
        <v>164</v>
      </c>
      <c r="C46" s="124" t="s">
        <v>164</v>
      </c>
      <c r="D46" s="66" t="e">
        <v>#N/A</v>
      </c>
      <c r="E46" s="74"/>
      <c r="F46" s="76" t="e">
        <f>IF(ISNUMBER(Daten_KV5[[#This Row],[ZH]]),Daten_KV5[[#This Row],[ZH]]/_xlfn.XLOOKUP(Basisjahr,Daten_KV5[Jahr],Daten_KV5[ZH])-1,#N/A)</f>
        <v>#N/A</v>
      </c>
      <c r="G46" s="74"/>
      <c r="H46" s="76" t="e">
        <f>IF(ISNUMBER(Daten_KV5[[#This Row],[CH]]),Daten_KV5[[#This Row],[CH]]/_xlfn.XLOOKUP(Basisjahr,Daten_KV5[Jahr],Daten_KV5[CH])-1,#N/A)</f>
        <v>#N/A</v>
      </c>
      <c r="I46" s="74"/>
      <c r="J46" s="76" t="e">
        <f>IF(ISNUMBER(Daten_KV5[[#This Row],[BS]]),Daten_KV5[[#This Row],[BS]]/_xlfn.XLOOKUP(Basisjahr,Daten_KV5[Jahr],Daten_KV5[BS])-1,#N/A)</f>
        <v>#N/A</v>
      </c>
      <c r="K46" s="68"/>
      <c r="L46" s="67"/>
      <c r="M46" s="64"/>
      <c r="N46" s="62"/>
      <c r="O46" s="62"/>
      <c r="P46" s="62"/>
    </row>
    <row r="47" spans="1:16" ht="16.350000000000001" customHeight="1">
      <c r="A47" s="95">
        <v>2030</v>
      </c>
      <c r="B47" s="65" t="s">
        <v>164</v>
      </c>
      <c r="C47" s="124" t="s">
        <v>164</v>
      </c>
      <c r="D47" s="66" t="e">
        <v>#N/A</v>
      </c>
      <c r="E47" s="74"/>
      <c r="F47" s="76" t="e">
        <f>IF(ISNUMBER(Daten_KV5[[#This Row],[ZH]]),Daten_KV5[[#This Row],[ZH]]/_xlfn.XLOOKUP(Basisjahr,Daten_KV5[Jahr],Daten_KV5[ZH])-1,#N/A)</f>
        <v>#N/A</v>
      </c>
      <c r="G47" s="74"/>
      <c r="H47" s="76" t="e">
        <f>IF(ISNUMBER(Daten_KV5[[#This Row],[CH]]),Daten_KV5[[#This Row],[CH]]/_xlfn.XLOOKUP(Basisjahr,Daten_KV5[Jahr],Daten_KV5[CH])-1,#N/A)</f>
        <v>#N/A</v>
      </c>
      <c r="I47" s="74"/>
      <c r="J47" s="76" t="e">
        <f>IF(ISNUMBER(Daten_KV5[[#This Row],[BS]]),Daten_KV5[[#This Row],[BS]]/_xlfn.XLOOKUP(Basisjahr,Daten_KV5[Jahr],Daten_KV5[BS])-1,#N/A)</f>
        <v>#N/A</v>
      </c>
      <c r="K47" s="68"/>
      <c r="L47" s="67"/>
      <c r="M47" s="64"/>
      <c r="N47" s="62"/>
      <c r="O47" s="62"/>
      <c r="P47" s="62"/>
    </row>
    <row r="48" spans="1:16" ht="16.350000000000001" customHeight="1">
      <c r="A48" s="95">
        <v>2031</v>
      </c>
      <c r="B48" s="65" t="s">
        <v>164</v>
      </c>
      <c r="C48" s="124" t="s">
        <v>164</v>
      </c>
      <c r="D48" s="66" t="e">
        <v>#N/A</v>
      </c>
      <c r="E48" s="74"/>
      <c r="F48" s="76" t="e">
        <f>IF(ISNUMBER(Daten_KV5[[#This Row],[ZH]]),Daten_KV5[[#This Row],[ZH]]/_xlfn.XLOOKUP(Basisjahr,Daten_KV5[Jahr],Daten_KV5[ZH])-1,#N/A)</f>
        <v>#N/A</v>
      </c>
      <c r="G48" s="74"/>
      <c r="H48" s="76" t="e">
        <f>IF(ISNUMBER(Daten_KV5[[#This Row],[CH]]),Daten_KV5[[#This Row],[CH]]/_xlfn.XLOOKUP(Basisjahr,Daten_KV5[Jahr],Daten_KV5[CH])-1,#N/A)</f>
        <v>#N/A</v>
      </c>
      <c r="I48" s="74"/>
      <c r="J48" s="76" t="e">
        <f>IF(ISNUMBER(Daten_KV5[[#This Row],[BS]]),Daten_KV5[[#This Row],[BS]]/_xlfn.XLOOKUP(Basisjahr,Daten_KV5[Jahr],Daten_KV5[BS])-1,#N/A)</f>
        <v>#N/A</v>
      </c>
      <c r="K48" s="68"/>
      <c r="L48" s="67"/>
      <c r="M48" s="64"/>
      <c r="N48" s="62"/>
      <c r="O48" s="62"/>
      <c r="P48" s="62"/>
    </row>
    <row r="49" spans="1:16" ht="16.350000000000001" customHeight="1">
      <c r="A49" s="95">
        <v>2032</v>
      </c>
      <c r="B49" s="65" t="s">
        <v>164</v>
      </c>
      <c r="C49" s="124" t="s">
        <v>164</v>
      </c>
      <c r="D49" s="66" t="e">
        <v>#N/A</v>
      </c>
      <c r="E49" s="74"/>
      <c r="F49" s="76" t="e">
        <f>IF(ISNUMBER(Daten_KV5[[#This Row],[ZH]]),Daten_KV5[[#This Row],[ZH]]/_xlfn.XLOOKUP(Basisjahr,Daten_KV5[Jahr],Daten_KV5[ZH])-1,#N/A)</f>
        <v>#N/A</v>
      </c>
      <c r="G49" s="74"/>
      <c r="H49" s="76" t="e">
        <f>IF(ISNUMBER(Daten_KV5[[#This Row],[CH]]),Daten_KV5[[#This Row],[CH]]/_xlfn.XLOOKUP(Basisjahr,Daten_KV5[Jahr],Daten_KV5[CH])-1,#N/A)</f>
        <v>#N/A</v>
      </c>
      <c r="I49" s="74"/>
      <c r="J49" s="76" t="e">
        <f>IF(ISNUMBER(Daten_KV5[[#This Row],[BS]]),Daten_KV5[[#This Row],[BS]]/_xlfn.XLOOKUP(Basisjahr,Daten_KV5[Jahr],Daten_KV5[BS])-1,#N/A)</f>
        <v>#N/A</v>
      </c>
      <c r="K49" s="68"/>
      <c r="L49" s="67"/>
      <c r="M49" s="64"/>
      <c r="N49" s="62"/>
      <c r="O49" s="62"/>
      <c r="P49" s="62"/>
    </row>
    <row r="50" spans="1:16" ht="16.350000000000001" customHeight="1">
      <c r="A50" s="95">
        <v>2033</v>
      </c>
      <c r="B50" s="65" t="s">
        <v>164</v>
      </c>
      <c r="C50" s="124" t="s">
        <v>164</v>
      </c>
      <c r="D50" s="66" t="e">
        <v>#N/A</v>
      </c>
      <c r="E50" s="74"/>
      <c r="F50" s="76" t="e">
        <f>IF(ISNUMBER(Daten_KV5[[#This Row],[ZH]]),Daten_KV5[[#This Row],[ZH]]/_xlfn.XLOOKUP(Basisjahr,Daten_KV5[Jahr],Daten_KV5[ZH])-1,#N/A)</f>
        <v>#N/A</v>
      </c>
      <c r="G50" s="74"/>
      <c r="H50" s="76" t="e">
        <f>IF(ISNUMBER(Daten_KV5[[#This Row],[CH]]),Daten_KV5[[#This Row],[CH]]/_xlfn.XLOOKUP(Basisjahr,Daten_KV5[Jahr],Daten_KV5[CH])-1,#N/A)</f>
        <v>#N/A</v>
      </c>
      <c r="I50" s="74"/>
      <c r="J50" s="76" t="e">
        <f>IF(ISNUMBER(Daten_KV5[[#This Row],[BS]]),Daten_KV5[[#This Row],[BS]]/_xlfn.XLOOKUP(Basisjahr,Daten_KV5[Jahr],Daten_KV5[BS])-1,#N/A)</f>
        <v>#N/A</v>
      </c>
      <c r="K50" s="68"/>
      <c r="L50" s="67"/>
      <c r="M50" s="64"/>
      <c r="N50" s="62"/>
      <c r="O50" s="62"/>
      <c r="P50" s="62"/>
    </row>
    <row r="51" spans="1:16" ht="16.350000000000001" customHeight="1">
      <c r="A51" s="95">
        <v>2034</v>
      </c>
      <c r="B51" s="65" t="s">
        <v>164</v>
      </c>
      <c r="C51" s="124" t="s">
        <v>164</v>
      </c>
      <c r="D51" s="66" t="e">
        <v>#N/A</v>
      </c>
      <c r="E51" s="74"/>
      <c r="F51" s="76" t="e">
        <f>IF(ISNUMBER(Daten_KV5[[#This Row],[ZH]]),Daten_KV5[[#This Row],[ZH]]/_xlfn.XLOOKUP(Basisjahr,Daten_KV5[Jahr],Daten_KV5[ZH])-1,#N/A)</f>
        <v>#N/A</v>
      </c>
      <c r="G51" s="74"/>
      <c r="H51" s="76" t="e">
        <f>IF(ISNUMBER(Daten_KV5[[#This Row],[CH]]),Daten_KV5[[#This Row],[CH]]/_xlfn.XLOOKUP(Basisjahr,Daten_KV5[Jahr],Daten_KV5[CH])-1,#N/A)</f>
        <v>#N/A</v>
      </c>
      <c r="I51" s="74"/>
      <c r="J51" s="76" t="e">
        <f>IF(ISNUMBER(Daten_KV5[[#This Row],[BS]]),Daten_KV5[[#This Row],[BS]]/_xlfn.XLOOKUP(Basisjahr,Daten_KV5[Jahr],Daten_KV5[BS])-1,#N/A)</f>
        <v>#N/A</v>
      </c>
      <c r="K51" s="68"/>
      <c r="L51" s="67"/>
      <c r="M51" s="64"/>
      <c r="N51" s="62"/>
      <c r="O51" s="62"/>
      <c r="P51" s="62"/>
    </row>
    <row r="52" spans="1:16" ht="16.350000000000001" customHeight="1">
      <c r="A52" s="95">
        <v>2035</v>
      </c>
      <c r="B52" s="65" t="s">
        <v>164</v>
      </c>
      <c r="C52" s="124" t="s">
        <v>164</v>
      </c>
      <c r="D52" s="66" t="e">
        <v>#N/A</v>
      </c>
      <c r="E52" s="74"/>
      <c r="F52" s="76" t="e">
        <f>IF(ISNUMBER(Daten_KV5[[#This Row],[ZH]]),Daten_KV5[[#This Row],[ZH]]/_xlfn.XLOOKUP(Basisjahr,Daten_KV5[Jahr],Daten_KV5[ZH])-1,#N/A)</f>
        <v>#N/A</v>
      </c>
      <c r="G52" s="74"/>
      <c r="H52" s="76" t="e">
        <f>IF(ISNUMBER(Daten_KV5[[#This Row],[CH]]),Daten_KV5[[#This Row],[CH]]/_xlfn.XLOOKUP(Basisjahr,Daten_KV5[Jahr],Daten_KV5[CH])-1,#N/A)</f>
        <v>#N/A</v>
      </c>
      <c r="I52" s="74"/>
      <c r="J52" s="76" t="e">
        <f>IF(ISNUMBER(Daten_KV5[[#This Row],[BS]]),Daten_KV5[[#This Row],[BS]]/_xlfn.XLOOKUP(Basisjahr,Daten_KV5[Jahr],Daten_KV5[BS])-1,#N/A)</f>
        <v>#N/A</v>
      </c>
      <c r="K52" s="68"/>
      <c r="L52" s="67"/>
      <c r="M52" s="64"/>
      <c r="N52" s="62"/>
      <c r="O52" s="62"/>
      <c r="P52" s="62"/>
    </row>
    <row r="53" spans="1:16" ht="16.350000000000001" customHeight="1">
      <c r="A53" s="95">
        <v>2036</v>
      </c>
      <c r="B53" s="65" t="s">
        <v>164</v>
      </c>
      <c r="C53" s="124" t="s">
        <v>164</v>
      </c>
      <c r="D53" s="66" t="e">
        <v>#N/A</v>
      </c>
      <c r="E53" s="74"/>
      <c r="F53" s="76" t="e">
        <f>IF(ISNUMBER(Daten_KV5[[#This Row],[ZH]]),Daten_KV5[[#This Row],[ZH]]/_xlfn.XLOOKUP(Basisjahr,Daten_KV5[Jahr],Daten_KV5[ZH])-1,#N/A)</f>
        <v>#N/A</v>
      </c>
      <c r="G53" s="74"/>
      <c r="H53" s="76" t="e">
        <f>IF(ISNUMBER(Daten_KV5[[#This Row],[CH]]),Daten_KV5[[#This Row],[CH]]/_xlfn.XLOOKUP(Basisjahr,Daten_KV5[Jahr],Daten_KV5[CH])-1,#N/A)</f>
        <v>#N/A</v>
      </c>
      <c r="I53" s="74"/>
      <c r="J53" s="76" t="e">
        <f>IF(ISNUMBER(Daten_KV5[[#This Row],[BS]]),Daten_KV5[[#This Row],[BS]]/_xlfn.XLOOKUP(Basisjahr,Daten_KV5[Jahr],Daten_KV5[BS])-1,#N/A)</f>
        <v>#N/A</v>
      </c>
      <c r="K53" s="68"/>
      <c r="L53" s="67"/>
      <c r="M53" s="64"/>
      <c r="N53" s="62"/>
      <c r="O53" s="62"/>
      <c r="P53" s="62"/>
    </row>
    <row r="54" spans="1:16" ht="16.350000000000001" customHeight="1">
      <c r="A54" s="95">
        <v>2037</v>
      </c>
      <c r="B54" s="65" t="s">
        <v>164</v>
      </c>
      <c r="C54" s="124" t="s">
        <v>164</v>
      </c>
      <c r="D54" s="66" t="e">
        <v>#N/A</v>
      </c>
      <c r="E54" s="74"/>
      <c r="F54" s="76" t="e">
        <f>IF(ISNUMBER(Daten_KV5[[#This Row],[ZH]]),Daten_KV5[[#This Row],[ZH]]/_xlfn.XLOOKUP(Basisjahr,Daten_KV5[Jahr],Daten_KV5[ZH])-1,#N/A)</f>
        <v>#N/A</v>
      </c>
      <c r="G54" s="74"/>
      <c r="H54" s="76" t="e">
        <f>IF(ISNUMBER(Daten_KV5[[#This Row],[CH]]),Daten_KV5[[#This Row],[CH]]/_xlfn.XLOOKUP(Basisjahr,Daten_KV5[Jahr],Daten_KV5[CH])-1,#N/A)</f>
        <v>#N/A</v>
      </c>
      <c r="I54" s="74"/>
      <c r="J54" s="76" t="e">
        <f>IF(ISNUMBER(Daten_KV5[[#This Row],[BS]]),Daten_KV5[[#This Row],[BS]]/_xlfn.XLOOKUP(Basisjahr,Daten_KV5[Jahr],Daten_KV5[BS])-1,#N/A)</f>
        <v>#N/A</v>
      </c>
      <c r="K54" s="68"/>
      <c r="L54" s="67"/>
      <c r="M54" s="64"/>
      <c r="N54" s="62"/>
      <c r="O54" s="62"/>
      <c r="P54" s="62"/>
    </row>
    <row r="55" spans="1:16" ht="16.350000000000001" customHeight="1">
      <c r="A55" s="95">
        <v>2038</v>
      </c>
      <c r="B55" s="65" t="s">
        <v>164</v>
      </c>
      <c r="C55" s="124" t="s">
        <v>164</v>
      </c>
      <c r="D55" s="66" t="e">
        <v>#N/A</v>
      </c>
      <c r="E55" s="74"/>
      <c r="F55" s="76" t="e">
        <f>IF(ISNUMBER(Daten_KV5[[#This Row],[ZH]]),Daten_KV5[[#This Row],[ZH]]/_xlfn.XLOOKUP(Basisjahr,Daten_KV5[Jahr],Daten_KV5[ZH])-1,#N/A)</f>
        <v>#N/A</v>
      </c>
      <c r="G55" s="74"/>
      <c r="H55" s="76" t="e">
        <f>IF(ISNUMBER(Daten_KV5[[#This Row],[CH]]),Daten_KV5[[#This Row],[CH]]/_xlfn.XLOOKUP(Basisjahr,Daten_KV5[Jahr],Daten_KV5[CH])-1,#N/A)</f>
        <v>#N/A</v>
      </c>
      <c r="I55" s="74"/>
      <c r="J55" s="76" t="e">
        <f>IF(ISNUMBER(Daten_KV5[[#This Row],[BS]]),Daten_KV5[[#This Row],[BS]]/_xlfn.XLOOKUP(Basisjahr,Daten_KV5[Jahr],Daten_KV5[BS])-1,#N/A)</f>
        <v>#N/A</v>
      </c>
      <c r="K55" s="68"/>
      <c r="L55" s="67"/>
      <c r="M55" s="64"/>
      <c r="N55" s="62"/>
      <c r="O55" s="62"/>
      <c r="P55" s="62"/>
    </row>
    <row r="56" spans="1:16" ht="16.350000000000001" customHeight="1">
      <c r="A56" s="95">
        <v>2039</v>
      </c>
      <c r="B56" s="65" t="s">
        <v>164</v>
      </c>
      <c r="C56" s="124" t="s">
        <v>164</v>
      </c>
      <c r="D56" s="66" t="e">
        <v>#N/A</v>
      </c>
      <c r="E56" s="74"/>
      <c r="F56" s="76" t="e">
        <f>IF(ISNUMBER(Daten_KV5[[#This Row],[ZH]]),Daten_KV5[[#This Row],[ZH]]/_xlfn.XLOOKUP(Basisjahr,Daten_KV5[Jahr],Daten_KV5[ZH])-1,#N/A)</f>
        <v>#N/A</v>
      </c>
      <c r="G56" s="74"/>
      <c r="H56" s="76" t="e">
        <f>IF(ISNUMBER(Daten_KV5[[#This Row],[CH]]),Daten_KV5[[#This Row],[CH]]/_xlfn.XLOOKUP(Basisjahr,Daten_KV5[Jahr],Daten_KV5[CH])-1,#N/A)</f>
        <v>#N/A</v>
      </c>
      <c r="I56" s="74"/>
      <c r="J56" s="76" t="e">
        <f>IF(ISNUMBER(Daten_KV5[[#This Row],[BS]]),Daten_KV5[[#This Row],[BS]]/_xlfn.XLOOKUP(Basisjahr,Daten_KV5[Jahr],Daten_KV5[BS])-1,#N/A)</f>
        <v>#N/A</v>
      </c>
      <c r="K56" s="68"/>
      <c r="L56" s="67"/>
      <c r="M56" s="64"/>
      <c r="N56" s="62"/>
      <c r="O56" s="62"/>
      <c r="P56" s="62"/>
    </row>
    <row r="57" spans="1:16" ht="16.350000000000001" customHeight="1">
      <c r="A57" s="95">
        <v>2040</v>
      </c>
      <c r="B57" s="65" t="s">
        <v>164</v>
      </c>
      <c r="C57" s="124" t="s">
        <v>164</v>
      </c>
      <c r="D57" s="66" t="e">
        <v>#N/A</v>
      </c>
      <c r="E57" s="74"/>
      <c r="F57" s="76" t="e">
        <f>IF(ISNUMBER(Daten_KV5[[#This Row],[ZH]]),Daten_KV5[[#This Row],[ZH]]/_xlfn.XLOOKUP(Basisjahr,Daten_KV5[Jahr],Daten_KV5[ZH])-1,#N/A)</f>
        <v>#N/A</v>
      </c>
      <c r="G57" s="74"/>
      <c r="H57" s="76" t="e">
        <f>IF(ISNUMBER(Daten_KV5[[#This Row],[CH]]),Daten_KV5[[#This Row],[CH]]/_xlfn.XLOOKUP(Basisjahr,Daten_KV5[Jahr],Daten_KV5[CH])-1,#N/A)</f>
        <v>#N/A</v>
      </c>
      <c r="I57" s="74"/>
      <c r="J57" s="76" t="e">
        <f>IF(ISNUMBER(Daten_KV5[[#This Row],[BS]]),Daten_KV5[[#This Row],[BS]]/_xlfn.XLOOKUP(Basisjahr,Daten_KV5[Jahr],Daten_KV5[BS])-1,#N/A)</f>
        <v>#N/A</v>
      </c>
      <c r="K57" s="68"/>
      <c r="L57" s="67"/>
      <c r="M57" s="64"/>
      <c r="N57" s="62"/>
      <c r="O57" s="62"/>
      <c r="P57" s="62"/>
    </row>
    <row r="58" spans="1:16" ht="16.350000000000001" customHeight="1">
      <c r="A58" s="95">
        <v>2041</v>
      </c>
      <c r="B58" s="65" t="s">
        <v>164</v>
      </c>
      <c r="C58" s="124" t="s">
        <v>164</v>
      </c>
      <c r="D58" s="66" t="e">
        <v>#N/A</v>
      </c>
      <c r="E58" s="74"/>
      <c r="F58" s="76" t="e">
        <f>IF(ISNUMBER(Daten_KV5[[#This Row],[ZH]]),Daten_KV5[[#This Row],[ZH]]/_xlfn.XLOOKUP(Basisjahr,Daten_KV5[Jahr],Daten_KV5[ZH])-1,#N/A)</f>
        <v>#N/A</v>
      </c>
      <c r="G58" s="74"/>
      <c r="H58" s="76" t="e">
        <f>IF(ISNUMBER(Daten_KV5[[#This Row],[CH]]),Daten_KV5[[#This Row],[CH]]/_xlfn.XLOOKUP(Basisjahr,Daten_KV5[Jahr],Daten_KV5[CH])-1,#N/A)</f>
        <v>#N/A</v>
      </c>
      <c r="I58" s="74"/>
      <c r="J58" s="76" t="e">
        <f>IF(ISNUMBER(Daten_KV5[[#This Row],[BS]]),Daten_KV5[[#This Row],[BS]]/_xlfn.XLOOKUP(Basisjahr,Daten_KV5[Jahr],Daten_KV5[BS])-1,#N/A)</f>
        <v>#N/A</v>
      </c>
      <c r="K58" s="68"/>
      <c r="L58" s="67"/>
      <c r="M58" s="64"/>
      <c r="N58" s="62"/>
      <c r="O58" s="62"/>
      <c r="P58" s="62"/>
    </row>
    <row r="59" spans="1:16" ht="16.350000000000001" customHeight="1">
      <c r="A59" s="95">
        <v>2042</v>
      </c>
      <c r="B59" s="65" t="s">
        <v>164</v>
      </c>
      <c r="C59" s="124" t="s">
        <v>164</v>
      </c>
      <c r="D59" s="66" t="e">
        <v>#N/A</v>
      </c>
      <c r="E59" s="74"/>
      <c r="F59" s="76" t="e">
        <f>IF(ISNUMBER(Daten_KV5[[#This Row],[ZH]]),Daten_KV5[[#This Row],[ZH]]/_xlfn.XLOOKUP(Basisjahr,Daten_KV5[Jahr],Daten_KV5[ZH])-1,#N/A)</f>
        <v>#N/A</v>
      </c>
      <c r="G59" s="74"/>
      <c r="H59" s="76" t="e">
        <f>IF(ISNUMBER(Daten_KV5[[#This Row],[CH]]),Daten_KV5[[#This Row],[CH]]/_xlfn.XLOOKUP(Basisjahr,Daten_KV5[Jahr],Daten_KV5[CH])-1,#N/A)</f>
        <v>#N/A</v>
      </c>
      <c r="I59" s="74"/>
      <c r="J59" s="76" t="e">
        <f>IF(ISNUMBER(Daten_KV5[[#This Row],[BS]]),Daten_KV5[[#This Row],[BS]]/_xlfn.XLOOKUP(Basisjahr,Daten_KV5[Jahr],Daten_KV5[BS])-1,#N/A)</f>
        <v>#N/A</v>
      </c>
      <c r="K59" s="68"/>
      <c r="L59" s="67"/>
      <c r="M59" s="64"/>
      <c r="N59" s="62"/>
      <c r="O59" s="62"/>
      <c r="P59" s="62"/>
    </row>
    <row r="60" spans="1:16" ht="16.350000000000001" customHeight="1">
      <c r="A60" s="95">
        <v>2043</v>
      </c>
      <c r="B60" s="65" t="s">
        <v>164</v>
      </c>
      <c r="C60" s="124" t="s">
        <v>164</v>
      </c>
      <c r="D60" s="66" t="e">
        <v>#N/A</v>
      </c>
      <c r="E60" s="74"/>
      <c r="F60" s="76" t="e">
        <f>IF(ISNUMBER(Daten_KV5[[#This Row],[ZH]]),Daten_KV5[[#This Row],[ZH]]/_xlfn.XLOOKUP(Basisjahr,Daten_KV5[Jahr],Daten_KV5[ZH])-1,#N/A)</f>
        <v>#N/A</v>
      </c>
      <c r="G60" s="74"/>
      <c r="H60" s="76" t="e">
        <f>IF(ISNUMBER(Daten_KV5[[#This Row],[CH]]),Daten_KV5[[#This Row],[CH]]/_xlfn.XLOOKUP(Basisjahr,Daten_KV5[Jahr],Daten_KV5[CH])-1,#N/A)</f>
        <v>#N/A</v>
      </c>
      <c r="I60" s="74"/>
      <c r="J60" s="76" t="e">
        <f>IF(ISNUMBER(Daten_KV5[[#This Row],[BS]]),Daten_KV5[[#This Row],[BS]]/_xlfn.XLOOKUP(Basisjahr,Daten_KV5[Jahr],Daten_KV5[BS])-1,#N/A)</f>
        <v>#N/A</v>
      </c>
      <c r="K60" s="68"/>
      <c r="L60" s="67"/>
      <c r="M60" s="64"/>
      <c r="N60" s="62"/>
      <c r="O60" s="62"/>
      <c r="P60" s="62"/>
    </row>
    <row r="61" spans="1:16" ht="16.350000000000001" customHeight="1">
      <c r="A61" s="95">
        <v>2044</v>
      </c>
      <c r="B61" s="65" t="s">
        <v>164</v>
      </c>
      <c r="C61" s="124" t="s">
        <v>164</v>
      </c>
      <c r="D61" s="66" t="e">
        <v>#N/A</v>
      </c>
      <c r="E61" s="74"/>
      <c r="F61" s="76" t="e">
        <f>IF(ISNUMBER(Daten_KV5[[#This Row],[ZH]]),Daten_KV5[[#This Row],[ZH]]/_xlfn.XLOOKUP(Basisjahr,Daten_KV5[Jahr],Daten_KV5[ZH])-1,#N/A)</f>
        <v>#N/A</v>
      </c>
      <c r="G61" s="74"/>
      <c r="H61" s="76" t="e">
        <f>IF(ISNUMBER(Daten_KV5[[#This Row],[CH]]),Daten_KV5[[#This Row],[CH]]/_xlfn.XLOOKUP(Basisjahr,Daten_KV5[Jahr],Daten_KV5[CH])-1,#N/A)</f>
        <v>#N/A</v>
      </c>
      <c r="I61" s="74"/>
      <c r="J61" s="76" t="e">
        <f>IF(ISNUMBER(Daten_KV5[[#This Row],[BS]]),Daten_KV5[[#This Row],[BS]]/_xlfn.XLOOKUP(Basisjahr,Daten_KV5[Jahr],Daten_KV5[BS])-1,#N/A)</f>
        <v>#N/A</v>
      </c>
      <c r="K61" s="68"/>
      <c r="L61" s="67"/>
      <c r="M61" s="64"/>
      <c r="N61" s="62"/>
      <c r="O61" s="62"/>
      <c r="P61" s="62"/>
    </row>
    <row r="62" spans="1:16" ht="16.350000000000001" customHeight="1">
      <c r="A62" s="95">
        <v>2045</v>
      </c>
      <c r="B62" s="65" t="s">
        <v>164</v>
      </c>
      <c r="C62" s="124" t="s">
        <v>164</v>
      </c>
      <c r="D62" s="66" t="e">
        <v>#N/A</v>
      </c>
      <c r="E62" s="74"/>
      <c r="F62" s="76" t="e">
        <f>IF(ISNUMBER(Daten_KV5[[#This Row],[ZH]]),Daten_KV5[[#This Row],[ZH]]/_xlfn.XLOOKUP(Basisjahr,Daten_KV5[Jahr],Daten_KV5[ZH])-1,#N/A)</f>
        <v>#N/A</v>
      </c>
      <c r="G62" s="74"/>
      <c r="H62" s="76" t="e">
        <f>IF(ISNUMBER(Daten_KV5[[#This Row],[CH]]),Daten_KV5[[#This Row],[CH]]/_xlfn.XLOOKUP(Basisjahr,Daten_KV5[Jahr],Daten_KV5[CH])-1,#N/A)</f>
        <v>#N/A</v>
      </c>
      <c r="I62" s="74"/>
      <c r="J62" s="76" t="e">
        <f>IF(ISNUMBER(Daten_KV5[[#This Row],[BS]]),Daten_KV5[[#This Row],[BS]]/_xlfn.XLOOKUP(Basisjahr,Daten_KV5[Jahr],Daten_KV5[BS])-1,#N/A)</f>
        <v>#N/A</v>
      </c>
      <c r="K62" s="68"/>
      <c r="L62" s="67"/>
      <c r="M62" s="64"/>
      <c r="N62" s="62"/>
      <c r="O62" s="62"/>
      <c r="P62" s="62"/>
    </row>
    <row r="63" spans="1:16" ht="16.350000000000001" customHeight="1">
      <c r="A63" s="95">
        <v>2046</v>
      </c>
      <c r="B63" s="65" t="s">
        <v>164</v>
      </c>
      <c r="C63" s="124" t="s">
        <v>164</v>
      </c>
      <c r="D63" s="66" t="e">
        <v>#N/A</v>
      </c>
      <c r="E63" s="74"/>
      <c r="F63" s="76" t="e">
        <f>IF(ISNUMBER(Daten_KV5[[#This Row],[ZH]]),Daten_KV5[[#This Row],[ZH]]/_xlfn.XLOOKUP(Basisjahr,Daten_KV5[Jahr],Daten_KV5[ZH])-1,#N/A)</f>
        <v>#N/A</v>
      </c>
      <c r="G63" s="74"/>
      <c r="H63" s="76" t="e">
        <f>IF(ISNUMBER(Daten_KV5[[#This Row],[CH]]),Daten_KV5[[#This Row],[CH]]/_xlfn.XLOOKUP(Basisjahr,Daten_KV5[Jahr],Daten_KV5[CH])-1,#N/A)</f>
        <v>#N/A</v>
      </c>
      <c r="I63" s="74"/>
      <c r="J63" s="76" t="e">
        <f>IF(ISNUMBER(Daten_KV5[[#This Row],[BS]]),Daten_KV5[[#This Row],[BS]]/_xlfn.XLOOKUP(Basisjahr,Daten_KV5[Jahr],Daten_KV5[BS])-1,#N/A)</f>
        <v>#N/A</v>
      </c>
      <c r="K63" s="68"/>
      <c r="L63" s="67"/>
      <c r="M63" s="64"/>
      <c r="N63" s="62"/>
      <c r="O63" s="62"/>
      <c r="P63" s="62"/>
    </row>
    <row r="64" spans="1:16" ht="16.350000000000001" customHeight="1">
      <c r="A64" s="95">
        <v>2047</v>
      </c>
      <c r="B64" s="65" t="s">
        <v>164</v>
      </c>
      <c r="C64" s="124" t="s">
        <v>164</v>
      </c>
      <c r="D64" s="66" t="e">
        <v>#N/A</v>
      </c>
      <c r="E64" s="74"/>
      <c r="F64" s="76" t="e">
        <f>IF(ISNUMBER(Daten_KV5[[#This Row],[ZH]]),Daten_KV5[[#This Row],[ZH]]/_xlfn.XLOOKUP(Basisjahr,Daten_KV5[Jahr],Daten_KV5[ZH])-1,#N/A)</f>
        <v>#N/A</v>
      </c>
      <c r="G64" s="74"/>
      <c r="H64" s="76" t="e">
        <f>IF(ISNUMBER(Daten_KV5[[#This Row],[CH]]),Daten_KV5[[#This Row],[CH]]/_xlfn.XLOOKUP(Basisjahr,Daten_KV5[Jahr],Daten_KV5[CH])-1,#N/A)</f>
        <v>#N/A</v>
      </c>
      <c r="I64" s="74"/>
      <c r="J64" s="76" t="e">
        <f>IF(ISNUMBER(Daten_KV5[[#This Row],[BS]]),Daten_KV5[[#This Row],[BS]]/_xlfn.XLOOKUP(Basisjahr,Daten_KV5[Jahr],Daten_KV5[BS])-1,#N/A)</f>
        <v>#N/A</v>
      </c>
      <c r="K64" s="68"/>
      <c r="L64" s="67"/>
      <c r="M64" s="64"/>
      <c r="N64" s="62"/>
      <c r="O64" s="62"/>
      <c r="P64" s="62"/>
    </row>
    <row r="65" spans="1:16" ht="16.350000000000001" customHeight="1">
      <c r="A65" s="95">
        <v>2048</v>
      </c>
      <c r="B65" s="65" t="s">
        <v>164</v>
      </c>
      <c r="C65" s="124" t="s">
        <v>164</v>
      </c>
      <c r="D65" s="66" t="e">
        <v>#N/A</v>
      </c>
      <c r="E65" s="74"/>
      <c r="F65" s="76" t="e">
        <f>IF(ISNUMBER(Daten_KV5[[#This Row],[ZH]]),Daten_KV5[[#This Row],[ZH]]/_xlfn.XLOOKUP(Basisjahr,Daten_KV5[Jahr],Daten_KV5[ZH])-1,#N/A)</f>
        <v>#N/A</v>
      </c>
      <c r="G65" s="74"/>
      <c r="H65" s="76" t="e">
        <f>IF(ISNUMBER(Daten_KV5[[#This Row],[CH]]),Daten_KV5[[#This Row],[CH]]/_xlfn.XLOOKUP(Basisjahr,Daten_KV5[Jahr],Daten_KV5[CH])-1,#N/A)</f>
        <v>#N/A</v>
      </c>
      <c r="I65" s="74"/>
      <c r="J65" s="76" t="e">
        <f>IF(ISNUMBER(Daten_KV5[[#This Row],[BS]]),Daten_KV5[[#This Row],[BS]]/_xlfn.XLOOKUP(Basisjahr,Daten_KV5[Jahr],Daten_KV5[BS])-1,#N/A)</f>
        <v>#N/A</v>
      </c>
      <c r="K65" s="68"/>
      <c r="L65" s="67"/>
      <c r="M65" s="64"/>
      <c r="N65" s="62"/>
      <c r="O65" s="62"/>
      <c r="P65" s="62"/>
    </row>
    <row r="66" spans="1:16" ht="16.350000000000001" customHeight="1">
      <c r="A66" s="95">
        <v>2049</v>
      </c>
      <c r="B66" s="65" t="s">
        <v>164</v>
      </c>
      <c r="C66" s="124" t="s">
        <v>164</v>
      </c>
      <c r="D66" s="66" t="e">
        <v>#N/A</v>
      </c>
      <c r="E66" s="74"/>
      <c r="F66" s="76" t="e">
        <f>IF(ISNUMBER(Daten_KV5[[#This Row],[ZH]]),Daten_KV5[[#This Row],[ZH]]/_xlfn.XLOOKUP(Basisjahr,Daten_KV5[Jahr],Daten_KV5[ZH])-1,#N/A)</f>
        <v>#N/A</v>
      </c>
      <c r="G66" s="74"/>
      <c r="H66" s="76" t="e">
        <f>IF(ISNUMBER(Daten_KV5[[#This Row],[CH]]),Daten_KV5[[#This Row],[CH]]/_xlfn.XLOOKUP(Basisjahr,Daten_KV5[Jahr],Daten_KV5[CH])-1,#N/A)</f>
        <v>#N/A</v>
      </c>
      <c r="I66" s="74"/>
      <c r="J66" s="76" t="e">
        <f>IF(ISNUMBER(Daten_KV5[[#This Row],[BS]]),Daten_KV5[[#This Row],[BS]]/_xlfn.XLOOKUP(Basisjahr,Daten_KV5[Jahr],Daten_KV5[BS])-1,#N/A)</f>
        <v>#N/A</v>
      </c>
      <c r="K66" s="68"/>
      <c r="L66" s="67"/>
      <c r="M66" s="64"/>
      <c r="N66" s="62"/>
      <c r="O66" s="62"/>
      <c r="P66" s="62"/>
    </row>
    <row r="67" spans="1:16" ht="15" customHeight="1">
      <c r="A67" s="95">
        <v>2050</v>
      </c>
      <c r="B67" s="95" t="s">
        <v>164</v>
      </c>
      <c r="C67" s="124" t="s">
        <v>164</v>
      </c>
      <c r="D67" t="e">
        <v>#N/A</v>
      </c>
      <c r="E67"/>
      <c r="F67" t="e">
        <f>IF(ISNUMBER(Daten_KV5[[#This Row],[ZH]]),Daten_KV5[[#This Row],[ZH]]/_xlfn.XLOOKUP(Basisjahr,Daten_KV5[Jahr],Daten_KV5[ZH])-1,#N/A)</f>
        <v>#N/A</v>
      </c>
      <c r="G67"/>
      <c r="H67" t="e">
        <f>IF(ISNUMBER(Daten_KV5[[#This Row],[CH]]),Daten_KV5[[#This Row],[CH]]/_xlfn.XLOOKUP(Basisjahr,Daten_KV5[Jahr],Daten_KV5[CH])-1,#N/A)</f>
        <v>#N/A</v>
      </c>
      <c r="I67"/>
      <c r="J67" t="e">
        <f>IF(ISNUMBER(Daten_KV5[[#This Row],[BS]]),Daten_KV5[[#This Row],[BS]]/_xlfn.XLOOKUP(Basisjahr,Daten_KV5[Jahr],Daten_KV5[BS])-1,#N/A)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0">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4:D26">
    <cfRule type="cellIs" dxfId="83" priority="5" operator="equal">
      <formula>0</formula>
    </cfRule>
    <cfRule type="containsErrors" dxfId="82" priority="6">
      <formula>ISERROR(A24)</formula>
    </cfRule>
  </conditionalFormatting>
  <conditionalFormatting sqref="A2:L4 A5:A16 E14:G14 J14:L14 A17:L20 A21:B22 E21:G22 J21:L22 A23:L23 E24:L25 E26:J26 A27:J27 N28:O29 A28:L30 A31:M67 A68:L72 A73:J74 A75:L104 E15:L16 E5:L13">
    <cfRule type="containsErrors" dxfId="81" priority="14">
      <formula>ISERROR(A2)</formula>
    </cfRule>
  </conditionalFormatting>
  <conditionalFormatting sqref="A1:Z4 A5:A16 E14:G14 J14:Z14 A17:Z20 A21:B22 E21:G22 J21:Z22 A23:Z23 E24:Z25 E26:J26 N26:Z27 A27:J27 A28:Z30 A31:AA67 A68:Z72 A73:J74 N73:Z74 A75:Z1048576">
    <cfRule type="cellIs" dxfId="78" priority="11" operator="equal">
      <formula>0</formula>
    </cfRule>
  </conditionalFormatting>
  <conditionalFormatting sqref="B14">
    <cfRule type="cellIs" dxfId="77" priority="9" operator="equal">
      <formula>0</formula>
    </cfRule>
    <cfRule type="containsErrors" dxfId="76" priority="10">
      <formula>ISERROR(B14)</formula>
    </cfRule>
  </conditionalFormatting>
  <conditionalFormatting sqref="B5:D8">
    <cfRule type="containsErrors" dxfId="75" priority="2">
      <formula>ISERROR(B5)</formula>
    </cfRule>
  </conditionalFormatting>
  <conditionalFormatting sqref="B9:D16">
    <cfRule type="containsErrors" dxfId="74" priority="8">
      <formula>ISERROR(B9)</formula>
    </cfRule>
  </conditionalFormatting>
  <conditionalFormatting sqref="B5:Z13">
    <cfRule type="cellIs" dxfId="73" priority="1" operator="equal">
      <formula>0</formula>
    </cfRule>
  </conditionalFormatting>
  <conditionalFormatting sqref="B15:Z16">
    <cfRule type="cellIs" dxfId="72" priority="7" operator="equal">
      <formula>0</formula>
    </cfRule>
  </conditionalFormatting>
  <dataValidations count="1">
    <dataValidation operator="lessThan" allowBlank="1" showInputMessage="1" showErrorMessage="1" sqref="G8:I9 B8:D10" xr:uid="{080088FD-3656-412F-A5AA-84B43F7D6810}"/>
  </dataValidations>
  <hyperlinks>
    <hyperlink ref="F1" location="Übersicht!A1" display="⬅️ Zurück zur Übersicht" xr:uid="{69E5C60E-82F9-423A-9E05-BD53DE38C845}"/>
    <hyperlink ref="G12" r:id="rId1" display="https://opendata.swiss/de/dataset/gebaude-nach-kanton-gebaudekategorie-heizungsart-warmwasserversorgung-energietrager-und-bauperi" xr:uid="{7B3E8DED-A0DD-428A-B705-72067173DAA2}"/>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2" id="{C040BCF0-4A56-4D7D-92AD-AA2609E8C255}">
            <xm:f>$A32=Übersicht!$H$1</xm:f>
            <x14:dxf>
              <fill>
                <patternFill>
                  <bgColor theme="3" tint="0.79998168889431442"/>
                </patternFill>
              </fill>
            </x14:dxf>
          </x14:cfRule>
          <x14:cfRule type="expression" priority="13" id="{45BC7C79-429B-4D46-B367-B299F8D9E8B3}">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30652CAC-21C3-4587-9ADF-F37BD0D14D4E}">
          <x14:formula1>
            <xm:f>Definitionen!$A$2:$A$6</xm:f>
          </x14:formula1>
          <xm:sqref>B7 D7</xm:sqref>
        </x14:dataValidation>
        <x14:dataValidation type="list" allowBlank="1" showInputMessage="1" showErrorMessage="1" xr:uid="{C675B155-8651-4F16-A8B9-3709C5C2FC03}">
          <x14:formula1>
            <xm:f>Definitionen!$I$2:$I$7</xm:f>
          </x14:formula1>
          <xm:sqref>G24:I24</xm:sqref>
        </x14:dataValidation>
        <x14:dataValidation type="list" operator="lessThan" allowBlank="1" showInputMessage="1" showErrorMessage="1" xr:uid="{B894D134-4D41-422F-B8E8-573581A43E21}">
          <x14:formula1>
            <xm:f>Definitionen!$E$2:$E$11</xm:f>
          </x14:formula1>
          <xm:sqref>B5</xm:sqref>
        </x14:dataValidation>
        <x14:dataValidation type="list" allowBlank="1" showInputMessage="1" showErrorMessage="1" xr:uid="{11992BA0-E484-4BC0-951A-1D5481C30E93}">
          <x14:formula1>
            <xm:f>Definitionen!I2:I15</xm:f>
          </x14:formula1>
          <xm:sqref>B24:D24</xm:sqref>
        </x14:dataValidation>
      </x14:dataValidations>
    </ext>
  </extLst>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FBFD41-1842-4CDF-9F52-E1BC7CE4398F}">
  <sheetPr codeName="Tabelle51">
    <tabColor theme="7"/>
    <pageSetUpPr fitToPage="1"/>
  </sheetPr>
  <dimension ref="A1:Q127"/>
  <sheetViews>
    <sheetView showGridLines="0" workbookViewId="0">
      <pane activePane="bottomRight" state="frozen"/>
      <selection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36" t="s">
        <v>536</v>
      </c>
      <c r="B1" s="192"/>
      <c r="C1" s="192"/>
      <c r="D1" s="192"/>
      <c r="E1" s="93" t="e">
        <f>Basisjahr&amp;"-"&amp;Betrachtungsjahr&amp;": "&amp;ROUND(_xlfn.XLOOKUP(Betrachtungsjahr,Daten_KV6[Jahr],Daten_KV6[Veränderung ZH])*100,1)&amp;" %"</f>
        <v>#N/A</v>
      </c>
      <c r="F1" s="193" t="s">
        <v>122</v>
      </c>
      <c r="G1" s="193"/>
      <c r="H1" s="193"/>
      <c r="J1" s="94" t="e">
        <f>Basisjahr&amp;"-"&amp;Betrachtungsjahr&amp;": "&amp;ROUND(_xlfn.XLOOKUP(Betrachtungsjahr,Daten_KV6[Jahr],Daten_KV6[Veränderung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102" t="e" cm="1">
        <f t="array" aca="1" ref="B4" ca="1">MID(CELL("dateiname",A5),SEARCH("]",CELL("dateiname",A5))+1,31)</f>
        <v>#VALUE!</v>
      </c>
      <c r="C4" s="79" t="s">
        <v>126</v>
      </c>
      <c r="D4" s="127">
        <v>2008</v>
      </c>
      <c r="E4" s="19"/>
      <c r="F4" s="89"/>
      <c r="G4" s="89"/>
      <c r="H4" s="90" t="str">
        <f t="shared" ref="H4:I6" si="0">C4</f>
        <v>Verfügbar ab</v>
      </c>
      <c r="I4" s="109">
        <f t="shared" si="0"/>
        <v>2008</v>
      </c>
    </row>
    <row r="5" spans="1:17" s="56" customFormat="1" ht="18" customHeight="1">
      <c r="A5" s="79" t="s">
        <v>59</v>
      </c>
      <c r="B5" s="102" t="s">
        <v>537</v>
      </c>
      <c r="C5" s="79" t="s">
        <v>127</v>
      </c>
      <c r="D5" s="128" t="s">
        <v>167</v>
      </c>
      <c r="E5" s="19"/>
      <c r="F5" s="90" t="str">
        <f>A5</f>
        <v>Zuständig</v>
      </c>
      <c r="G5" s="108" t="str">
        <f>B5</f>
        <v>ZVV</v>
      </c>
      <c r="H5" s="90" t="str">
        <f t="shared" si="0"/>
        <v>Kontaktperson</v>
      </c>
      <c r="I5" s="129" t="str">
        <f>D5</f>
        <v>Gian-Marco Alt</v>
      </c>
    </row>
    <row r="6" spans="1:17" s="56" customFormat="1" ht="18" customHeight="1">
      <c r="A6" s="79" t="s">
        <v>58</v>
      </c>
      <c r="B6" s="102"/>
      <c r="C6" s="79" t="s">
        <v>128</v>
      </c>
      <c r="D6" s="102"/>
      <c r="E6" s="19"/>
      <c r="F6" s="90" t="str">
        <f>A6</f>
        <v>Einheit</v>
      </c>
      <c r="G6" s="108">
        <f>B6</f>
        <v>0</v>
      </c>
      <c r="H6" s="90" t="str">
        <f t="shared" si="0"/>
        <v xml:space="preserve">Berechnung </v>
      </c>
      <c r="I6" s="108">
        <f t="shared" si="0"/>
        <v>0</v>
      </c>
    </row>
    <row r="7" spans="1:17" s="56" customFormat="1" ht="18" customHeight="1">
      <c r="A7" s="79" t="s">
        <v>129</v>
      </c>
      <c r="B7" s="102"/>
      <c r="C7" s="79" t="s">
        <v>130</v>
      </c>
      <c r="D7" s="102"/>
      <c r="E7" s="19"/>
      <c r="F7" s="130"/>
      <c r="G7" s="131"/>
      <c r="H7" s="130"/>
      <c r="I7" s="131"/>
    </row>
    <row r="8" spans="1:17" s="56" customFormat="1" ht="56.85" customHeight="1">
      <c r="A8" s="79" t="s">
        <v>131</v>
      </c>
      <c r="B8" s="237" t="s">
        <v>538</v>
      </c>
      <c r="C8" s="208"/>
      <c r="D8" s="208"/>
      <c r="E8" s="19"/>
      <c r="F8" s="90" t="str">
        <f>A8</f>
        <v>Kurzbeschreibung</v>
      </c>
      <c r="G8" s="243" t="str">
        <f>B8</f>
        <v>Die ZVV-Dekarbonisierungsstrategie setzt sich die Halbierung der Treibhausgasemissionen bis 2035 bzw. keine Treibhausgasemissionen der Busflotte ab 2040 zum Ziel. Für die Schifffahrt wurde kein Ziel formuliert.</v>
      </c>
      <c r="H8" s="243"/>
      <c r="I8" s="243"/>
      <c r="Q8" s="58" t="e">
        <f>E38/E32-1</f>
        <v>#DIV/0!</v>
      </c>
    </row>
    <row r="9" spans="1:17" s="59" customFormat="1" ht="72" customHeight="1">
      <c r="A9" s="79" t="s">
        <v>132</v>
      </c>
      <c r="B9" s="237" t="s">
        <v>539</v>
      </c>
      <c r="C9" s="208"/>
      <c r="D9" s="208"/>
      <c r="E9" s="19"/>
      <c r="F9" s="90" t="str">
        <f>A9</f>
        <v>Aussagekraft/Relevanz</v>
      </c>
      <c r="G9" s="243" t="str">
        <f>B9</f>
        <v>Wichtiger Beitrag der öffentlichen Hand. Vorbildfunktion sollte wahrgenommen werden.</v>
      </c>
      <c r="H9" s="243"/>
      <c r="I9" s="243"/>
    </row>
    <row r="10" spans="1:17" s="78" customFormat="1" ht="11.85" customHeight="1">
      <c r="A10" s="86"/>
      <c r="B10" s="132"/>
      <c r="C10" s="132"/>
      <c r="D10" s="132"/>
      <c r="E10" s="77"/>
      <c r="F10" s="89"/>
      <c r="G10" s="89"/>
      <c r="H10" s="89"/>
      <c r="I10" s="89"/>
    </row>
    <row r="11" spans="1:17" s="56" customFormat="1" ht="64.349999999999994" customHeight="1">
      <c r="A11" s="79" t="s">
        <v>133</v>
      </c>
      <c r="B11" s="221" t="s">
        <v>540</v>
      </c>
      <c r="C11" s="221"/>
      <c r="D11" s="221"/>
      <c r="E11" s="19"/>
      <c r="F11" s="90" t="str">
        <f t="shared" ref="F11:G17" si="1">A11</f>
        <v>Datenquelle</v>
      </c>
      <c r="G11" s="243" t="str">
        <f t="shared" si="1"/>
        <v xml:space="preserve">ZVV
Geplant ist ein jährliches Umweltcontrolling in Form eines Berichts. Der Hauptfokus liegt auf den Fortschritt der Ersetzung der Dieselbusse, der Totalen CO2 Bilanz sowie der CO2 Bilanz der einzelnen Transportmittel (total und pro pkm). 		</v>
      </c>
      <c r="H11" s="243"/>
      <c r="I11" s="243"/>
    </row>
    <row r="12" spans="1:17" s="56" customFormat="1" ht="42" customHeight="1">
      <c r="A12" s="79" t="s">
        <v>134</v>
      </c>
      <c r="B12" s="221"/>
      <c r="C12" s="221"/>
      <c r="D12" s="221"/>
      <c r="E12" s="19"/>
      <c r="F12" s="90" t="str">
        <f t="shared" si="1"/>
        <v>Internetadresse</v>
      </c>
      <c r="G12" s="243">
        <f t="shared" si="1"/>
        <v>0</v>
      </c>
      <c r="H12" s="243"/>
      <c r="I12" s="243"/>
    </row>
    <row r="13" spans="1:17" s="56" customFormat="1" ht="42" customHeight="1">
      <c r="A13" s="79" t="s">
        <v>127</v>
      </c>
      <c r="B13" s="233" t="s">
        <v>541</v>
      </c>
      <c r="C13" s="234"/>
      <c r="D13" s="235"/>
      <c r="E13" s="19"/>
      <c r="F13" s="90" t="str">
        <f t="shared" si="1"/>
        <v>Kontaktperson</v>
      </c>
      <c r="G13" s="243" t="str">
        <f>B13</f>
        <v>Marc Muggli</v>
      </c>
      <c r="H13" s="243"/>
      <c r="I13" s="243"/>
    </row>
    <row r="14" spans="1:17" s="56" customFormat="1">
      <c r="A14" s="79" t="s">
        <v>135</v>
      </c>
      <c r="B14" s="233"/>
      <c r="C14" s="234"/>
      <c r="D14" s="235"/>
      <c r="E14" s="19"/>
      <c r="F14" s="90" t="str">
        <f t="shared" si="1"/>
        <v>Nr. der Statisitik</v>
      </c>
      <c r="G14" s="244">
        <f t="shared" si="1"/>
        <v>0</v>
      </c>
      <c r="H14" s="245"/>
      <c r="I14" s="246"/>
    </row>
    <row r="15" spans="1:17" s="56" customFormat="1" ht="18.600000000000001" customHeight="1" thickTop="1" thickBot="1">
      <c r="A15" s="79" t="s">
        <v>136</v>
      </c>
      <c r="B15" s="133"/>
      <c r="C15" s="79" t="s">
        <v>137</v>
      </c>
      <c r="D15" s="134"/>
      <c r="E15" s="19"/>
      <c r="F15" s="90" t="str">
        <f t="shared" si="1"/>
        <v>Lizenz</v>
      </c>
      <c r="G15" s="135">
        <f t="shared" si="1"/>
        <v>0</v>
      </c>
      <c r="H15" s="90" t="str">
        <f>C15</f>
        <v>Dateiformat</v>
      </c>
      <c r="I15" s="135">
        <f>D15</f>
        <v>0</v>
      </c>
    </row>
    <row r="16" spans="1:17" s="59" customFormat="1" ht="18.600000000000001" customHeight="1" thickTop="1" thickBot="1">
      <c r="A16" s="79" t="s">
        <v>138</v>
      </c>
      <c r="B16" s="102"/>
      <c r="C16" s="79" t="s">
        <v>139</v>
      </c>
      <c r="D16" s="136"/>
      <c r="E16" s="19"/>
      <c r="F16" s="90" t="str">
        <f t="shared" si="1"/>
        <v>Erhebungsintervall</v>
      </c>
      <c r="G16" s="108">
        <f t="shared" si="1"/>
        <v>0</v>
      </c>
      <c r="H16" s="90" t="str">
        <f>C16</f>
        <v>Aktualisierung jeweils</v>
      </c>
      <c r="I16" s="108">
        <f>D16</f>
        <v>0</v>
      </c>
    </row>
    <row r="17" spans="1:17" s="59" customFormat="1" ht="18.600000000000001" customHeight="1" thickTop="1" thickBot="1">
      <c r="A17" s="79" t="s">
        <v>140</v>
      </c>
      <c r="B17" s="208"/>
      <c r="C17" s="208"/>
      <c r="D17" s="208"/>
      <c r="E17" s="19"/>
      <c r="F17" s="90" t="str">
        <f t="shared" si="1"/>
        <v>Einschränkungen</v>
      </c>
      <c r="G17" s="243">
        <f t="shared" si="1"/>
        <v>0</v>
      </c>
      <c r="H17" s="243"/>
      <c r="I17" s="243"/>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10"/>
      <c r="C21" s="229"/>
      <c r="D21" s="230"/>
      <c r="E21" s="19"/>
      <c r="F21" s="90" t="str">
        <f>A21</f>
        <v>Hinweise zu Datenauswahl und -aufbereitung</v>
      </c>
      <c r="G21" s="220">
        <f>B21</f>
        <v>0</v>
      </c>
      <c r="H21" s="231"/>
      <c r="I21" s="232"/>
    </row>
    <row r="22" spans="1:17" s="59" customFormat="1" ht="36.6" customHeight="1" thickTop="1" thickBot="1">
      <c r="A22" s="79" t="s">
        <v>146</v>
      </c>
      <c r="B22" s="210"/>
      <c r="C22" s="229"/>
      <c r="D22" s="230"/>
      <c r="E22" s="19"/>
      <c r="F22" s="90" t="str">
        <f>A22</f>
        <v>Berechnung Indikator</v>
      </c>
      <c r="G22" s="220">
        <f>B22</f>
        <v>0</v>
      </c>
      <c r="H22" s="231"/>
      <c r="I22" s="232"/>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208"/>
      <c r="C24" s="208"/>
      <c r="D24" s="208"/>
      <c r="E24" s="19"/>
      <c r="F24" s="89"/>
      <c r="G24" s="195"/>
      <c r="H24" s="195"/>
      <c r="I24" s="195"/>
    </row>
    <row r="25" spans="1:17" s="59" customFormat="1" ht="42.6" customHeight="1" thickTop="1" thickBot="1">
      <c r="A25" s="79" t="s">
        <v>148</v>
      </c>
      <c r="B25" s="208"/>
      <c r="C25" s="208"/>
      <c r="D25" s="208"/>
      <c r="E25" s="19"/>
      <c r="F25" s="90" t="str">
        <f t="shared" ref="F25:G27" si="3">A25</f>
        <v>Datenqualität</v>
      </c>
      <c r="G25" s="243">
        <f t="shared" si="3"/>
        <v>0</v>
      </c>
      <c r="H25" s="243"/>
      <c r="I25" s="243"/>
    </row>
    <row r="26" spans="1:17" s="59" customFormat="1" ht="33" customHeight="1" thickTop="1" thickBot="1">
      <c r="A26" s="79" t="s">
        <v>149</v>
      </c>
      <c r="B26" s="211"/>
      <c r="C26" s="211"/>
      <c r="D26" s="211"/>
      <c r="E26" s="19"/>
      <c r="F26" s="90" t="str">
        <f t="shared" si="3"/>
        <v>Plausiblisierung / Verifizierung</v>
      </c>
      <c r="G26" s="243">
        <f t="shared" si="3"/>
        <v>0</v>
      </c>
      <c r="H26" s="243"/>
      <c r="I26" s="243"/>
    </row>
    <row r="27" spans="1:17" s="59" customFormat="1" ht="37.35" customHeight="1" thickTop="1" thickBot="1">
      <c r="A27" s="79" t="s">
        <v>150</v>
      </c>
      <c r="B27" s="208"/>
      <c r="C27" s="208"/>
      <c r="D27" s="208"/>
      <c r="E27" s="19"/>
      <c r="F27" s="90" t="str">
        <f t="shared" si="3"/>
        <v>Bemerkungen</v>
      </c>
      <c r="G27" s="243">
        <f t="shared" si="3"/>
        <v>0</v>
      </c>
      <c r="H27" s="243"/>
      <c r="I27" s="243"/>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Anteil ÖV Fahrzeuge erneuerbar betrieben (Busse)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IF(ISNUMBER(Daten_KV6[[#This Row],[ZH]]),Daten_KV6[[#This Row],[ZH]]/_xlfn.XLOOKUP(Basisjahr,Daten_KV6[Jahr],Daten_KV6[ZH])-1,#N/A)</f>
        <v>#N/A</v>
      </c>
      <c r="G32" s="73"/>
      <c r="H32" s="75" t="e">
        <f>IF(ISNUMBER(Daten_KV6[[#This Row],[CH]]),Daten_KV6[[#This Row],[CH]]/_xlfn.XLOOKUP(Basisjahr,Daten_KV6[Jahr],Daten_KV6[CH])-1,#N/A)</f>
        <v>#N/A</v>
      </c>
      <c r="I32" s="73"/>
      <c r="J32" s="75" t="e">
        <f>IF(ISNUMBER(Daten_KV6[[#This Row],[BS]]),Daten_KV6[[#This Row],[BS]]/_xlfn.XLOOKUP(Basisjahr,Daten_KV6[Jahr],Daten_KV6[BS])-1,#N/A)</f>
        <v>#N/A</v>
      </c>
      <c r="K32" s="63"/>
      <c r="L32" s="67"/>
      <c r="M32" s="64"/>
      <c r="N32" s="64"/>
      <c r="O32" s="64"/>
      <c r="P32" s="64"/>
    </row>
    <row r="33" spans="1:16" ht="16.350000000000001" customHeight="1">
      <c r="A33" s="95">
        <v>2016</v>
      </c>
      <c r="B33" s="65" t="s">
        <v>164</v>
      </c>
      <c r="C33" s="124" t="s">
        <v>164</v>
      </c>
      <c r="D33" s="66" t="e">
        <v>#N/A</v>
      </c>
      <c r="E33" s="73"/>
      <c r="F33" s="75" t="e">
        <f>IF(ISNUMBER(Daten_KV6[[#This Row],[ZH]]),Daten_KV6[[#This Row],[ZH]]/_xlfn.XLOOKUP(Basisjahr,Daten_KV6[Jahr],Daten_KV6[ZH])-1,#N/A)</f>
        <v>#N/A</v>
      </c>
      <c r="G33" s="73"/>
      <c r="H33" s="75" t="e">
        <f>IF(ISNUMBER(Daten_KV6[[#This Row],[CH]]),Daten_KV6[[#This Row],[CH]]/_xlfn.XLOOKUP(Basisjahr,Daten_KV6[Jahr],Daten_KV6[CH])-1,#N/A)</f>
        <v>#N/A</v>
      </c>
      <c r="I33" s="73"/>
      <c r="J33" s="75" t="e">
        <f>IF(ISNUMBER(Daten_KV6[[#This Row],[BS]]),Daten_KV6[[#This Row],[BS]]/_xlfn.XLOOKUP(Basisjahr,Daten_KV6[Jahr],Daten_KV6[BS])-1,#N/A)</f>
        <v>#N/A</v>
      </c>
      <c r="K33" s="63"/>
      <c r="L33" s="67"/>
      <c r="M33" s="64"/>
      <c r="N33" s="62"/>
      <c r="O33" s="62"/>
      <c r="P33" s="62"/>
    </row>
    <row r="34" spans="1:16" ht="16.350000000000001" customHeight="1">
      <c r="A34" s="95">
        <v>2017</v>
      </c>
      <c r="B34" s="65" t="s">
        <v>164</v>
      </c>
      <c r="C34" s="124" t="s">
        <v>164</v>
      </c>
      <c r="D34" s="66" t="e">
        <v>#N/A</v>
      </c>
      <c r="E34" s="73"/>
      <c r="F34" s="75" t="e">
        <f>IF(ISNUMBER(Daten_KV6[[#This Row],[ZH]]),Daten_KV6[[#This Row],[ZH]]/_xlfn.XLOOKUP(Basisjahr,Daten_KV6[Jahr],Daten_KV6[ZH])-1,#N/A)</f>
        <v>#N/A</v>
      </c>
      <c r="G34" s="73"/>
      <c r="H34" s="75" t="e">
        <f>IF(ISNUMBER(Daten_KV6[[#This Row],[CH]]),Daten_KV6[[#This Row],[CH]]/_xlfn.XLOOKUP(Basisjahr,Daten_KV6[Jahr],Daten_KV6[CH])-1,#N/A)</f>
        <v>#N/A</v>
      </c>
      <c r="I34" s="73"/>
      <c r="J34" s="75" t="e">
        <f>IF(ISNUMBER(Daten_KV6[[#This Row],[BS]]),Daten_KV6[[#This Row],[BS]]/_xlfn.XLOOKUP(Basisjahr,Daten_KV6[Jahr],Daten_KV6[BS])-1,#N/A)</f>
        <v>#N/A</v>
      </c>
      <c r="K34" s="63"/>
      <c r="L34" s="67"/>
      <c r="M34" s="64"/>
      <c r="N34" s="62"/>
      <c r="O34" s="62"/>
      <c r="P34" s="62"/>
    </row>
    <row r="35" spans="1:16" ht="16.350000000000001" customHeight="1">
      <c r="A35" s="95">
        <v>2018</v>
      </c>
      <c r="B35" s="65" t="s">
        <v>164</v>
      </c>
      <c r="C35" s="124" t="s">
        <v>164</v>
      </c>
      <c r="D35" s="66" t="e">
        <v>#N/A</v>
      </c>
      <c r="E35" s="73"/>
      <c r="F35" s="75" t="e">
        <f>IF(ISNUMBER(Daten_KV6[[#This Row],[ZH]]),Daten_KV6[[#This Row],[ZH]]/_xlfn.XLOOKUP(Basisjahr,Daten_KV6[Jahr],Daten_KV6[ZH])-1,#N/A)</f>
        <v>#N/A</v>
      </c>
      <c r="G35" s="73"/>
      <c r="H35" s="75" t="e">
        <f>IF(ISNUMBER(Daten_KV6[[#This Row],[CH]]),Daten_KV6[[#This Row],[CH]]/_xlfn.XLOOKUP(Basisjahr,Daten_KV6[Jahr],Daten_KV6[CH])-1,#N/A)</f>
        <v>#N/A</v>
      </c>
      <c r="I35" s="73"/>
      <c r="J35" s="75" t="e">
        <f>IF(ISNUMBER(Daten_KV6[[#This Row],[BS]]),Daten_KV6[[#This Row],[BS]]/_xlfn.XLOOKUP(Basisjahr,Daten_KV6[Jahr],Daten_KV6[BS])-1,#N/A)</f>
        <v>#N/A</v>
      </c>
      <c r="K35" s="63"/>
      <c r="L35" s="67"/>
      <c r="M35" s="64"/>
      <c r="N35" s="62"/>
      <c r="O35" s="62"/>
      <c r="P35" s="62"/>
    </row>
    <row r="36" spans="1:16" ht="16.350000000000001" customHeight="1">
      <c r="A36" s="95">
        <v>2019</v>
      </c>
      <c r="B36" s="65" t="s">
        <v>164</v>
      </c>
      <c r="C36" s="124" t="s">
        <v>164</v>
      </c>
      <c r="D36" s="66" t="e">
        <v>#N/A</v>
      </c>
      <c r="E36" s="73"/>
      <c r="F36" s="75" t="e">
        <f>IF(ISNUMBER(Daten_KV6[[#This Row],[ZH]]),Daten_KV6[[#This Row],[ZH]]/_xlfn.XLOOKUP(Basisjahr,Daten_KV6[Jahr],Daten_KV6[ZH])-1,#N/A)</f>
        <v>#N/A</v>
      </c>
      <c r="G36" s="73"/>
      <c r="H36" s="75" t="e">
        <f>IF(ISNUMBER(Daten_KV6[[#This Row],[CH]]),Daten_KV6[[#This Row],[CH]]/_xlfn.XLOOKUP(Basisjahr,Daten_KV6[Jahr],Daten_KV6[CH])-1,#N/A)</f>
        <v>#N/A</v>
      </c>
      <c r="I36" s="73"/>
      <c r="J36" s="75" t="e">
        <f>IF(ISNUMBER(Daten_KV6[[#This Row],[BS]]),Daten_KV6[[#This Row],[BS]]/_xlfn.XLOOKUP(Basisjahr,Daten_KV6[Jahr],Daten_KV6[BS])-1,#N/A)</f>
        <v>#N/A</v>
      </c>
      <c r="K36" s="63"/>
      <c r="L36" s="67"/>
      <c r="M36" s="64"/>
      <c r="N36" s="62"/>
      <c r="O36" s="62"/>
      <c r="P36" s="62"/>
    </row>
    <row r="37" spans="1:16" ht="16.350000000000001" customHeight="1">
      <c r="A37" s="95">
        <v>2020</v>
      </c>
      <c r="B37" s="65" t="s">
        <v>164</v>
      </c>
      <c r="C37" s="124" t="s">
        <v>164</v>
      </c>
      <c r="D37" s="66" t="e">
        <v>#N/A</v>
      </c>
      <c r="E37" s="73"/>
      <c r="F37" s="75" t="e">
        <f>IF(ISNUMBER(Daten_KV6[[#This Row],[ZH]]),Daten_KV6[[#This Row],[ZH]]/_xlfn.XLOOKUP(Basisjahr,Daten_KV6[Jahr],Daten_KV6[ZH])-1,#N/A)</f>
        <v>#N/A</v>
      </c>
      <c r="G37" s="73"/>
      <c r="H37" s="75" t="e">
        <f>IF(ISNUMBER(Daten_KV6[[#This Row],[CH]]),Daten_KV6[[#This Row],[CH]]/_xlfn.XLOOKUP(Basisjahr,Daten_KV6[Jahr],Daten_KV6[CH])-1,#N/A)</f>
        <v>#N/A</v>
      </c>
      <c r="I37" s="73"/>
      <c r="J37" s="75" t="e">
        <f>IF(ISNUMBER(Daten_KV6[[#This Row],[BS]]),Daten_KV6[[#This Row],[BS]]/_xlfn.XLOOKUP(Basisjahr,Daten_KV6[Jahr],Daten_KV6[BS])-1,#N/A)</f>
        <v>#N/A</v>
      </c>
      <c r="K37" s="63"/>
      <c r="L37" s="67"/>
      <c r="M37" s="64"/>
      <c r="N37" s="62"/>
      <c r="O37" s="62"/>
      <c r="P37" s="62"/>
    </row>
    <row r="38" spans="1:16" ht="16.350000000000001" customHeight="1">
      <c r="A38" s="95">
        <v>2021</v>
      </c>
      <c r="B38" s="65" t="s">
        <v>164</v>
      </c>
      <c r="C38" s="124" t="s">
        <v>164</v>
      </c>
      <c r="D38" s="66" t="e">
        <v>#N/A</v>
      </c>
      <c r="E38" s="73"/>
      <c r="F38" s="75" t="e">
        <f>IF(ISNUMBER(Daten_KV6[[#This Row],[ZH]]),Daten_KV6[[#This Row],[ZH]]/_xlfn.XLOOKUP(Basisjahr,Daten_KV6[Jahr],Daten_KV6[ZH])-1,#N/A)</f>
        <v>#N/A</v>
      </c>
      <c r="G38" s="73"/>
      <c r="H38" s="75" t="e">
        <f>IF(ISNUMBER(Daten_KV6[[#This Row],[CH]]),Daten_KV6[[#This Row],[CH]]/_xlfn.XLOOKUP(Basisjahr,Daten_KV6[Jahr],Daten_KV6[CH])-1,#N/A)</f>
        <v>#N/A</v>
      </c>
      <c r="I38" s="73"/>
      <c r="J38" s="75" t="e">
        <f>IF(ISNUMBER(Daten_KV6[[#This Row],[BS]]),Daten_KV6[[#This Row],[BS]]/_xlfn.XLOOKUP(Basisjahr,Daten_KV6[Jahr],Daten_KV6[BS])-1,#N/A)</f>
        <v>#N/A</v>
      </c>
      <c r="K38" s="63"/>
      <c r="L38" s="67"/>
      <c r="M38" s="64"/>
      <c r="N38" s="62"/>
      <c r="O38" s="62"/>
      <c r="P38" s="62"/>
    </row>
    <row r="39" spans="1:16" ht="16.350000000000001" customHeight="1">
      <c r="A39" s="95">
        <v>2022</v>
      </c>
      <c r="B39" s="65" t="s">
        <v>164</v>
      </c>
      <c r="C39" s="124" t="s">
        <v>164</v>
      </c>
      <c r="D39" s="66" t="e">
        <v>#N/A</v>
      </c>
      <c r="E39" s="73"/>
      <c r="F39" s="75" t="e">
        <f>IF(ISNUMBER(Daten_KV6[[#This Row],[ZH]]),Daten_KV6[[#This Row],[ZH]]/_xlfn.XLOOKUP(Basisjahr,Daten_KV6[Jahr],Daten_KV6[ZH])-1,#N/A)</f>
        <v>#N/A</v>
      </c>
      <c r="G39" s="73"/>
      <c r="H39" s="75" t="e">
        <f>IF(ISNUMBER(Daten_KV6[[#This Row],[CH]]),Daten_KV6[[#This Row],[CH]]/_xlfn.XLOOKUP(Basisjahr,Daten_KV6[Jahr],Daten_KV6[CH])-1,#N/A)</f>
        <v>#N/A</v>
      </c>
      <c r="I39" s="73"/>
      <c r="J39" s="75" t="e">
        <f>IF(ISNUMBER(Daten_KV6[[#This Row],[BS]]),Daten_KV6[[#This Row],[BS]]/_xlfn.XLOOKUP(Basisjahr,Daten_KV6[Jahr],Daten_KV6[BS])-1,#N/A)</f>
        <v>#N/A</v>
      </c>
      <c r="K39" s="68"/>
      <c r="L39" s="67"/>
      <c r="M39" s="64"/>
      <c r="N39" s="62"/>
      <c r="O39" s="62"/>
      <c r="P39" s="62"/>
    </row>
    <row r="40" spans="1:16" ht="16.350000000000001" customHeight="1">
      <c r="A40" s="95">
        <v>2023</v>
      </c>
      <c r="B40" s="65" t="s">
        <v>164</v>
      </c>
      <c r="C40" s="124" t="s">
        <v>164</v>
      </c>
      <c r="D40" s="66" t="e">
        <v>#N/A</v>
      </c>
      <c r="E40" s="74"/>
      <c r="F40" s="76" t="e">
        <f>IF(ISNUMBER(Daten_KV6[[#This Row],[ZH]]),Daten_KV6[[#This Row],[ZH]]/_xlfn.XLOOKUP(Basisjahr,Daten_KV6[Jahr],Daten_KV6[ZH])-1,#N/A)</f>
        <v>#N/A</v>
      </c>
      <c r="G40" s="74"/>
      <c r="H40" s="76" t="e">
        <f>IF(ISNUMBER(Daten_KV6[[#This Row],[CH]]),Daten_KV6[[#This Row],[CH]]/_xlfn.XLOOKUP(Basisjahr,Daten_KV6[Jahr],Daten_KV6[CH])-1,#N/A)</f>
        <v>#N/A</v>
      </c>
      <c r="I40" s="74"/>
      <c r="J40" s="76" t="e">
        <f>IF(ISNUMBER(Daten_KV6[[#This Row],[BS]]),Daten_KV6[[#This Row],[BS]]/_xlfn.XLOOKUP(Basisjahr,Daten_KV6[Jahr],Daten_KV6[BS])-1,#N/A)</f>
        <v>#N/A</v>
      </c>
      <c r="K40" s="68"/>
      <c r="L40" s="67"/>
      <c r="M40" s="64"/>
      <c r="N40" s="62"/>
      <c r="O40" s="62"/>
      <c r="P40" s="62"/>
    </row>
    <row r="41" spans="1:16" ht="16.350000000000001" customHeight="1">
      <c r="A41" s="95">
        <v>2024</v>
      </c>
      <c r="B41" s="65" t="s">
        <v>164</v>
      </c>
      <c r="C41" s="124" t="s">
        <v>164</v>
      </c>
      <c r="D41" s="66" t="e">
        <v>#N/A</v>
      </c>
      <c r="E41" s="74"/>
      <c r="F41" s="76" t="e">
        <f>IF(ISNUMBER(Daten_KV6[[#This Row],[ZH]]),Daten_KV6[[#This Row],[ZH]]/_xlfn.XLOOKUP(Basisjahr,Daten_KV6[Jahr],Daten_KV6[ZH])-1,#N/A)</f>
        <v>#N/A</v>
      </c>
      <c r="G41" s="74"/>
      <c r="H41" s="76" t="e">
        <f>IF(ISNUMBER(Daten_KV6[[#This Row],[CH]]),Daten_KV6[[#This Row],[CH]]/_xlfn.XLOOKUP(Basisjahr,Daten_KV6[Jahr],Daten_KV6[CH])-1,#N/A)</f>
        <v>#N/A</v>
      </c>
      <c r="I41" s="74"/>
      <c r="J41" s="76" t="e">
        <f>IF(ISNUMBER(Daten_KV6[[#This Row],[BS]]),Daten_KV6[[#This Row],[BS]]/_xlfn.XLOOKUP(Basisjahr,Daten_KV6[Jahr],Daten_KV6[BS])-1,#N/A)</f>
        <v>#N/A</v>
      </c>
      <c r="K41" s="68"/>
      <c r="L41" s="67"/>
      <c r="M41" s="64"/>
      <c r="N41" s="62"/>
      <c r="O41" s="62"/>
      <c r="P41" s="62"/>
    </row>
    <row r="42" spans="1:16" ht="16.350000000000001" customHeight="1">
      <c r="A42" s="95">
        <v>2025</v>
      </c>
      <c r="B42" s="65" t="s">
        <v>164</v>
      </c>
      <c r="C42" s="124" t="s">
        <v>164</v>
      </c>
      <c r="D42" s="66" t="e">
        <v>#N/A</v>
      </c>
      <c r="E42" s="74"/>
      <c r="F42" s="76" t="e">
        <f>IF(ISNUMBER(Daten_KV6[[#This Row],[ZH]]),Daten_KV6[[#This Row],[ZH]]/_xlfn.XLOOKUP(Basisjahr,Daten_KV6[Jahr],Daten_KV6[ZH])-1,#N/A)</f>
        <v>#N/A</v>
      </c>
      <c r="G42" s="74"/>
      <c r="H42" s="76" t="e">
        <f>IF(ISNUMBER(Daten_KV6[[#This Row],[CH]]),Daten_KV6[[#This Row],[CH]]/_xlfn.XLOOKUP(Basisjahr,Daten_KV6[Jahr],Daten_KV6[CH])-1,#N/A)</f>
        <v>#N/A</v>
      </c>
      <c r="I42" s="74"/>
      <c r="J42" s="76" t="e">
        <f>IF(ISNUMBER(Daten_KV6[[#This Row],[BS]]),Daten_KV6[[#This Row],[BS]]/_xlfn.XLOOKUP(Basisjahr,Daten_KV6[Jahr],Daten_KV6[BS])-1,#N/A)</f>
        <v>#N/A</v>
      </c>
      <c r="K42" s="68"/>
      <c r="L42" s="67"/>
      <c r="M42" s="64"/>
      <c r="N42" s="62"/>
      <c r="O42" s="62"/>
      <c r="P42" s="62"/>
    </row>
    <row r="43" spans="1:16" ht="16.350000000000001" customHeight="1">
      <c r="A43" s="95">
        <v>2026</v>
      </c>
      <c r="B43" s="65" t="s">
        <v>164</v>
      </c>
      <c r="C43" s="124" t="s">
        <v>164</v>
      </c>
      <c r="D43" s="66" t="e">
        <v>#N/A</v>
      </c>
      <c r="E43" s="74"/>
      <c r="F43" s="76" t="e">
        <f>IF(ISNUMBER(Daten_KV6[[#This Row],[ZH]]),Daten_KV6[[#This Row],[ZH]]/_xlfn.XLOOKUP(Basisjahr,Daten_KV6[Jahr],Daten_KV6[ZH])-1,#N/A)</f>
        <v>#N/A</v>
      </c>
      <c r="G43" s="74"/>
      <c r="H43" s="76" t="e">
        <f>IF(ISNUMBER(Daten_KV6[[#This Row],[CH]]),Daten_KV6[[#This Row],[CH]]/_xlfn.XLOOKUP(Basisjahr,Daten_KV6[Jahr],Daten_KV6[CH])-1,#N/A)</f>
        <v>#N/A</v>
      </c>
      <c r="I43" s="74"/>
      <c r="J43" s="76" t="e">
        <f>IF(ISNUMBER(Daten_KV6[[#This Row],[BS]]),Daten_KV6[[#This Row],[BS]]/_xlfn.XLOOKUP(Basisjahr,Daten_KV6[Jahr],Daten_KV6[BS])-1,#N/A)</f>
        <v>#N/A</v>
      </c>
      <c r="K43" s="68"/>
      <c r="L43" s="67"/>
      <c r="M43" s="64"/>
      <c r="N43" s="62"/>
      <c r="O43" s="62"/>
      <c r="P43" s="62"/>
    </row>
    <row r="44" spans="1:16" ht="16.350000000000001" customHeight="1">
      <c r="A44" s="95">
        <v>2027</v>
      </c>
      <c r="B44" s="65" t="s">
        <v>164</v>
      </c>
      <c r="C44" s="124" t="s">
        <v>164</v>
      </c>
      <c r="D44" s="66" t="e">
        <v>#N/A</v>
      </c>
      <c r="E44" s="74"/>
      <c r="F44" s="76" t="e">
        <f>IF(ISNUMBER(Daten_KV6[[#This Row],[ZH]]),Daten_KV6[[#This Row],[ZH]]/_xlfn.XLOOKUP(Basisjahr,Daten_KV6[Jahr],Daten_KV6[ZH])-1,#N/A)</f>
        <v>#N/A</v>
      </c>
      <c r="G44" s="74"/>
      <c r="H44" s="76" t="e">
        <f>IF(ISNUMBER(Daten_KV6[[#This Row],[CH]]),Daten_KV6[[#This Row],[CH]]/_xlfn.XLOOKUP(Basisjahr,Daten_KV6[Jahr],Daten_KV6[CH])-1,#N/A)</f>
        <v>#N/A</v>
      </c>
      <c r="I44" s="74"/>
      <c r="J44" s="76" t="e">
        <f>IF(ISNUMBER(Daten_KV6[[#This Row],[BS]]),Daten_KV6[[#This Row],[BS]]/_xlfn.XLOOKUP(Basisjahr,Daten_KV6[Jahr],Daten_KV6[BS])-1,#N/A)</f>
        <v>#N/A</v>
      </c>
      <c r="K44" s="68"/>
      <c r="L44" s="67"/>
      <c r="M44" s="64"/>
      <c r="N44" s="62"/>
      <c r="O44" s="62"/>
      <c r="P44" s="62"/>
    </row>
    <row r="45" spans="1:16" ht="16.350000000000001" customHeight="1">
      <c r="A45" s="95">
        <v>2028</v>
      </c>
      <c r="B45" s="65" t="s">
        <v>164</v>
      </c>
      <c r="C45" s="124" t="s">
        <v>164</v>
      </c>
      <c r="D45" s="66" t="e">
        <v>#N/A</v>
      </c>
      <c r="E45" s="74"/>
      <c r="F45" s="76" t="e">
        <f>IF(ISNUMBER(Daten_KV6[[#This Row],[ZH]]),Daten_KV6[[#This Row],[ZH]]/_xlfn.XLOOKUP(Basisjahr,Daten_KV6[Jahr],Daten_KV6[ZH])-1,#N/A)</f>
        <v>#N/A</v>
      </c>
      <c r="G45" s="74"/>
      <c r="H45" s="76" t="e">
        <f>IF(ISNUMBER(Daten_KV6[[#This Row],[CH]]),Daten_KV6[[#This Row],[CH]]/_xlfn.XLOOKUP(Basisjahr,Daten_KV6[Jahr],Daten_KV6[CH])-1,#N/A)</f>
        <v>#N/A</v>
      </c>
      <c r="I45" s="74"/>
      <c r="J45" s="76" t="e">
        <f>IF(ISNUMBER(Daten_KV6[[#This Row],[BS]]),Daten_KV6[[#This Row],[BS]]/_xlfn.XLOOKUP(Basisjahr,Daten_KV6[Jahr],Daten_KV6[BS])-1,#N/A)</f>
        <v>#N/A</v>
      </c>
      <c r="K45" s="68"/>
      <c r="L45" s="67"/>
      <c r="M45" s="64"/>
      <c r="N45" s="62"/>
      <c r="O45" s="62"/>
      <c r="P45" s="62"/>
    </row>
    <row r="46" spans="1:16" ht="16.350000000000001" customHeight="1">
      <c r="A46" s="95">
        <v>2029</v>
      </c>
      <c r="B46" s="65" t="s">
        <v>164</v>
      </c>
      <c r="C46" s="124" t="s">
        <v>164</v>
      </c>
      <c r="D46" s="66" t="e">
        <v>#N/A</v>
      </c>
      <c r="E46" s="74"/>
      <c r="F46" s="76" t="e">
        <f>IF(ISNUMBER(Daten_KV6[[#This Row],[ZH]]),Daten_KV6[[#This Row],[ZH]]/_xlfn.XLOOKUP(Basisjahr,Daten_KV6[Jahr],Daten_KV6[ZH])-1,#N/A)</f>
        <v>#N/A</v>
      </c>
      <c r="G46" s="74"/>
      <c r="H46" s="76" t="e">
        <f>IF(ISNUMBER(Daten_KV6[[#This Row],[CH]]),Daten_KV6[[#This Row],[CH]]/_xlfn.XLOOKUP(Basisjahr,Daten_KV6[Jahr],Daten_KV6[CH])-1,#N/A)</f>
        <v>#N/A</v>
      </c>
      <c r="I46" s="74"/>
      <c r="J46" s="76" t="e">
        <f>IF(ISNUMBER(Daten_KV6[[#This Row],[BS]]),Daten_KV6[[#This Row],[BS]]/_xlfn.XLOOKUP(Basisjahr,Daten_KV6[Jahr],Daten_KV6[BS])-1,#N/A)</f>
        <v>#N/A</v>
      </c>
      <c r="K46" s="68"/>
      <c r="L46" s="67"/>
      <c r="M46" s="64"/>
      <c r="N46" s="62"/>
      <c r="O46" s="62"/>
      <c r="P46" s="62"/>
    </row>
    <row r="47" spans="1:16" ht="16.350000000000001" customHeight="1">
      <c r="A47" s="95">
        <v>2030</v>
      </c>
      <c r="B47" s="65" t="s">
        <v>164</v>
      </c>
      <c r="C47" s="124" t="s">
        <v>164</v>
      </c>
      <c r="D47" s="66" t="e">
        <v>#N/A</v>
      </c>
      <c r="E47" s="74"/>
      <c r="F47" s="76" t="e">
        <f>IF(ISNUMBER(Daten_KV6[[#This Row],[ZH]]),Daten_KV6[[#This Row],[ZH]]/_xlfn.XLOOKUP(Basisjahr,Daten_KV6[Jahr],Daten_KV6[ZH])-1,#N/A)</f>
        <v>#N/A</v>
      </c>
      <c r="G47" s="74"/>
      <c r="H47" s="76" t="e">
        <f>IF(ISNUMBER(Daten_KV6[[#This Row],[CH]]),Daten_KV6[[#This Row],[CH]]/_xlfn.XLOOKUP(Basisjahr,Daten_KV6[Jahr],Daten_KV6[CH])-1,#N/A)</f>
        <v>#N/A</v>
      </c>
      <c r="I47" s="74"/>
      <c r="J47" s="76" t="e">
        <f>IF(ISNUMBER(Daten_KV6[[#This Row],[BS]]),Daten_KV6[[#This Row],[BS]]/_xlfn.XLOOKUP(Basisjahr,Daten_KV6[Jahr],Daten_KV6[BS])-1,#N/A)</f>
        <v>#N/A</v>
      </c>
      <c r="K47" s="68"/>
      <c r="L47" s="67"/>
      <c r="M47" s="64"/>
      <c r="N47" s="62"/>
      <c r="O47" s="62"/>
      <c r="P47" s="62"/>
    </row>
    <row r="48" spans="1:16" ht="16.350000000000001" customHeight="1">
      <c r="A48" s="95">
        <v>2031</v>
      </c>
      <c r="B48" s="65" t="s">
        <v>164</v>
      </c>
      <c r="C48" s="124" t="s">
        <v>164</v>
      </c>
      <c r="D48" s="66" t="e">
        <v>#N/A</v>
      </c>
      <c r="E48" s="74"/>
      <c r="F48" s="76" t="e">
        <f>IF(ISNUMBER(Daten_KV6[[#This Row],[ZH]]),Daten_KV6[[#This Row],[ZH]]/_xlfn.XLOOKUP(Basisjahr,Daten_KV6[Jahr],Daten_KV6[ZH])-1,#N/A)</f>
        <v>#N/A</v>
      </c>
      <c r="G48" s="74"/>
      <c r="H48" s="76" t="e">
        <f>IF(ISNUMBER(Daten_KV6[[#This Row],[CH]]),Daten_KV6[[#This Row],[CH]]/_xlfn.XLOOKUP(Basisjahr,Daten_KV6[Jahr],Daten_KV6[CH])-1,#N/A)</f>
        <v>#N/A</v>
      </c>
      <c r="I48" s="74"/>
      <c r="J48" s="76" t="e">
        <f>IF(ISNUMBER(Daten_KV6[[#This Row],[BS]]),Daten_KV6[[#This Row],[BS]]/_xlfn.XLOOKUP(Basisjahr,Daten_KV6[Jahr],Daten_KV6[BS])-1,#N/A)</f>
        <v>#N/A</v>
      </c>
      <c r="K48" s="68"/>
      <c r="L48" s="67"/>
      <c r="M48" s="64"/>
      <c r="N48" s="62"/>
      <c r="O48" s="62"/>
      <c r="P48" s="62"/>
    </row>
    <row r="49" spans="1:16" ht="16.350000000000001" customHeight="1">
      <c r="A49" s="95">
        <v>2032</v>
      </c>
      <c r="B49" s="65" t="s">
        <v>164</v>
      </c>
      <c r="C49" s="124" t="s">
        <v>164</v>
      </c>
      <c r="D49" s="66" t="e">
        <v>#N/A</v>
      </c>
      <c r="E49" s="74"/>
      <c r="F49" s="76" t="e">
        <f>IF(ISNUMBER(Daten_KV6[[#This Row],[ZH]]),Daten_KV6[[#This Row],[ZH]]/_xlfn.XLOOKUP(Basisjahr,Daten_KV6[Jahr],Daten_KV6[ZH])-1,#N/A)</f>
        <v>#N/A</v>
      </c>
      <c r="G49" s="74"/>
      <c r="H49" s="76" t="e">
        <f>IF(ISNUMBER(Daten_KV6[[#This Row],[CH]]),Daten_KV6[[#This Row],[CH]]/_xlfn.XLOOKUP(Basisjahr,Daten_KV6[Jahr],Daten_KV6[CH])-1,#N/A)</f>
        <v>#N/A</v>
      </c>
      <c r="I49" s="74"/>
      <c r="J49" s="76" t="e">
        <f>IF(ISNUMBER(Daten_KV6[[#This Row],[BS]]),Daten_KV6[[#This Row],[BS]]/_xlfn.XLOOKUP(Basisjahr,Daten_KV6[Jahr],Daten_KV6[BS])-1,#N/A)</f>
        <v>#N/A</v>
      </c>
      <c r="K49" s="68"/>
      <c r="L49" s="67"/>
      <c r="M49" s="64"/>
      <c r="N49" s="62"/>
      <c r="O49" s="62"/>
      <c r="P49" s="62"/>
    </row>
    <row r="50" spans="1:16" ht="16.350000000000001" customHeight="1">
      <c r="A50" s="95">
        <v>2033</v>
      </c>
      <c r="B50" s="65" t="s">
        <v>164</v>
      </c>
      <c r="C50" s="124" t="s">
        <v>164</v>
      </c>
      <c r="D50" s="66" t="e">
        <v>#N/A</v>
      </c>
      <c r="E50" s="74"/>
      <c r="F50" s="76" t="e">
        <f>IF(ISNUMBER(Daten_KV6[[#This Row],[ZH]]),Daten_KV6[[#This Row],[ZH]]/_xlfn.XLOOKUP(Basisjahr,Daten_KV6[Jahr],Daten_KV6[ZH])-1,#N/A)</f>
        <v>#N/A</v>
      </c>
      <c r="G50" s="74"/>
      <c r="H50" s="76" t="e">
        <f>IF(ISNUMBER(Daten_KV6[[#This Row],[CH]]),Daten_KV6[[#This Row],[CH]]/_xlfn.XLOOKUP(Basisjahr,Daten_KV6[Jahr],Daten_KV6[CH])-1,#N/A)</f>
        <v>#N/A</v>
      </c>
      <c r="I50" s="74"/>
      <c r="J50" s="76" t="e">
        <f>IF(ISNUMBER(Daten_KV6[[#This Row],[BS]]),Daten_KV6[[#This Row],[BS]]/_xlfn.XLOOKUP(Basisjahr,Daten_KV6[Jahr],Daten_KV6[BS])-1,#N/A)</f>
        <v>#N/A</v>
      </c>
      <c r="K50" s="68"/>
      <c r="L50" s="67"/>
      <c r="M50" s="64"/>
      <c r="N50" s="62"/>
      <c r="O50" s="62"/>
      <c r="P50" s="62"/>
    </row>
    <row r="51" spans="1:16" ht="16.350000000000001" customHeight="1">
      <c r="A51" s="95">
        <v>2034</v>
      </c>
      <c r="B51" s="65" t="s">
        <v>164</v>
      </c>
      <c r="C51" s="124" t="s">
        <v>164</v>
      </c>
      <c r="D51" s="66" t="e">
        <v>#N/A</v>
      </c>
      <c r="E51" s="74"/>
      <c r="F51" s="76" t="e">
        <f>IF(ISNUMBER(Daten_KV6[[#This Row],[ZH]]),Daten_KV6[[#This Row],[ZH]]/_xlfn.XLOOKUP(Basisjahr,Daten_KV6[Jahr],Daten_KV6[ZH])-1,#N/A)</f>
        <v>#N/A</v>
      </c>
      <c r="G51" s="74"/>
      <c r="H51" s="76" t="e">
        <f>IF(ISNUMBER(Daten_KV6[[#This Row],[CH]]),Daten_KV6[[#This Row],[CH]]/_xlfn.XLOOKUP(Basisjahr,Daten_KV6[Jahr],Daten_KV6[CH])-1,#N/A)</f>
        <v>#N/A</v>
      </c>
      <c r="I51" s="74"/>
      <c r="J51" s="76" t="e">
        <f>IF(ISNUMBER(Daten_KV6[[#This Row],[BS]]),Daten_KV6[[#This Row],[BS]]/_xlfn.XLOOKUP(Basisjahr,Daten_KV6[Jahr],Daten_KV6[BS])-1,#N/A)</f>
        <v>#N/A</v>
      </c>
      <c r="K51" s="68"/>
      <c r="L51" s="67"/>
      <c r="M51" s="64"/>
      <c r="N51" s="62"/>
      <c r="O51" s="62"/>
      <c r="P51" s="62"/>
    </row>
    <row r="52" spans="1:16" ht="16.350000000000001" customHeight="1">
      <c r="A52" s="95">
        <v>2035</v>
      </c>
      <c r="B52" s="65" t="s">
        <v>164</v>
      </c>
      <c r="C52" s="124" t="s">
        <v>164</v>
      </c>
      <c r="D52" s="66" t="e">
        <v>#N/A</v>
      </c>
      <c r="E52" s="74"/>
      <c r="F52" s="76" t="e">
        <f>IF(ISNUMBER(Daten_KV6[[#This Row],[ZH]]),Daten_KV6[[#This Row],[ZH]]/_xlfn.XLOOKUP(Basisjahr,Daten_KV6[Jahr],Daten_KV6[ZH])-1,#N/A)</f>
        <v>#N/A</v>
      </c>
      <c r="G52" s="74"/>
      <c r="H52" s="76" t="e">
        <f>IF(ISNUMBER(Daten_KV6[[#This Row],[CH]]),Daten_KV6[[#This Row],[CH]]/_xlfn.XLOOKUP(Basisjahr,Daten_KV6[Jahr],Daten_KV6[CH])-1,#N/A)</f>
        <v>#N/A</v>
      </c>
      <c r="I52" s="74"/>
      <c r="J52" s="76" t="e">
        <f>IF(ISNUMBER(Daten_KV6[[#This Row],[BS]]),Daten_KV6[[#This Row],[BS]]/_xlfn.XLOOKUP(Basisjahr,Daten_KV6[Jahr],Daten_KV6[BS])-1,#N/A)</f>
        <v>#N/A</v>
      </c>
      <c r="K52" s="68"/>
      <c r="L52" s="67"/>
      <c r="M52" s="64"/>
      <c r="N52" s="62"/>
      <c r="O52" s="62"/>
      <c r="P52" s="62"/>
    </row>
    <row r="53" spans="1:16" ht="16.350000000000001" customHeight="1">
      <c r="A53" s="95">
        <v>2036</v>
      </c>
      <c r="B53" s="65" t="s">
        <v>164</v>
      </c>
      <c r="C53" s="124" t="s">
        <v>164</v>
      </c>
      <c r="D53" s="66" t="e">
        <v>#N/A</v>
      </c>
      <c r="E53" s="74"/>
      <c r="F53" s="76" t="e">
        <f>IF(ISNUMBER(Daten_KV6[[#This Row],[ZH]]),Daten_KV6[[#This Row],[ZH]]/_xlfn.XLOOKUP(Basisjahr,Daten_KV6[Jahr],Daten_KV6[ZH])-1,#N/A)</f>
        <v>#N/A</v>
      </c>
      <c r="G53" s="74"/>
      <c r="H53" s="76" t="e">
        <f>IF(ISNUMBER(Daten_KV6[[#This Row],[CH]]),Daten_KV6[[#This Row],[CH]]/_xlfn.XLOOKUP(Basisjahr,Daten_KV6[Jahr],Daten_KV6[CH])-1,#N/A)</f>
        <v>#N/A</v>
      </c>
      <c r="I53" s="74"/>
      <c r="J53" s="76" t="e">
        <f>IF(ISNUMBER(Daten_KV6[[#This Row],[BS]]),Daten_KV6[[#This Row],[BS]]/_xlfn.XLOOKUP(Basisjahr,Daten_KV6[Jahr],Daten_KV6[BS])-1,#N/A)</f>
        <v>#N/A</v>
      </c>
      <c r="K53" s="68"/>
      <c r="L53" s="67"/>
      <c r="M53" s="64"/>
      <c r="N53" s="62"/>
      <c r="O53" s="62"/>
      <c r="P53" s="62"/>
    </row>
    <row r="54" spans="1:16" ht="16.350000000000001" customHeight="1">
      <c r="A54" s="95">
        <v>2037</v>
      </c>
      <c r="B54" s="65" t="s">
        <v>164</v>
      </c>
      <c r="C54" s="124" t="s">
        <v>164</v>
      </c>
      <c r="D54" s="66" t="e">
        <v>#N/A</v>
      </c>
      <c r="E54" s="74"/>
      <c r="F54" s="76" t="e">
        <f>IF(ISNUMBER(Daten_KV6[[#This Row],[ZH]]),Daten_KV6[[#This Row],[ZH]]/_xlfn.XLOOKUP(Basisjahr,Daten_KV6[Jahr],Daten_KV6[ZH])-1,#N/A)</f>
        <v>#N/A</v>
      </c>
      <c r="G54" s="74"/>
      <c r="H54" s="76" t="e">
        <f>IF(ISNUMBER(Daten_KV6[[#This Row],[CH]]),Daten_KV6[[#This Row],[CH]]/_xlfn.XLOOKUP(Basisjahr,Daten_KV6[Jahr],Daten_KV6[CH])-1,#N/A)</f>
        <v>#N/A</v>
      </c>
      <c r="I54" s="74"/>
      <c r="J54" s="76" t="e">
        <f>IF(ISNUMBER(Daten_KV6[[#This Row],[BS]]),Daten_KV6[[#This Row],[BS]]/_xlfn.XLOOKUP(Basisjahr,Daten_KV6[Jahr],Daten_KV6[BS])-1,#N/A)</f>
        <v>#N/A</v>
      </c>
      <c r="K54" s="68"/>
      <c r="L54" s="67"/>
      <c r="M54" s="64"/>
      <c r="N54" s="62"/>
      <c r="O54" s="62"/>
      <c r="P54" s="62"/>
    </row>
    <row r="55" spans="1:16" ht="16.350000000000001" customHeight="1">
      <c r="A55" s="95">
        <v>2038</v>
      </c>
      <c r="B55" s="65" t="s">
        <v>164</v>
      </c>
      <c r="C55" s="124" t="s">
        <v>164</v>
      </c>
      <c r="D55" s="66" t="e">
        <v>#N/A</v>
      </c>
      <c r="E55" s="74"/>
      <c r="F55" s="76" t="e">
        <f>IF(ISNUMBER(Daten_KV6[[#This Row],[ZH]]),Daten_KV6[[#This Row],[ZH]]/_xlfn.XLOOKUP(Basisjahr,Daten_KV6[Jahr],Daten_KV6[ZH])-1,#N/A)</f>
        <v>#N/A</v>
      </c>
      <c r="G55" s="74"/>
      <c r="H55" s="76" t="e">
        <f>IF(ISNUMBER(Daten_KV6[[#This Row],[CH]]),Daten_KV6[[#This Row],[CH]]/_xlfn.XLOOKUP(Basisjahr,Daten_KV6[Jahr],Daten_KV6[CH])-1,#N/A)</f>
        <v>#N/A</v>
      </c>
      <c r="I55" s="74"/>
      <c r="J55" s="76" t="e">
        <f>IF(ISNUMBER(Daten_KV6[[#This Row],[BS]]),Daten_KV6[[#This Row],[BS]]/_xlfn.XLOOKUP(Basisjahr,Daten_KV6[Jahr],Daten_KV6[BS])-1,#N/A)</f>
        <v>#N/A</v>
      </c>
      <c r="K55" s="68"/>
      <c r="L55" s="67"/>
      <c r="M55" s="64"/>
      <c r="N55" s="62"/>
      <c r="O55" s="62"/>
      <c r="P55" s="62"/>
    </row>
    <row r="56" spans="1:16" ht="16.350000000000001" customHeight="1">
      <c r="A56" s="95">
        <v>2039</v>
      </c>
      <c r="B56" s="65" t="s">
        <v>164</v>
      </c>
      <c r="C56" s="124" t="s">
        <v>164</v>
      </c>
      <c r="D56" s="66" t="e">
        <v>#N/A</v>
      </c>
      <c r="E56" s="74"/>
      <c r="F56" s="76" t="e">
        <f>IF(ISNUMBER(Daten_KV6[[#This Row],[ZH]]),Daten_KV6[[#This Row],[ZH]]/_xlfn.XLOOKUP(Basisjahr,Daten_KV6[Jahr],Daten_KV6[ZH])-1,#N/A)</f>
        <v>#N/A</v>
      </c>
      <c r="G56" s="74"/>
      <c r="H56" s="76" t="e">
        <f>IF(ISNUMBER(Daten_KV6[[#This Row],[CH]]),Daten_KV6[[#This Row],[CH]]/_xlfn.XLOOKUP(Basisjahr,Daten_KV6[Jahr],Daten_KV6[CH])-1,#N/A)</f>
        <v>#N/A</v>
      </c>
      <c r="I56" s="74"/>
      <c r="J56" s="76" t="e">
        <f>IF(ISNUMBER(Daten_KV6[[#This Row],[BS]]),Daten_KV6[[#This Row],[BS]]/_xlfn.XLOOKUP(Basisjahr,Daten_KV6[Jahr],Daten_KV6[BS])-1,#N/A)</f>
        <v>#N/A</v>
      </c>
      <c r="K56" s="68"/>
      <c r="L56" s="67"/>
      <c r="M56" s="64"/>
      <c r="N56" s="62"/>
      <c r="O56" s="62"/>
      <c r="P56" s="62"/>
    </row>
    <row r="57" spans="1:16" ht="16.350000000000001" customHeight="1">
      <c r="A57" s="95">
        <v>2040</v>
      </c>
      <c r="B57" s="65" t="s">
        <v>164</v>
      </c>
      <c r="C57" s="124" t="s">
        <v>164</v>
      </c>
      <c r="D57" s="66" t="e">
        <v>#N/A</v>
      </c>
      <c r="E57" s="74"/>
      <c r="F57" s="76" t="e">
        <f>IF(ISNUMBER(Daten_KV6[[#This Row],[ZH]]),Daten_KV6[[#This Row],[ZH]]/_xlfn.XLOOKUP(Basisjahr,Daten_KV6[Jahr],Daten_KV6[ZH])-1,#N/A)</f>
        <v>#N/A</v>
      </c>
      <c r="G57" s="74"/>
      <c r="H57" s="76" t="e">
        <f>IF(ISNUMBER(Daten_KV6[[#This Row],[CH]]),Daten_KV6[[#This Row],[CH]]/_xlfn.XLOOKUP(Basisjahr,Daten_KV6[Jahr],Daten_KV6[CH])-1,#N/A)</f>
        <v>#N/A</v>
      </c>
      <c r="I57" s="74"/>
      <c r="J57" s="76" t="e">
        <f>IF(ISNUMBER(Daten_KV6[[#This Row],[BS]]),Daten_KV6[[#This Row],[BS]]/_xlfn.XLOOKUP(Basisjahr,Daten_KV6[Jahr],Daten_KV6[BS])-1,#N/A)</f>
        <v>#N/A</v>
      </c>
      <c r="K57" s="68"/>
      <c r="L57" s="67"/>
      <c r="M57" s="64"/>
      <c r="N57" s="62"/>
      <c r="O57" s="62"/>
      <c r="P57" s="62"/>
    </row>
    <row r="58" spans="1:16" ht="16.350000000000001" customHeight="1">
      <c r="A58" s="95">
        <v>2041</v>
      </c>
      <c r="B58" s="65" t="s">
        <v>164</v>
      </c>
      <c r="C58" s="124" t="s">
        <v>164</v>
      </c>
      <c r="D58" s="66" t="e">
        <v>#N/A</v>
      </c>
      <c r="E58" s="74"/>
      <c r="F58" s="76" t="e">
        <f>IF(ISNUMBER(Daten_KV6[[#This Row],[ZH]]),Daten_KV6[[#This Row],[ZH]]/_xlfn.XLOOKUP(Basisjahr,Daten_KV6[Jahr],Daten_KV6[ZH])-1,#N/A)</f>
        <v>#N/A</v>
      </c>
      <c r="G58" s="74"/>
      <c r="H58" s="76" t="e">
        <f>IF(ISNUMBER(Daten_KV6[[#This Row],[CH]]),Daten_KV6[[#This Row],[CH]]/_xlfn.XLOOKUP(Basisjahr,Daten_KV6[Jahr],Daten_KV6[CH])-1,#N/A)</f>
        <v>#N/A</v>
      </c>
      <c r="I58" s="74"/>
      <c r="J58" s="76" t="e">
        <f>IF(ISNUMBER(Daten_KV6[[#This Row],[BS]]),Daten_KV6[[#This Row],[BS]]/_xlfn.XLOOKUP(Basisjahr,Daten_KV6[Jahr],Daten_KV6[BS])-1,#N/A)</f>
        <v>#N/A</v>
      </c>
      <c r="K58" s="68"/>
      <c r="L58" s="67"/>
      <c r="M58" s="64"/>
      <c r="N58" s="62"/>
      <c r="O58" s="62"/>
      <c r="P58" s="62"/>
    </row>
    <row r="59" spans="1:16" ht="16.350000000000001" customHeight="1">
      <c r="A59" s="95">
        <v>2042</v>
      </c>
      <c r="B59" s="65" t="s">
        <v>164</v>
      </c>
      <c r="C59" s="124" t="s">
        <v>164</v>
      </c>
      <c r="D59" s="66" t="e">
        <v>#N/A</v>
      </c>
      <c r="E59" s="74"/>
      <c r="F59" s="76" t="e">
        <f>IF(ISNUMBER(Daten_KV6[[#This Row],[ZH]]),Daten_KV6[[#This Row],[ZH]]/_xlfn.XLOOKUP(Basisjahr,Daten_KV6[Jahr],Daten_KV6[ZH])-1,#N/A)</f>
        <v>#N/A</v>
      </c>
      <c r="G59" s="74"/>
      <c r="H59" s="76" t="e">
        <f>IF(ISNUMBER(Daten_KV6[[#This Row],[CH]]),Daten_KV6[[#This Row],[CH]]/_xlfn.XLOOKUP(Basisjahr,Daten_KV6[Jahr],Daten_KV6[CH])-1,#N/A)</f>
        <v>#N/A</v>
      </c>
      <c r="I59" s="74"/>
      <c r="J59" s="76" t="e">
        <f>IF(ISNUMBER(Daten_KV6[[#This Row],[BS]]),Daten_KV6[[#This Row],[BS]]/_xlfn.XLOOKUP(Basisjahr,Daten_KV6[Jahr],Daten_KV6[BS])-1,#N/A)</f>
        <v>#N/A</v>
      </c>
      <c r="K59" s="68"/>
      <c r="L59" s="67"/>
      <c r="M59" s="64"/>
      <c r="N59" s="62"/>
      <c r="O59" s="62"/>
      <c r="P59" s="62"/>
    </row>
    <row r="60" spans="1:16" ht="16.350000000000001" customHeight="1">
      <c r="A60" s="95">
        <v>2043</v>
      </c>
      <c r="B60" s="65" t="s">
        <v>164</v>
      </c>
      <c r="C60" s="124" t="s">
        <v>164</v>
      </c>
      <c r="D60" s="66" t="e">
        <v>#N/A</v>
      </c>
      <c r="E60" s="74"/>
      <c r="F60" s="76" t="e">
        <f>IF(ISNUMBER(Daten_KV6[[#This Row],[ZH]]),Daten_KV6[[#This Row],[ZH]]/_xlfn.XLOOKUP(Basisjahr,Daten_KV6[Jahr],Daten_KV6[ZH])-1,#N/A)</f>
        <v>#N/A</v>
      </c>
      <c r="G60" s="74"/>
      <c r="H60" s="76" t="e">
        <f>IF(ISNUMBER(Daten_KV6[[#This Row],[CH]]),Daten_KV6[[#This Row],[CH]]/_xlfn.XLOOKUP(Basisjahr,Daten_KV6[Jahr],Daten_KV6[CH])-1,#N/A)</f>
        <v>#N/A</v>
      </c>
      <c r="I60" s="74"/>
      <c r="J60" s="76" t="e">
        <f>IF(ISNUMBER(Daten_KV6[[#This Row],[BS]]),Daten_KV6[[#This Row],[BS]]/_xlfn.XLOOKUP(Basisjahr,Daten_KV6[Jahr],Daten_KV6[BS])-1,#N/A)</f>
        <v>#N/A</v>
      </c>
      <c r="K60" s="68"/>
      <c r="L60" s="67"/>
      <c r="M60" s="64"/>
      <c r="N60" s="62"/>
      <c r="O60" s="62"/>
      <c r="P60" s="62"/>
    </row>
    <row r="61" spans="1:16" ht="16.350000000000001" customHeight="1">
      <c r="A61" s="95">
        <v>2044</v>
      </c>
      <c r="B61" s="65" t="s">
        <v>164</v>
      </c>
      <c r="C61" s="124" t="s">
        <v>164</v>
      </c>
      <c r="D61" s="66" t="e">
        <v>#N/A</v>
      </c>
      <c r="E61" s="74"/>
      <c r="F61" s="76" t="e">
        <f>IF(ISNUMBER(Daten_KV6[[#This Row],[ZH]]),Daten_KV6[[#This Row],[ZH]]/_xlfn.XLOOKUP(Basisjahr,Daten_KV6[Jahr],Daten_KV6[ZH])-1,#N/A)</f>
        <v>#N/A</v>
      </c>
      <c r="G61" s="74"/>
      <c r="H61" s="76" t="e">
        <f>IF(ISNUMBER(Daten_KV6[[#This Row],[CH]]),Daten_KV6[[#This Row],[CH]]/_xlfn.XLOOKUP(Basisjahr,Daten_KV6[Jahr],Daten_KV6[CH])-1,#N/A)</f>
        <v>#N/A</v>
      </c>
      <c r="I61" s="74"/>
      <c r="J61" s="76" t="e">
        <f>IF(ISNUMBER(Daten_KV6[[#This Row],[BS]]),Daten_KV6[[#This Row],[BS]]/_xlfn.XLOOKUP(Basisjahr,Daten_KV6[Jahr],Daten_KV6[BS])-1,#N/A)</f>
        <v>#N/A</v>
      </c>
      <c r="K61" s="68"/>
      <c r="L61" s="67"/>
      <c r="M61" s="64"/>
      <c r="N61" s="62"/>
      <c r="O61" s="62"/>
      <c r="P61" s="62"/>
    </row>
    <row r="62" spans="1:16" ht="16.350000000000001" customHeight="1">
      <c r="A62" s="95">
        <v>2045</v>
      </c>
      <c r="B62" s="65" t="s">
        <v>164</v>
      </c>
      <c r="C62" s="124" t="s">
        <v>164</v>
      </c>
      <c r="D62" s="66" t="e">
        <v>#N/A</v>
      </c>
      <c r="E62" s="74"/>
      <c r="F62" s="76" t="e">
        <f>IF(ISNUMBER(Daten_KV6[[#This Row],[ZH]]),Daten_KV6[[#This Row],[ZH]]/_xlfn.XLOOKUP(Basisjahr,Daten_KV6[Jahr],Daten_KV6[ZH])-1,#N/A)</f>
        <v>#N/A</v>
      </c>
      <c r="G62" s="74"/>
      <c r="H62" s="76" t="e">
        <f>IF(ISNUMBER(Daten_KV6[[#This Row],[CH]]),Daten_KV6[[#This Row],[CH]]/_xlfn.XLOOKUP(Basisjahr,Daten_KV6[Jahr],Daten_KV6[CH])-1,#N/A)</f>
        <v>#N/A</v>
      </c>
      <c r="I62" s="74"/>
      <c r="J62" s="76" t="e">
        <f>IF(ISNUMBER(Daten_KV6[[#This Row],[BS]]),Daten_KV6[[#This Row],[BS]]/_xlfn.XLOOKUP(Basisjahr,Daten_KV6[Jahr],Daten_KV6[BS])-1,#N/A)</f>
        <v>#N/A</v>
      </c>
      <c r="K62" s="68"/>
      <c r="L62" s="67"/>
      <c r="M62" s="64"/>
      <c r="N62" s="62"/>
      <c r="O62" s="62"/>
      <c r="P62" s="62"/>
    </row>
    <row r="63" spans="1:16" ht="16.350000000000001" customHeight="1">
      <c r="A63" s="95">
        <v>2046</v>
      </c>
      <c r="B63" s="65" t="s">
        <v>164</v>
      </c>
      <c r="C63" s="124" t="s">
        <v>164</v>
      </c>
      <c r="D63" s="66" t="e">
        <v>#N/A</v>
      </c>
      <c r="E63" s="74"/>
      <c r="F63" s="76" t="e">
        <f>IF(ISNUMBER(Daten_KV6[[#This Row],[ZH]]),Daten_KV6[[#This Row],[ZH]]/_xlfn.XLOOKUP(Basisjahr,Daten_KV6[Jahr],Daten_KV6[ZH])-1,#N/A)</f>
        <v>#N/A</v>
      </c>
      <c r="G63" s="74"/>
      <c r="H63" s="76" t="e">
        <f>IF(ISNUMBER(Daten_KV6[[#This Row],[CH]]),Daten_KV6[[#This Row],[CH]]/_xlfn.XLOOKUP(Basisjahr,Daten_KV6[Jahr],Daten_KV6[CH])-1,#N/A)</f>
        <v>#N/A</v>
      </c>
      <c r="I63" s="74"/>
      <c r="J63" s="76" t="e">
        <f>IF(ISNUMBER(Daten_KV6[[#This Row],[BS]]),Daten_KV6[[#This Row],[BS]]/_xlfn.XLOOKUP(Basisjahr,Daten_KV6[Jahr],Daten_KV6[BS])-1,#N/A)</f>
        <v>#N/A</v>
      </c>
      <c r="K63" s="68"/>
      <c r="L63" s="67"/>
      <c r="M63" s="64"/>
      <c r="N63" s="62"/>
      <c r="O63" s="62"/>
      <c r="P63" s="62"/>
    </row>
    <row r="64" spans="1:16" ht="16.350000000000001" customHeight="1">
      <c r="A64" s="95">
        <v>2047</v>
      </c>
      <c r="B64" s="65" t="s">
        <v>164</v>
      </c>
      <c r="C64" s="124" t="s">
        <v>164</v>
      </c>
      <c r="D64" s="66" t="e">
        <v>#N/A</v>
      </c>
      <c r="E64" s="74"/>
      <c r="F64" s="76" t="e">
        <f>IF(ISNUMBER(Daten_KV6[[#This Row],[ZH]]),Daten_KV6[[#This Row],[ZH]]/_xlfn.XLOOKUP(Basisjahr,Daten_KV6[Jahr],Daten_KV6[ZH])-1,#N/A)</f>
        <v>#N/A</v>
      </c>
      <c r="G64" s="74"/>
      <c r="H64" s="76" t="e">
        <f>IF(ISNUMBER(Daten_KV6[[#This Row],[CH]]),Daten_KV6[[#This Row],[CH]]/_xlfn.XLOOKUP(Basisjahr,Daten_KV6[Jahr],Daten_KV6[CH])-1,#N/A)</f>
        <v>#N/A</v>
      </c>
      <c r="I64" s="74"/>
      <c r="J64" s="76" t="e">
        <f>IF(ISNUMBER(Daten_KV6[[#This Row],[BS]]),Daten_KV6[[#This Row],[BS]]/_xlfn.XLOOKUP(Basisjahr,Daten_KV6[Jahr],Daten_KV6[BS])-1,#N/A)</f>
        <v>#N/A</v>
      </c>
      <c r="K64" s="68"/>
      <c r="L64" s="67"/>
      <c r="M64" s="64"/>
      <c r="N64" s="62"/>
      <c r="O64" s="62"/>
      <c r="P64" s="62"/>
    </row>
    <row r="65" spans="1:16" ht="16.350000000000001" customHeight="1">
      <c r="A65" s="95">
        <v>2048</v>
      </c>
      <c r="B65" s="65" t="s">
        <v>164</v>
      </c>
      <c r="C65" s="124" t="s">
        <v>164</v>
      </c>
      <c r="D65" s="66" t="e">
        <v>#N/A</v>
      </c>
      <c r="E65" s="74"/>
      <c r="F65" s="76" t="e">
        <f>IF(ISNUMBER(Daten_KV6[[#This Row],[ZH]]),Daten_KV6[[#This Row],[ZH]]/_xlfn.XLOOKUP(Basisjahr,Daten_KV6[Jahr],Daten_KV6[ZH])-1,#N/A)</f>
        <v>#N/A</v>
      </c>
      <c r="G65" s="74"/>
      <c r="H65" s="76" t="e">
        <f>IF(ISNUMBER(Daten_KV6[[#This Row],[CH]]),Daten_KV6[[#This Row],[CH]]/_xlfn.XLOOKUP(Basisjahr,Daten_KV6[Jahr],Daten_KV6[CH])-1,#N/A)</f>
        <v>#N/A</v>
      </c>
      <c r="I65" s="74"/>
      <c r="J65" s="76" t="e">
        <f>IF(ISNUMBER(Daten_KV6[[#This Row],[BS]]),Daten_KV6[[#This Row],[BS]]/_xlfn.XLOOKUP(Basisjahr,Daten_KV6[Jahr],Daten_KV6[BS])-1,#N/A)</f>
        <v>#N/A</v>
      </c>
      <c r="K65" s="68"/>
      <c r="L65" s="67"/>
      <c r="M65" s="64"/>
      <c r="N65" s="62"/>
      <c r="O65" s="62"/>
      <c r="P65" s="62"/>
    </row>
    <row r="66" spans="1:16" ht="16.350000000000001" customHeight="1">
      <c r="A66" s="95">
        <v>2049</v>
      </c>
      <c r="B66" s="65" t="s">
        <v>164</v>
      </c>
      <c r="C66" s="124" t="s">
        <v>164</v>
      </c>
      <c r="D66" s="66" t="e">
        <v>#N/A</v>
      </c>
      <c r="E66" s="74"/>
      <c r="F66" s="76" t="e">
        <f>IF(ISNUMBER(Daten_KV6[[#This Row],[ZH]]),Daten_KV6[[#This Row],[ZH]]/_xlfn.XLOOKUP(Basisjahr,Daten_KV6[Jahr],Daten_KV6[ZH])-1,#N/A)</f>
        <v>#N/A</v>
      </c>
      <c r="G66" s="74"/>
      <c r="H66" s="76" t="e">
        <f>IF(ISNUMBER(Daten_KV6[[#This Row],[CH]]),Daten_KV6[[#This Row],[CH]]/_xlfn.XLOOKUP(Basisjahr,Daten_KV6[Jahr],Daten_KV6[CH])-1,#N/A)</f>
        <v>#N/A</v>
      </c>
      <c r="I66" s="74"/>
      <c r="J66" s="76" t="e">
        <f>IF(ISNUMBER(Daten_KV6[[#This Row],[BS]]),Daten_KV6[[#This Row],[BS]]/_xlfn.XLOOKUP(Basisjahr,Daten_KV6[Jahr],Daten_KV6[BS])-1,#N/A)</f>
        <v>#N/A</v>
      </c>
      <c r="K66" s="68"/>
      <c r="L66" s="67"/>
      <c r="M66" s="64"/>
      <c r="N66" s="62"/>
      <c r="O66" s="62"/>
      <c r="P66" s="62"/>
    </row>
    <row r="67" spans="1:16" ht="15" customHeight="1">
      <c r="A67" s="95">
        <v>2050</v>
      </c>
      <c r="B67" s="95" t="s">
        <v>164</v>
      </c>
      <c r="C67" s="124" t="s">
        <v>164</v>
      </c>
      <c r="D67" t="e">
        <v>#N/A</v>
      </c>
      <c r="E67"/>
      <c r="F67" t="e">
        <f>IF(ISNUMBER(Daten_KV6[[#This Row],[ZH]]),Daten_KV6[[#This Row],[ZH]]/_xlfn.XLOOKUP(Basisjahr,Daten_KV6[Jahr],Daten_KV6[ZH])-1,#N/A)</f>
        <v>#N/A</v>
      </c>
      <c r="G67"/>
      <c r="H67" t="e">
        <f>IF(ISNUMBER(Daten_KV6[[#This Row],[CH]]),Daten_KV6[[#This Row],[CH]]/_xlfn.XLOOKUP(Basisjahr,Daten_KV6[Jahr],Daten_KV6[CH])-1,#N/A)</f>
        <v>#N/A</v>
      </c>
      <c r="I67"/>
      <c r="J67" t="e">
        <f>IF(ISNUMBER(Daten_KV6[[#This Row],[BS]]),Daten_KV6[[#This Row],[BS]]/_xlfn.XLOOKUP(Basisjahr,Daten_KV6[Jahr],Daten_KV6[BS])-1,#N/A)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56" priority="4">
      <formula>ISERROR(A2)</formula>
    </cfRule>
  </conditionalFormatting>
  <conditionalFormatting sqref="A1:Z13 A14:B14 E14:G14 J14:Z14 A15:Z20 A21:B22 E21:G22 J21:Z22 A23:Z25 A26:J27 N26:Z27 A28:Z30 A31:AA67 A68:Z72 A73:J74 N73:Z74 A75:Z1048576">
    <cfRule type="cellIs" dxfId="53" priority="1" operator="equal">
      <formula>0</formula>
    </cfRule>
  </conditionalFormatting>
  <dataValidations count="1">
    <dataValidation operator="lessThan" allowBlank="1" showInputMessage="1" showErrorMessage="1" sqref="G8:I9 B8:D10" xr:uid="{9E4F0E53-0B43-4342-A0B5-CACB890BA5B6}"/>
  </dataValidations>
  <hyperlinks>
    <hyperlink ref="F1" location="Übersicht!A1" display="⬅️ Zurück zur Übersicht" xr:uid="{546283C0-CEEB-4999-8A46-0D8CFF5024BA}"/>
    <hyperlink ref="G12" r:id="rId1" display="https://opendata.swiss/de/dataset/gebaude-nach-kanton-gebaudekategorie-heizungsart-warmwasserversorgung-energietrager-und-bauperi" xr:uid="{D28AD410-A780-4AAF-A82B-EB7178395ACB}"/>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6E6E971A-F3CC-4070-AFAF-5F4020BF3DD5}">
            <xm:f>$A32=Übersicht!$H$1</xm:f>
            <x14:dxf>
              <fill>
                <patternFill>
                  <bgColor theme="3" tint="0.79998168889431442"/>
                </patternFill>
              </fill>
            </x14:dxf>
          </x14:cfRule>
          <x14:cfRule type="expression" priority="3" id="{D7220447-76EF-4721-992A-9C88B2D72CB2}">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AC0AE22F-FA7C-482B-9FBD-60CE03C4F79E}">
          <x14:formula1>
            <xm:f>Definitionen!$A$2:$A$6</xm:f>
          </x14:formula1>
          <xm:sqref>B7 D7</xm:sqref>
        </x14:dataValidation>
        <x14:dataValidation type="list" allowBlank="1" showInputMessage="1" showErrorMessage="1" xr:uid="{F4B9B52A-BFAA-496E-9E75-CEFAAE0F516C}">
          <x14:formula1>
            <xm:f>Definitionen!$I$2:$I$7</xm:f>
          </x14:formula1>
          <xm:sqref>G24:I24</xm:sqref>
        </x14:dataValidation>
        <x14:dataValidation type="list" operator="lessThan" allowBlank="1" showInputMessage="1" showErrorMessage="1" xr:uid="{DB5679AF-53E0-49E2-978F-0AF36C746B91}">
          <x14:formula1>
            <xm:f>Definitionen!$E$2:$E$11</xm:f>
          </x14:formula1>
          <xm:sqref>B5</xm:sqref>
        </x14:dataValidation>
        <x14:dataValidation type="list" allowBlank="1" showInputMessage="1" showErrorMessage="1" xr:uid="{E1F3B2EF-B54C-472B-8AC9-8B980EF16942}">
          <x14:formula1>
            <xm:f>Definitionen!I2:I15</xm:f>
          </x14:formula1>
          <xm:sqref>B24:D24</xm:sqref>
        </x14:dataValidation>
      </x14:dataValidations>
    </ext>
  </extLst>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4A7A5-B61B-463D-A5DB-62D2A2C2DAAC}">
  <sheetPr codeName="Tabelle52">
    <tabColor theme="7"/>
    <pageSetUpPr fitToPage="1"/>
  </sheetPr>
  <dimension ref="A1:Q127"/>
  <sheetViews>
    <sheetView showGridLines="0" workbookViewId="0">
      <pane activePane="bottomRight" state="frozen"/>
      <selection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121</v>
      </c>
      <c r="B1" s="192"/>
      <c r="C1" s="192"/>
      <c r="D1" s="192"/>
      <c r="E1" s="93" t="e">
        <f>Basisjahr&amp;"-"&amp;Betrachtungsjahr&amp;": "&amp;ROUND(_xlfn.XLOOKUP(Betrachtungsjahr,Daten_KV7[Jahr],Daten_KV7[Veränderung ZH])*100,1)&amp;" %"</f>
        <v>#N/A</v>
      </c>
      <c r="F1" s="193" t="s">
        <v>122</v>
      </c>
      <c r="G1" s="193"/>
      <c r="H1" s="193"/>
      <c r="J1" s="94" t="e">
        <f>Basisjahr&amp;"-"&amp;Betrachtungsjahr&amp;": "&amp;ROUND(_xlfn.XLOOKUP(Betrachtungsjahr,Daten_KV7[Jahr],Daten_KV7[Veränderung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102" t="e" cm="1">
        <f t="array" aca="1" ref="B4" ca="1">MID(CELL("dateiname",A5),SEARCH("]",CELL("dateiname",A5))+1,31)</f>
        <v>#VALUE!</v>
      </c>
      <c r="C4" s="79" t="s">
        <v>126</v>
      </c>
      <c r="D4" s="127">
        <v>2008</v>
      </c>
      <c r="E4" s="19"/>
      <c r="F4" s="89"/>
      <c r="G4" s="89"/>
      <c r="H4" s="90" t="str">
        <f t="shared" ref="H4:I6" si="0">C4</f>
        <v>Verfügbar ab</v>
      </c>
      <c r="I4" s="109">
        <f t="shared" si="0"/>
        <v>2008</v>
      </c>
    </row>
    <row r="5" spans="1:17" s="56" customFormat="1" ht="18" customHeight="1" thickTop="1" thickBot="1">
      <c r="A5" s="79" t="s">
        <v>59</v>
      </c>
      <c r="B5" s="102"/>
      <c r="C5" s="79" t="s">
        <v>127</v>
      </c>
      <c r="D5" s="128"/>
      <c r="E5" s="19"/>
      <c r="F5" s="90" t="str">
        <f>A5</f>
        <v>Zuständig</v>
      </c>
      <c r="G5" s="108">
        <f>B5</f>
        <v>0</v>
      </c>
      <c r="H5" s="90" t="str">
        <f t="shared" si="0"/>
        <v>Kontaktperson</v>
      </c>
      <c r="I5" s="129">
        <f t="shared" si="0"/>
        <v>0</v>
      </c>
    </row>
    <row r="6" spans="1:17" s="56" customFormat="1" ht="18" customHeight="1" thickTop="1" thickBot="1">
      <c r="A6" s="79" t="s">
        <v>58</v>
      </c>
      <c r="B6" s="102"/>
      <c r="C6" s="79" t="s">
        <v>128</v>
      </c>
      <c r="D6" s="102"/>
      <c r="E6" s="19"/>
      <c r="F6" s="90" t="str">
        <f>A6</f>
        <v>Einheit</v>
      </c>
      <c r="G6" s="108">
        <f>B6</f>
        <v>0</v>
      </c>
      <c r="H6" s="90" t="str">
        <f t="shared" si="0"/>
        <v xml:space="preserve">Berechnung </v>
      </c>
      <c r="I6" s="108">
        <f t="shared" si="0"/>
        <v>0</v>
      </c>
    </row>
    <row r="7" spans="1:17" s="56" customFormat="1" ht="18" customHeight="1" thickTop="1" thickBot="1">
      <c r="A7" s="79" t="s">
        <v>129</v>
      </c>
      <c r="B7" s="102"/>
      <c r="C7" s="79" t="s">
        <v>130</v>
      </c>
      <c r="D7" s="102"/>
      <c r="E7" s="19"/>
      <c r="F7" s="130"/>
      <c r="G7" s="131"/>
      <c r="H7" s="130"/>
      <c r="I7" s="131"/>
    </row>
    <row r="8" spans="1:17" s="56" customFormat="1" ht="56.85" customHeight="1" thickTop="1" thickBot="1">
      <c r="A8" s="79" t="s">
        <v>131</v>
      </c>
      <c r="B8" s="208"/>
      <c r="C8" s="208"/>
      <c r="D8" s="208"/>
      <c r="E8" s="19"/>
      <c r="F8" s="90" t="str">
        <f>A8</f>
        <v>Kurzbeschreibung</v>
      </c>
      <c r="G8" s="243">
        <f>B8</f>
        <v>0</v>
      </c>
      <c r="H8" s="243"/>
      <c r="I8" s="243"/>
      <c r="Q8" s="58" t="e">
        <f>E38/E32-1</f>
        <v>#DIV/0!</v>
      </c>
    </row>
    <row r="9" spans="1:17" s="59" customFormat="1" ht="72" customHeight="1" thickTop="1" thickBot="1">
      <c r="A9" s="79" t="s">
        <v>132</v>
      </c>
      <c r="B9" s="208"/>
      <c r="C9" s="208"/>
      <c r="D9" s="208"/>
      <c r="E9" s="19"/>
      <c r="F9" s="90" t="str">
        <f>A9</f>
        <v>Aussagekraft/Relevanz</v>
      </c>
      <c r="G9" s="243">
        <f>B9</f>
        <v>0</v>
      </c>
      <c r="H9" s="243"/>
      <c r="I9" s="243"/>
    </row>
    <row r="10" spans="1:17" s="78" customFormat="1" ht="11.85" customHeight="1" thickTop="1" thickBot="1">
      <c r="A10" s="86"/>
      <c r="B10" s="132"/>
      <c r="C10" s="132"/>
      <c r="D10" s="132"/>
      <c r="E10" s="77"/>
      <c r="F10" s="89"/>
      <c r="G10" s="89"/>
      <c r="H10" s="89"/>
      <c r="I10" s="89"/>
    </row>
    <row r="11" spans="1:17" s="56" customFormat="1" ht="64.349999999999994" customHeight="1" thickTop="1" thickBot="1">
      <c r="A11" s="79" t="s">
        <v>133</v>
      </c>
      <c r="B11" s="221"/>
      <c r="C11" s="221"/>
      <c r="D11" s="221"/>
      <c r="E11" s="19"/>
      <c r="F11" s="90" t="str">
        <f t="shared" ref="F11:G17" si="1">A11</f>
        <v>Datenquelle</v>
      </c>
      <c r="G11" s="243">
        <f t="shared" si="1"/>
        <v>0</v>
      </c>
      <c r="H11" s="243"/>
      <c r="I11" s="243"/>
    </row>
    <row r="12" spans="1:17" s="56" customFormat="1" ht="42" customHeight="1" thickTop="1" thickBot="1">
      <c r="A12" s="79" t="s">
        <v>134</v>
      </c>
      <c r="B12" s="221"/>
      <c r="C12" s="221"/>
      <c r="D12" s="221"/>
      <c r="E12" s="19"/>
      <c r="F12" s="90" t="str">
        <f t="shared" si="1"/>
        <v>Internetadresse</v>
      </c>
      <c r="G12" s="243">
        <f t="shared" si="1"/>
        <v>0</v>
      </c>
      <c r="H12" s="243"/>
      <c r="I12" s="243"/>
    </row>
    <row r="13" spans="1:17" s="56" customFormat="1" ht="42" customHeight="1" thickTop="1" thickBot="1">
      <c r="A13" s="79" t="s">
        <v>127</v>
      </c>
      <c r="B13" s="221"/>
      <c r="C13" s="221"/>
      <c r="D13" s="221"/>
      <c r="E13" s="19"/>
      <c r="F13" s="90" t="str">
        <f t="shared" si="1"/>
        <v>Kontaktperson</v>
      </c>
      <c r="G13" s="243">
        <f t="shared" si="1"/>
        <v>0</v>
      </c>
      <c r="H13" s="243"/>
      <c r="I13" s="243"/>
    </row>
    <row r="14" spans="1:17" s="56" customFormat="1" ht="13.35" thickTop="1" thickBot="1">
      <c r="A14" s="79" t="s">
        <v>135</v>
      </c>
      <c r="B14" s="233"/>
      <c r="C14" s="234"/>
      <c r="D14" s="235"/>
      <c r="E14" s="19"/>
      <c r="F14" s="90" t="str">
        <f t="shared" si="1"/>
        <v>Nr. der Statisitik</v>
      </c>
      <c r="G14" s="244">
        <f t="shared" si="1"/>
        <v>0</v>
      </c>
      <c r="H14" s="245"/>
      <c r="I14" s="246"/>
    </row>
    <row r="15" spans="1:17" s="56" customFormat="1" ht="18.600000000000001" customHeight="1" thickTop="1" thickBot="1">
      <c r="A15" s="79" t="s">
        <v>136</v>
      </c>
      <c r="B15" s="133"/>
      <c r="C15" s="79" t="s">
        <v>137</v>
      </c>
      <c r="D15" s="134"/>
      <c r="E15" s="19"/>
      <c r="F15" s="90" t="str">
        <f t="shared" si="1"/>
        <v>Lizenz</v>
      </c>
      <c r="G15" s="135">
        <f t="shared" si="1"/>
        <v>0</v>
      </c>
      <c r="H15" s="90" t="str">
        <f>C15</f>
        <v>Dateiformat</v>
      </c>
      <c r="I15" s="135">
        <f>D15</f>
        <v>0</v>
      </c>
    </row>
    <row r="16" spans="1:17" s="59" customFormat="1" ht="18.600000000000001" customHeight="1" thickTop="1" thickBot="1">
      <c r="A16" s="79" t="s">
        <v>138</v>
      </c>
      <c r="B16" s="102"/>
      <c r="C16" s="79" t="s">
        <v>139</v>
      </c>
      <c r="D16" s="136"/>
      <c r="E16" s="19"/>
      <c r="F16" s="90" t="str">
        <f t="shared" si="1"/>
        <v>Erhebungsintervall</v>
      </c>
      <c r="G16" s="108">
        <f t="shared" si="1"/>
        <v>0</v>
      </c>
      <c r="H16" s="90" t="str">
        <f>C16</f>
        <v>Aktualisierung jeweils</v>
      </c>
      <c r="I16" s="108">
        <f>D16</f>
        <v>0</v>
      </c>
    </row>
    <row r="17" spans="1:17" s="59" customFormat="1" ht="18.600000000000001" customHeight="1" thickTop="1" thickBot="1">
      <c r="A17" s="79" t="s">
        <v>140</v>
      </c>
      <c r="B17" s="208"/>
      <c r="C17" s="208"/>
      <c r="D17" s="208"/>
      <c r="E17" s="19"/>
      <c r="F17" s="90" t="str">
        <f t="shared" si="1"/>
        <v>Einschränkungen</v>
      </c>
      <c r="G17" s="243">
        <f t="shared" si="1"/>
        <v>0</v>
      </c>
      <c r="H17" s="243"/>
      <c r="I17" s="243"/>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10"/>
      <c r="C21" s="229"/>
      <c r="D21" s="230"/>
      <c r="E21" s="19"/>
      <c r="F21" s="90" t="str">
        <f>A21</f>
        <v>Hinweise zu Datenauswahl und -aufbereitung</v>
      </c>
      <c r="G21" s="220">
        <f>B21</f>
        <v>0</v>
      </c>
      <c r="H21" s="231"/>
      <c r="I21" s="232"/>
    </row>
    <row r="22" spans="1:17" s="59" customFormat="1" ht="36.6" customHeight="1" thickTop="1" thickBot="1">
      <c r="A22" s="79" t="s">
        <v>146</v>
      </c>
      <c r="B22" s="210"/>
      <c r="C22" s="229"/>
      <c r="D22" s="230"/>
      <c r="E22" s="19"/>
      <c r="F22" s="90" t="str">
        <f>A22</f>
        <v>Berechnung Indikator</v>
      </c>
      <c r="G22" s="220">
        <f>B22</f>
        <v>0</v>
      </c>
      <c r="H22" s="231"/>
      <c r="I22" s="232"/>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208"/>
      <c r="C24" s="208"/>
      <c r="D24" s="208"/>
      <c r="E24" s="19"/>
      <c r="F24" s="89"/>
      <c r="G24" s="195"/>
      <c r="H24" s="195"/>
      <c r="I24" s="195"/>
    </row>
    <row r="25" spans="1:17" s="59" customFormat="1" ht="42.6" customHeight="1" thickTop="1" thickBot="1">
      <c r="A25" s="79" t="s">
        <v>148</v>
      </c>
      <c r="B25" s="208"/>
      <c r="C25" s="208"/>
      <c r="D25" s="208"/>
      <c r="E25" s="19"/>
      <c r="F25" s="90" t="str">
        <f t="shared" ref="F25:G27" si="3">A25</f>
        <v>Datenqualität</v>
      </c>
      <c r="G25" s="243">
        <f t="shared" si="3"/>
        <v>0</v>
      </c>
      <c r="H25" s="243"/>
      <c r="I25" s="243"/>
    </row>
    <row r="26" spans="1:17" s="59" customFormat="1" ht="33" customHeight="1" thickTop="1" thickBot="1">
      <c r="A26" s="79" t="s">
        <v>149</v>
      </c>
      <c r="B26" s="211"/>
      <c r="C26" s="211"/>
      <c r="D26" s="211"/>
      <c r="E26" s="19"/>
      <c r="F26" s="90" t="str">
        <f t="shared" si="3"/>
        <v>Plausiblisierung / Verifizierung</v>
      </c>
      <c r="G26" s="243">
        <f t="shared" si="3"/>
        <v>0</v>
      </c>
      <c r="H26" s="243"/>
      <c r="I26" s="243"/>
    </row>
    <row r="27" spans="1:17" s="59" customFormat="1" ht="37.35" customHeight="1" thickTop="1" thickBot="1">
      <c r="A27" s="79" t="s">
        <v>150</v>
      </c>
      <c r="B27" s="208"/>
      <c r="C27" s="208"/>
      <c r="D27" s="208"/>
      <c r="E27" s="19"/>
      <c r="F27" s="90" t="str">
        <f t="shared" si="3"/>
        <v>Bemerkungen</v>
      </c>
      <c r="G27" s="243">
        <f t="shared" si="3"/>
        <v>0</v>
      </c>
      <c r="H27" s="243"/>
      <c r="I27" s="243"/>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IF(ISNUMBER(Daten_KV7[[#This Row],[ZH]]),Daten_KV7[[#This Row],[ZH]]/_xlfn.XLOOKUP(Basisjahr,Daten_KV7[Jahr],Daten_KV7[ZH])-1,#N/A)</f>
        <v>#N/A</v>
      </c>
      <c r="G32" s="73"/>
      <c r="H32" s="75" t="e">
        <f>IF(ISNUMBER(Daten_KV7[[#This Row],[CH]]),Daten_KV7[[#This Row],[CH]]/_xlfn.XLOOKUP(Basisjahr,Daten_KV7[Jahr],Daten_KV7[CH])-1,#N/A)</f>
        <v>#N/A</v>
      </c>
      <c r="I32" s="73"/>
      <c r="J32" s="75" t="e">
        <f>IF(ISNUMBER(Daten_KV7[[#This Row],[BS]]),Daten_KV7[[#This Row],[BS]]/_xlfn.XLOOKUP(Basisjahr,Daten_KV7[Jahr],Daten_KV7[BS])-1,#N/A)</f>
        <v>#N/A</v>
      </c>
      <c r="K32" s="63"/>
      <c r="L32" s="67"/>
      <c r="M32" s="64"/>
      <c r="N32" s="64"/>
      <c r="O32" s="64"/>
      <c r="P32" s="64"/>
    </row>
    <row r="33" spans="1:16" ht="16.350000000000001" customHeight="1">
      <c r="A33" s="95">
        <v>2016</v>
      </c>
      <c r="B33" s="65" t="s">
        <v>164</v>
      </c>
      <c r="C33" s="124" t="s">
        <v>164</v>
      </c>
      <c r="D33" s="66" t="e">
        <v>#N/A</v>
      </c>
      <c r="E33" s="73"/>
      <c r="F33" s="75" t="e">
        <f>IF(ISNUMBER(Daten_KV7[[#This Row],[ZH]]),Daten_KV7[[#This Row],[ZH]]/_xlfn.XLOOKUP(Basisjahr,Daten_KV7[Jahr],Daten_KV7[ZH])-1,#N/A)</f>
        <v>#N/A</v>
      </c>
      <c r="G33" s="73"/>
      <c r="H33" s="75" t="e">
        <f>IF(ISNUMBER(Daten_KV7[[#This Row],[CH]]),Daten_KV7[[#This Row],[CH]]/_xlfn.XLOOKUP(Basisjahr,Daten_KV7[Jahr],Daten_KV7[CH])-1,#N/A)</f>
        <v>#N/A</v>
      </c>
      <c r="I33" s="73"/>
      <c r="J33" s="75" t="e">
        <f>IF(ISNUMBER(Daten_KV7[[#This Row],[BS]]),Daten_KV7[[#This Row],[BS]]/_xlfn.XLOOKUP(Basisjahr,Daten_KV7[Jahr],Daten_KV7[BS])-1,#N/A)</f>
        <v>#N/A</v>
      </c>
      <c r="K33" s="63"/>
      <c r="L33" s="67"/>
      <c r="M33" s="64"/>
      <c r="N33" s="62"/>
      <c r="O33" s="62"/>
      <c r="P33" s="62"/>
    </row>
    <row r="34" spans="1:16" ht="16.350000000000001" customHeight="1">
      <c r="A34" s="95">
        <v>2017</v>
      </c>
      <c r="B34" s="65" t="s">
        <v>164</v>
      </c>
      <c r="C34" s="124" t="s">
        <v>164</v>
      </c>
      <c r="D34" s="66" t="e">
        <v>#N/A</v>
      </c>
      <c r="E34" s="73"/>
      <c r="F34" s="75" t="e">
        <f>IF(ISNUMBER(Daten_KV7[[#This Row],[ZH]]),Daten_KV7[[#This Row],[ZH]]/_xlfn.XLOOKUP(Basisjahr,Daten_KV7[Jahr],Daten_KV7[ZH])-1,#N/A)</f>
        <v>#N/A</v>
      </c>
      <c r="G34" s="73"/>
      <c r="H34" s="75" t="e">
        <f>IF(ISNUMBER(Daten_KV7[[#This Row],[CH]]),Daten_KV7[[#This Row],[CH]]/_xlfn.XLOOKUP(Basisjahr,Daten_KV7[Jahr],Daten_KV7[CH])-1,#N/A)</f>
        <v>#N/A</v>
      </c>
      <c r="I34" s="73"/>
      <c r="J34" s="75" t="e">
        <f>IF(ISNUMBER(Daten_KV7[[#This Row],[BS]]),Daten_KV7[[#This Row],[BS]]/_xlfn.XLOOKUP(Basisjahr,Daten_KV7[Jahr],Daten_KV7[BS])-1,#N/A)</f>
        <v>#N/A</v>
      </c>
      <c r="K34" s="63"/>
      <c r="L34" s="67"/>
      <c r="M34" s="64"/>
      <c r="N34" s="62"/>
      <c r="O34" s="62"/>
      <c r="P34" s="62"/>
    </row>
    <row r="35" spans="1:16" ht="16.350000000000001" customHeight="1">
      <c r="A35" s="95">
        <v>2018</v>
      </c>
      <c r="B35" s="65" t="s">
        <v>164</v>
      </c>
      <c r="C35" s="124" t="s">
        <v>164</v>
      </c>
      <c r="D35" s="66" t="e">
        <v>#N/A</v>
      </c>
      <c r="E35" s="73"/>
      <c r="F35" s="75" t="e">
        <f>IF(ISNUMBER(Daten_KV7[[#This Row],[ZH]]),Daten_KV7[[#This Row],[ZH]]/_xlfn.XLOOKUP(Basisjahr,Daten_KV7[Jahr],Daten_KV7[ZH])-1,#N/A)</f>
        <v>#N/A</v>
      </c>
      <c r="G35" s="73"/>
      <c r="H35" s="75" t="e">
        <f>IF(ISNUMBER(Daten_KV7[[#This Row],[CH]]),Daten_KV7[[#This Row],[CH]]/_xlfn.XLOOKUP(Basisjahr,Daten_KV7[Jahr],Daten_KV7[CH])-1,#N/A)</f>
        <v>#N/A</v>
      </c>
      <c r="I35" s="73"/>
      <c r="J35" s="75" t="e">
        <f>IF(ISNUMBER(Daten_KV7[[#This Row],[BS]]),Daten_KV7[[#This Row],[BS]]/_xlfn.XLOOKUP(Basisjahr,Daten_KV7[Jahr],Daten_KV7[BS])-1,#N/A)</f>
        <v>#N/A</v>
      </c>
      <c r="K35" s="63"/>
      <c r="L35" s="67"/>
      <c r="M35" s="64"/>
      <c r="N35" s="62"/>
      <c r="O35" s="62"/>
      <c r="P35" s="62"/>
    </row>
    <row r="36" spans="1:16" ht="16.350000000000001" customHeight="1">
      <c r="A36" s="95">
        <v>2019</v>
      </c>
      <c r="B36" s="65" t="s">
        <v>164</v>
      </c>
      <c r="C36" s="124" t="s">
        <v>164</v>
      </c>
      <c r="D36" s="66" t="e">
        <v>#N/A</v>
      </c>
      <c r="E36" s="73"/>
      <c r="F36" s="75" t="e">
        <f>IF(ISNUMBER(Daten_KV7[[#This Row],[ZH]]),Daten_KV7[[#This Row],[ZH]]/_xlfn.XLOOKUP(Basisjahr,Daten_KV7[Jahr],Daten_KV7[ZH])-1,#N/A)</f>
        <v>#N/A</v>
      </c>
      <c r="G36" s="73"/>
      <c r="H36" s="75" t="e">
        <f>IF(ISNUMBER(Daten_KV7[[#This Row],[CH]]),Daten_KV7[[#This Row],[CH]]/_xlfn.XLOOKUP(Basisjahr,Daten_KV7[Jahr],Daten_KV7[CH])-1,#N/A)</f>
        <v>#N/A</v>
      </c>
      <c r="I36" s="73"/>
      <c r="J36" s="75" t="e">
        <f>IF(ISNUMBER(Daten_KV7[[#This Row],[BS]]),Daten_KV7[[#This Row],[BS]]/_xlfn.XLOOKUP(Basisjahr,Daten_KV7[Jahr],Daten_KV7[BS])-1,#N/A)</f>
        <v>#N/A</v>
      </c>
      <c r="K36" s="63"/>
      <c r="L36" s="67"/>
      <c r="M36" s="64"/>
      <c r="N36" s="62"/>
      <c r="O36" s="62"/>
      <c r="P36" s="62"/>
    </row>
    <row r="37" spans="1:16" ht="16.350000000000001" customHeight="1">
      <c r="A37" s="95">
        <v>2020</v>
      </c>
      <c r="B37" s="65" t="s">
        <v>164</v>
      </c>
      <c r="C37" s="124" t="s">
        <v>164</v>
      </c>
      <c r="D37" s="66" t="e">
        <v>#N/A</v>
      </c>
      <c r="E37" s="73"/>
      <c r="F37" s="75" t="e">
        <f>IF(ISNUMBER(Daten_KV7[[#This Row],[ZH]]),Daten_KV7[[#This Row],[ZH]]/_xlfn.XLOOKUP(Basisjahr,Daten_KV7[Jahr],Daten_KV7[ZH])-1,#N/A)</f>
        <v>#N/A</v>
      </c>
      <c r="G37" s="73"/>
      <c r="H37" s="75" t="e">
        <f>IF(ISNUMBER(Daten_KV7[[#This Row],[CH]]),Daten_KV7[[#This Row],[CH]]/_xlfn.XLOOKUP(Basisjahr,Daten_KV7[Jahr],Daten_KV7[CH])-1,#N/A)</f>
        <v>#N/A</v>
      </c>
      <c r="I37" s="73"/>
      <c r="J37" s="75" t="e">
        <f>IF(ISNUMBER(Daten_KV7[[#This Row],[BS]]),Daten_KV7[[#This Row],[BS]]/_xlfn.XLOOKUP(Basisjahr,Daten_KV7[Jahr],Daten_KV7[BS])-1,#N/A)</f>
        <v>#N/A</v>
      </c>
      <c r="K37" s="63"/>
      <c r="L37" s="67"/>
      <c r="M37" s="64"/>
      <c r="N37" s="62"/>
      <c r="O37" s="62"/>
      <c r="P37" s="62"/>
    </row>
    <row r="38" spans="1:16" ht="16.350000000000001" customHeight="1">
      <c r="A38" s="95">
        <v>2021</v>
      </c>
      <c r="B38" s="65" t="s">
        <v>164</v>
      </c>
      <c r="C38" s="124" t="s">
        <v>164</v>
      </c>
      <c r="D38" s="66" t="e">
        <v>#N/A</v>
      </c>
      <c r="E38" s="73"/>
      <c r="F38" s="75" t="e">
        <f>IF(ISNUMBER(Daten_KV7[[#This Row],[ZH]]),Daten_KV7[[#This Row],[ZH]]/_xlfn.XLOOKUP(Basisjahr,Daten_KV7[Jahr],Daten_KV7[ZH])-1,#N/A)</f>
        <v>#N/A</v>
      </c>
      <c r="G38" s="73"/>
      <c r="H38" s="75" t="e">
        <f>IF(ISNUMBER(Daten_KV7[[#This Row],[CH]]),Daten_KV7[[#This Row],[CH]]/_xlfn.XLOOKUP(Basisjahr,Daten_KV7[Jahr],Daten_KV7[CH])-1,#N/A)</f>
        <v>#N/A</v>
      </c>
      <c r="I38" s="73"/>
      <c r="J38" s="75" t="e">
        <f>IF(ISNUMBER(Daten_KV7[[#This Row],[BS]]),Daten_KV7[[#This Row],[BS]]/_xlfn.XLOOKUP(Basisjahr,Daten_KV7[Jahr],Daten_KV7[BS])-1,#N/A)</f>
        <v>#N/A</v>
      </c>
      <c r="K38" s="63"/>
      <c r="L38" s="67"/>
      <c r="M38" s="64"/>
      <c r="N38" s="62"/>
      <c r="O38" s="62"/>
      <c r="P38" s="62"/>
    </row>
    <row r="39" spans="1:16" ht="16.350000000000001" customHeight="1">
      <c r="A39" s="95">
        <v>2022</v>
      </c>
      <c r="B39" s="65" t="s">
        <v>164</v>
      </c>
      <c r="C39" s="124" t="s">
        <v>164</v>
      </c>
      <c r="D39" s="66" t="e">
        <v>#N/A</v>
      </c>
      <c r="E39" s="73"/>
      <c r="F39" s="75" t="e">
        <f>IF(ISNUMBER(Daten_KV7[[#This Row],[ZH]]),Daten_KV7[[#This Row],[ZH]]/_xlfn.XLOOKUP(Basisjahr,Daten_KV7[Jahr],Daten_KV7[ZH])-1,#N/A)</f>
        <v>#N/A</v>
      </c>
      <c r="G39" s="73"/>
      <c r="H39" s="75" t="e">
        <f>IF(ISNUMBER(Daten_KV7[[#This Row],[CH]]),Daten_KV7[[#This Row],[CH]]/_xlfn.XLOOKUP(Basisjahr,Daten_KV7[Jahr],Daten_KV7[CH])-1,#N/A)</f>
        <v>#N/A</v>
      </c>
      <c r="I39" s="73"/>
      <c r="J39" s="75" t="e">
        <f>IF(ISNUMBER(Daten_KV7[[#This Row],[BS]]),Daten_KV7[[#This Row],[BS]]/_xlfn.XLOOKUP(Basisjahr,Daten_KV7[Jahr],Daten_KV7[BS])-1,#N/A)</f>
        <v>#N/A</v>
      </c>
      <c r="K39" s="68"/>
      <c r="L39" s="67"/>
      <c r="M39" s="64"/>
      <c r="N39" s="62"/>
      <c r="O39" s="62"/>
      <c r="P39" s="62"/>
    </row>
    <row r="40" spans="1:16" ht="16.350000000000001" customHeight="1">
      <c r="A40" s="95">
        <v>2023</v>
      </c>
      <c r="B40" s="65" t="s">
        <v>164</v>
      </c>
      <c r="C40" s="124" t="s">
        <v>164</v>
      </c>
      <c r="D40" s="66" t="e">
        <v>#N/A</v>
      </c>
      <c r="E40" s="74"/>
      <c r="F40" s="76" t="e">
        <f>IF(ISNUMBER(Daten_KV7[[#This Row],[ZH]]),Daten_KV7[[#This Row],[ZH]]/_xlfn.XLOOKUP(Basisjahr,Daten_KV7[Jahr],Daten_KV7[ZH])-1,#N/A)</f>
        <v>#N/A</v>
      </c>
      <c r="G40" s="74"/>
      <c r="H40" s="76" t="e">
        <f>IF(ISNUMBER(Daten_KV7[[#This Row],[CH]]),Daten_KV7[[#This Row],[CH]]/_xlfn.XLOOKUP(Basisjahr,Daten_KV7[Jahr],Daten_KV7[CH])-1,#N/A)</f>
        <v>#N/A</v>
      </c>
      <c r="I40" s="74"/>
      <c r="J40" s="76" t="e">
        <f>IF(ISNUMBER(Daten_KV7[[#This Row],[BS]]),Daten_KV7[[#This Row],[BS]]/_xlfn.XLOOKUP(Basisjahr,Daten_KV7[Jahr],Daten_KV7[BS])-1,#N/A)</f>
        <v>#N/A</v>
      </c>
      <c r="K40" s="68"/>
      <c r="L40" s="67"/>
      <c r="M40" s="64"/>
      <c r="N40" s="62"/>
      <c r="O40" s="62"/>
      <c r="P40" s="62"/>
    </row>
    <row r="41" spans="1:16" ht="16.350000000000001" customHeight="1">
      <c r="A41" s="95">
        <v>2024</v>
      </c>
      <c r="B41" s="65" t="s">
        <v>164</v>
      </c>
      <c r="C41" s="124" t="s">
        <v>164</v>
      </c>
      <c r="D41" s="66" t="e">
        <v>#N/A</v>
      </c>
      <c r="E41" s="74"/>
      <c r="F41" s="76" t="e">
        <f>IF(ISNUMBER(Daten_KV7[[#This Row],[ZH]]),Daten_KV7[[#This Row],[ZH]]/_xlfn.XLOOKUP(Basisjahr,Daten_KV7[Jahr],Daten_KV7[ZH])-1,#N/A)</f>
        <v>#N/A</v>
      </c>
      <c r="G41" s="74"/>
      <c r="H41" s="76" t="e">
        <f>IF(ISNUMBER(Daten_KV7[[#This Row],[CH]]),Daten_KV7[[#This Row],[CH]]/_xlfn.XLOOKUP(Basisjahr,Daten_KV7[Jahr],Daten_KV7[CH])-1,#N/A)</f>
        <v>#N/A</v>
      </c>
      <c r="I41" s="74"/>
      <c r="J41" s="76" t="e">
        <f>IF(ISNUMBER(Daten_KV7[[#This Row],[BS]]),Daten_KV7[[#This Row],[BS]]/_xlfn.XLOOKUP(Basisjahr,Daten_KV7[Jahr],Daten_KV7[BS])-1,#N/A)</f>
        <v>#N/A</v>
      </c>
      <c r="K41" s="68"/>
      <c r="L41" s="67"/>
      <c r="M41" s="64"/>
      <c r="N41" s="62"/>
      <c r="O41" s="62"/>
      <c r="P41" s="62"/>
    </row>
    <row r="42" spans="1:16" ht="16.350000000000001" customHeight="1">
      <c r="A42" s="95">
        <v>2025</v>
      </c>
      <c r="B42" s="65" t="s">
        <v>164</v>
      </c>
      <c r="C42" s="124" t="s">
        <v>164</v>
      </c>
      <c r="D42" s="66" t="e">
        <v>#N/A</v>
      </c>
      <c r="E42" s="74"/>
      <c r="F42" s="76" t="e">
        <f>IF(ISNUMBER(Daten_KV7[[#This Row],[ZH]]),Daten_KV7[[#This Row],[ZH]]/_xlfn.XLOOKUP(Basisjahr,Daten_KV7[Jahr],Daten_KV7[ZH])-1,#N/A)</f>
        <v>#N/A</v>
      </c>
      <c r="G42" s="74"/>
      <c r="H42" s="76" t="e">
        <f>IF(ISNUMBER(Daten_KV7[[#This Row],[CH]]),Daten_KV7[[#This Row],[CH]]/_xlfn.XLOOKUP(Basisjahr,Daten_KV7[Jahr],Daten_KV7[CH])-1,#N/A)</f>
        <v>#N/A</v>
      </c>
      <c r="I42" s="74"/>
      <c r="J42" s="76" t="e">
        <f>IF(ISNUMBER(Daten_KV7[[#This Row],[BS]]),Daten_KV7[[#This Row],[BS]]/_xlfn.XLOOKUP(Basisjahr,Daten_KV7[Jahr],Daten_KV7[BS])-1,#N/A)</f>
        <v>#N/A</v>
      </c>
      <c r="K42" s="68"/>
      <c r="L42" s="67"/>
      <c r="M42" s="64"/>
      <c r="N42" s="62"/>
      <c r="O42" s="62"/>
      <c r="P42" s="62"/>
    </row>
    <row r="43" spans="1:16" ht="16.350000000000001" customHeight="1">
      <c r="A43" s="95">
        <v>2026</v>
      </c>
      <c r="B43" s="65" t="s">
        <v>164</v>
      </c>
      <c r="C43" s="124" t="s">
        <v>164</v>
      </c>
      <c r="D43" s="66" t="e">
        <v>#N/A</v>
      </c>
      <c r="E43" s="74"/>
      <c r="F43" s="76" t="e">
        <f>IF(ISNUMBER(Daten_KV7[[#This Row],[ZH]]),Daten_KV7[[#This Row],[ZH]]/_xlfn.XLOOKUP(Basisjahr,Daten_KV7[Jahr],Daten_KV7[ZH])-1,#N/A)</f>
        <v>#N/A</v>
      </c>
      <c r="G43" s="74"/>
      <c r="H43" s="76" t="e">
        <f>IF(ISNUMBER(Daten_KV7[[#This Row],[CH]]),Daten_KV7[[#This Row],[CH]]/_xlfn.XLOOKUP(Basisjahr,Daten_KV7[Jahr],Daten_KV7[CH])-1,#N/A)</f>
        <v>#N/A</v>
      </c>
      <c r="I43" s="74"/>
      <c r="J43" s="76" t="e">
        <f>IF(ISNUMBER(Daten_KV7[[#This Row],[BS]]),Daten_KV7[[#This Row],[BS]]/_xlfn.XLOOKUP(Basisjahr,Daten_KV7[Jahr],Daten_KV7[BS])-1,#N/A)</f>
        <v>#N/A</v>
      </c>
      <c r="K43" s="68"/>
      <c r="L43" s="67"/>
      <c r="M43" s="64"/>
      <c r="N43" s="62"/>
      <c r="O43" s="62"/>
      <c r="P43" s="62"/>
    </row>
    <row r="44" spans="1:16" ht="16.350000000000001" customHeight="1">
      <c r="A44" s="95">
        <v>2027</v>
      </c>
      <c r="B44" s="65" t="s">
        <v>164</v>
      </c>
      <c r="C44" s="124" t="s">
        <v>164</v>
      </c>
      <c r="D44" s="66" t="e">
        <v>#N/A</v>
      </c>
      <c r="E44" s="74"/>
      <c r="F44" s="76" t="e">
        <f>IF(ISNUMBER(Daten_KV7[[#This Row],[ZH]]),Daten_KV7[[#This Row],[ZH]]/_xlfn.XLOOKUP(Basisjahr,Daten_KV7[Jahr],Daten_KV7[ZH])-1,#N/A)</f>
        <v>#N/A</v>
      </c>
      <c r="G44" s="74"/>
      <c r="H44" s="76" t="e">
        <f>IF(ISNUMBER(Daten_KV7[[#This Row],[CH]]),Daten_KV7[[#This Row],[CH]]/_xlfn.XLOOKUP(Basisjahr,Daten_KV7[Jahr],Daten_KV7[CH])-1,#N/A)</f>
        <v>#N/A</v>
      </c>
      <c r="I44" s="74"/>
      <c r="J44" s="76" t="e">
        <f>IF(ISNUMBER(Daten_KV7[[#This Row],[BS]]),Daten_KV7[[#This Row],[BS]]/_xlfn.XLOOKUP(Basisjahr,Daten_KV7[Jahr],Daten_KV7[BS])-1,#N/A)</f>
        <v>#N/A</v>
      </c>
      <c r="K44" s="68"/>
      <c r="L44" s="67"/>
      <c r="M44" s="64"/>
      <c r="N44" s="62"/>
      <c r="O44" s="62"/>
      <c r="P44" s="62"/>
    </row>
    <row r="45" spans="1:16" ht="16.350000000000001" customHeight="1">
      <c r="A45" s="95">
        <v>2028</v>
      </c>
      <c r="B45" s="65" t="s">
        <v>164</v>
      </c>
      <c r="C45" s="124" t="s">
        <v>164</v>
      </c>
      <c r="D45" s="66" t="e">
        <v>#N/A</v>
      </c>
      <c r="E45" s="74"/>
      <c r="F45" s="76" t="e">
        <f>IF(ISNUMBER(Daten_KV7[[#This Row],[ZH]]),Daten_KV7[[#This Row],[ZH]]/_xlfn.XLOOKUP(Basisjahr,Daten_KV7[Jahr],Daten_KV7[ZH])-1,#N/A)</f>
        <v>#N/A</v>
      </c>
      <c r="G45" s="74"/>
      <c r="H45" s="76" t="e">
        <f>IF(ISNUMBER(Daten_KV7[[#This Row],[CH]]),Daten_KV7[[#This Row],[CH]]/_xlfn.XLOOKUP(Basisjahr,Daten_KV7[Jahr],Daten_KV7[CH])-1,#N/A)</f>
        <v>#N/A</v>
      </c>
      <c r="I45" s="74"/>
      <c r="J45" s="76" t="e">
        <f>IF(ISNUMBER(Daten_KV7[[#This Row],[BS]]),Daten_KV7[[#This Row],[BS]]/_xlfn.XLOOKUP(Basisjahr,Daten_KV7[Jahr],Daten_KV7[BS])-1,#N/A)</f>
        <v>#N/A</v>
      </c>
      <c r="K45" s="68"/>
      <c r="L45" s="67"/>
      <c r="M45" s="64"/>
      <c r="N45" s="62"/>
      <c r="O45" s="62"/>
      <c r="P45" s="62"/>
    </row>
    <row r="46" spans="1:16" ht="16.350000000000001" customHeight="1">
      <c r="A46" s="95">
        <v>2029</v>
      </c>
      <c r="B46" s="65" t="s">
        <v>164</v>
      </c>
      <c r="C46" s="124" t="s">
        <v>164</v>
      </c>
      <c r="D46" s="66" t="e">
        <v>#N/A</v>
      </c>
      <c r="E46" s="74"/>
      <c r="F46" s="76" t="e">
        <f>IF(ISNUMBER(Daten_KV7[[#This Row],[ZH]]),Daten_KV7[[#This Row],[ZH]]/_xlfn.XLOOKUP(Basisjahr,Daten_KV7[Jahr],Daten_KV7[ZH])-1,#N/A)</f>
        <v>#N/A</v>
      </c>
      <c r="G46" s="74"/>
      <c r="H46" s="76" t="e">
        <f>IF(ISNUMBER(Daten_KV7[[#This Row],[CH]]),Daten_KV7[[#This Row],[CH]]/_xlfn.XLOOKUP(Basisjahr,Daten_KV7[Jahr],Daten_KV7[CH])-1,#N/A)</f>
        <v>#N/A</v>
      </c>
      <c r="I46" s="74"/>
      <c r="J46" s="76" t="e">
        <f>IF(ISNUMBER(Daten_KV7[[#This Row],[BS]]),Daten_KV7[[#This Row],[BS]]/_xlfn.XLOOKUP(Basisjahr,Daten_KV7[Jahr],Daten_KV7[BS])-1,#N/A)</f>
        <v>#N/A</v>
      </c>
      <c r="K46" s="68"/>
      <c r="L46" s="67"/>
      <c r="M46" s="64"/>
      <c r="N46" s="62"/>
      <c r="O46" s="62"/>
      <c r="P46" s="62"/>
    </row>
    <row r="47" spans="1:16" ht="16.350000000000001" customHeight="1">
      <c r="A47" s="95">
        <v>2030</v>
      </c>
      <c r="B47" s="65" t="s">
        <v>164</v>
      </c>
      <c r="C47" s="124" t="s">
        <v>164</v>
      </c>
      <c r="D47" s="66" t="e">
        <v>#N/A</v>
      </c>
      <c r="E47" s="74"/>
      <c r="F47" s="76" t="e">
        <f>IF(ISNUMBER(Daten_KV7[[#This Row],[ZH]]),Daten_KV7[[#This Row],[ZH]]/_xlfn.XLOOKUP(Basisjahr,Daten_KV7[Jahr],Daten_KV7[ZH])-1,#N/A)</f>
        <v>#N/A</v>
      </c>
      <c r="G47" s="74"/>
      <c r="H47" s="76" t="e">
        <f>IF(ISNUMBER(Daten_KV7[[#This Row],[CH]]),Daten_KV7[[#This Row],[CH]]/_xlfn.XLOOKUP(Basisjahr,Daten_KV7[Jahr],Daten_KV7[CH])-1,#N/A)</f>
        <v>#N/A</v>
      </c>
      <c r="I47" s="74"/>
      <c r="J47" s="76" t="e">
        <f>IF(ISNUMBER(Daten_KV7[[#This Row],[BS]]),Daten_KV7[[#This Row],[BS]]/_xlfn.XLOOKUP(Basisjahr,Daten_KV7[Jahr],Daten_KV7[BS])-1,#N/A)</f>
        <v>#N/A</v>
      </c>
      <c r="K47" s="68"/>
      <c r="L47" s="67"/>
      <c r="M47" s="64"/>
      <c r="N47" s="62"/>
      <c r="O47" s="62"/>
      <c r="P47" s="62"/>
    </row>
    <row r="48" spans="1:16" ht="16.350000000000001" customHeight="1">
      <c r="A48" s="95">
        <v>2031</v>
      </c>
      <c r="B48" s="65" t="s">
        <v>164</v>
      </c>
      <c r="C48" s="124" t="s">
        <v>164</v>
      </c>
      <c r="D48" s="66" t="e">
        <v>#N/A</v>
      </c>
      <c r="E48" s="74"/>
      <c r="F48" s="76" t="e">
        <f>IF(ISNUMBER(Daten_KV7[[#This Row],[ZH]]),Daten_KV7[[#This Row],[ZH]]/_xlfn.XLOOKUP(Basisjahr,Daten_KV7[Jahr],Daten_KV7[ZH])-1,#N/A)</f>
        <v>#N/A</v>
      </c>
      <c r="G48" s="74"/>
      <c r="H48" s="76" t="e">
        <f>IF(ISNUMBER(Daten_KV7[[#This Row],[CH]]),Daten_KV7[[#This Row],[CH]]/_xlfn.XLOOKUP(Basisjahr,Daten_KV7[Jahr],Daten_KV7[CH])-1,#N/A)</f>
        <v>#N/A</v>
      </c>
      <c r="I48" s="74"/>
      <c r="J48" s="76" t="e">
        <f>IF(ISNUMBER(Daten_KV7[[#This Row],[BS]]),Daten_KV7[[#This Row],[BS]]/_xlfn.XLOOKUP(Basisjahr,Daten_KV7[Jahr],Daten_KV7[BS])-1,#N/A)</f>
        <v>#N/A</v>
      </c>
      <c r="K48" s="68"/>
      <c r="L48" s="67"/>
      <c r="M48" s="64"/>
      <c r="N48" s="62"/>
      <c r="O48" s="62"/>
      <c r="P48" s="62"/>
    </row>
    <row r="49" spans="1:16" ht="16.350000000000001" customHeight="1">
      <c r="A49" s="95">
        <v>2032</v>
      </c>
      <c r="B49" s="65" t="s">
        <v>164</v>
      </c>
      <c r="C49" s="124" t="s">
        <v>164</v>
      </c>
      <c r="D49" s="66" t="e">
        <v>#N/A</v>
      </c>
      <c r="E49" s="74"/>
      <c r="F49" s="76" t="e">
        <f>IF(ISNUMBER(Daten_KV7[[#This Row],[ZH]]),Daten_KV7[[#This Row],[ZH]]/_xlfn.XLOOKUP(Basisjahr,Daten_KV7[Jahr],Daten_KV7[ZH])-1,#N/A)</f>
        <v>#N/A</v>
      </c>
      <c r="G49" s="74"/>
      <c r="H49" s="76" t="e">
        <f>IF(ISNUMBER(Daten_KV7[[#This Row],[CH]]),Daten_KV7[[#This Row],[CH]]/_xlfn.XLOOKUP(Basisjahr,Daten_KV7[Jahr],Daten_KV7[CH])-1,#N/A)</f>
        <v>#N/A</v>
      </c>
      <c r="I49" s="74"/>
      <c r="J49" s="76" t="e">
        <f>IF(ISNUMBER(Daten_KV7[[#This Row],[BS]]),Daten_KV7[[#This Row],[BS]]/_xlfn.XLOOKUP(Basisjahr,Daten_KV7[Jahr],Daten_KV7[BS])-1,#N/A)</f>
        <v>#N/A</v>
      </c>
      <c r="K49" s="68"/>
      <c r="L49" s="67"/>
      <c r="M49" s="64"/>
      <c r="N49" s="62"/>
      <c r="O49" s="62"/>
      <c r="P49" s="62"/>
    </row>
    <row r="50" spans="1:16" ht="16.350000000000001" customHeight="1">
      <c r="A50" s="95">
        <v>2033</v>
      </c>
      <c r="B50" s="65" t="s">
        <v>164</v>
      </c>
      <c r="C50" s="124" t="s">
        <v>164</v>
      </c>
      <c r="D50" s="66" t="e">
        <v>#N/A</v>
      </c>
      <c r="E50" s="74"/>
      <c r="F50" s="76" t="e">
        <f>IF(ISNUMBER(Daten_KV7[[#This Row],[ZH]]),Daten_KV7[[#This Row],[ZH]]/_xlfn.XLOOKUP(Basisjahr,Daten_KV7[Jahr],Daten_KV7[ZH])-1,#N/A)</f>
        <v>#N/A</v>
      </c>
      <c r="G50" s="74"/>
      <c r="H50" s="76" t="e">
        <f>IF(ISNUMBER(Daten_KV7[[#This Row],[CH]]),Daten_KV7[[#This Row],[CH]]/_xlfn.XLOOKUP(Basisjahr,Daten_KV7[Jahr],Daten_KV7[CH])-1,#N/A)</f>
        <v>#N/A</v>
      </c>
      <c r="I50" s="74"/>
      <c r="J50" s="76" t="e">
        <f>IF(ISNUMBER(Daten_KV7[[#This Row],[BS]]),Daten_KV7[[#This Row],[BS]]/_xlfn.XLOOKUP(Basisjahr,Daten_KV7[Jahr],Daten_KV7[BS])-1,#N/A)</f>
        <v>#N/A</v>
      </c>
      <c r="K50" s="68"/>
      <c r="L50" s="67"/>
      <c r="M50" s="64"/>
      <c r="N50" s="62"/>
      <c r="O50" s="62"/>
      <c r="P50" s="62"/>
    </row>
    <row r="51" spans="1:16" ht="16.350000000000001" customHeight="1">
      <c r="A51" s="95">
        <v>2034</v>
      </c>
      <c r="B51" s="65" t="s">
        <v>164</v>
      </c>
      <c r="C51" s="124" t="s">
        <v>164</v>
      </c>
      <c r="D51" s="66" t="e">
        <v>#N/A</v>
      </c>
      <c r="E51" s="74"/>
      <c r="F51" s="76" t="e">
        <f>IF(ISNUMBER(Daten_KV7[[#This Row],[ZH]]),Daten_KV7[[#This Row],[ZH]]/_xlfn.XLOOKUP(Basisjahr,Daten_KV7[Jahr],Daten_KV7[ZH])-1,#N/A)</f>
        <v>#N/A</v>
      </c>
      <c r="G51" s="74"/>
      <c r="H51" s="76" t="e">
        <f>IF(ISNUMBER(Daten_KV7[[#This Row],[CH]]),Daten_KV7[[#This Row],[CH]]/_xlfn.XLOOKUP(Basisjahr,Daten_KV7[Jahr],Daten_KV7[CH])-1,#N/A)</f>
        <v>#N/A</v>
      </c>
      <c r="I51" s="74"/>
      <c r="J51" s="76" t="e">
        <f>IF(ISNUMBER(Daten_KV7[[#This Row],[BS]]),Daten_KV7[[#This Row],[BS]]/_xlfn.XLOOKUP(Basisjahr,Daten_KV7[Jahr],Daten_KV7[BS])-1,#N/A)</f>
        <v>#N/A</v>
      </c>
      <c r="K51" s="68"/>
      <c r="L51" s="67"/>
      <c r="M51" s="64"/>
      <c r="N51" s="62"/>
      <c r="O51" s="62"/>
      <c r="P51" s="62"/>
    </row>
    <row r="52" spans="1:16" ht="16.350000000000001" customHeight="1">
      <c r="A52" s="95">
        <v>2035</v>
      </c>
      <c r="B52" s="65" t="s">
        <v>164</v>
      </c>
      <c r="C52" s="124" t="s">
        <v>164</v>
      </c>
      <c r="D52" s="66" t="e">
        <v>#N/A</v>
      </c>
      <c r="E52" s="74"/>
      <c r="F52" s="76" t="e">
        <f>IF(ISNUMBER(Daten_KV7[[#This Row],[ZH]]),Daten_KV7[[#This Row],[ZH]]/_xlfn.XLOOKUP(Basisjahr,Daten_KV7[Jahr],Daten_KV7[ZH])-1,#N/A)</f>
        <v>#N/A</v>
      </c>
      <c r="G52" s="74"/>
      <c r="H52" s="76" t="e">
        <f>IF(ISNUMBER(Daten_KV7[[#This Row],[CH]]),Daten_KV7[[#This Row],[CH]]/_xlfn.XLOOKUP(Basisjahr,Daten_KV7[Jahr],Daten_KV7[CH])-1,#N/A)</f>
        <v>#N/A</v>
      </c>
      <c r="I52" s="74"/>
      <c r="J52" s="76" t="e">
        <f>IF(ISNUMBER(Daten_KV7[[#This Row],[BS]]),Daten_KV7[[#This Row],[BS]]/_xlfn.XLOOKUP(Basisjahr,Daten_KV7[Jahr],Daten_KV7[BS])-1,#N/A)</f>
        <v>#N/A</v>
      </c>
      <c r="K52" s="68"/>
      <c r="L52" s="67"/>
      <c r="M52" s="64"/>
      <c r="N52" s="62"/>
      <c r="O52" s="62"/>
      <c r="P52" s="62"/>
    </row>
    <row r="53" spans="1:16" ht="16.350000000000001" customHeight="1">
      <c r="A53" s="95">
        <v>2036</v>
      </c>
      <c r="B53" s="65" t="s">
        <v>164</v>
      </c>
      <c r="C53" s="124" t="s">
        <v>164</v>
      </c>
      <c r="D53" s="66" t="e">
        <v>#N/A</v>
      </c>
      <c r="E53" s="74"/>
      <c r="F53" s="76" t="e">
        <f>IF(ISNUMBER(Daten_KV7[[#This Row],[ZH]]),Daten_KV7[[#This Row],[ZH]]/_xlfn.XLOOKUP(Basisjahr,Daten_KV7[Jahr],Daten_KV7[ZH])-1,#N/A)</f>
        <v>#N/A</v>
      </c>
      <c r="G53" s="74"/>
      <c r="H53" s="76" t="e">
        <f>IF(ISNUMBER(Daten_KV7[[#This Row],[CH]]),Daten_KV7[[#This Row],[CH]]/_xlfn.XLOOKUP(Basisjahr,Daten_KV7[Jahr],Daten_KV7[CH])-1,#N/A)</f>
        <v>#N/A</v>
      </c>
      <c r="I53" s="74"/>
      <c r="J53" s="76" t="e">
        <f>IF(ISNUMBER(Daten_KV7[[#This Row],[BS]]),Daten_KV7[[#This Row],[BS]]/_xlfn.XLOOKUP(Basisjahr,Daten_KV7[Jahr],Daten_KV7[BS])-1,#N/A)</f>
        <v>#N/A</v>
      </c>
      <c r="K53" s="68"/>
      <c r="L53" s="67"/>
      <c r="M53" s="64"/>
      <c r="N53" s="62"/>
      <c r="O53" s="62"/>
      <c r="P53" s="62"/>
    </row>
    <row r="54" spans="1:16" ht="16.350000000000001" customHeight="1">
      <c r="A54" s="95">
        <v>2037</v>
      </c>
      <c r="B54" s="65" t="s">
        <v>164</v>
      </c>
      <c r="C54" s="124" t="s">
        <v>164</v>
      </c>
      <c r="D54" s="66" t="e">
        <v>#N/A</v>
      </c>
      <c r="E54" s="74"/>
      <c r="F54" s="76" t="e">
        <f>IF(ISNUMBER(Daten_KV7[[#This Row],[ZH]]),Daten_KV7[[#This Row],[ZH]]/_xlfn.XLOOKUP(Basisjahr,Daten_KV7[Jahr],Daten_KV7[ZH])-1,#N/A)</f>
        <v>#N/A</v>
      </c>
      <c r="G54" s="74"/>
      <c r="H54" s="76" t="e">
        <f>IF(ISNUMBER(Daten_KV7[[#This Row],[CH]]),Daten_KV7[[#This Row],[CH]]/_xlfn.XLOOKUP(Basisjahr,Daten_KV7[Jahr],Daten_KV7[CH])-1,#N/A)</f>
        <v>#N/A</v>
      </c>
      <c r="I54" s="74"/>
      <c r="J54" s="76" t="e">
        <f>IF(ISNUMBER(Daten_KV7[[#This Row],[BS]]),Daten_KV7[[#This Row],[BS]]/_xlfn.XLOOKUP(Basisjahr,Daten_KV7[Jahr],Daten_KV7[BS])-1,#N/A)</f>
        <v>#N/A</v>
      </c>
      <c r="K54" s="68"/>
      <c r="L54" s="67"/>
      <c r="M54" s="64"/>
      <c r="N54" s="62"/>
      <c r="O54" s="62"/>
      <c r="P54" s="62"/>
    </row>
    <row r="55" spans="1:16" ht="16.350000000000001" customHeight="1">
      <c r="A55" s="95">
        <v>2038</v>
      </c>
      <c r="B55" s="65" t="s">
        <v>164</v>
      </c>
      <c r="C55" s="124" t="s">
        <v>164</v>
      </c>
      <c r="D55" s="66" t="e">
        <v>#N/A</v>
      </c>
      <c r="E55" s="74"/>
      <c r="F55" s="76" t="e">
        <f>IF(ISNUMBER(Daten_KV7[[#This Row],[ZH]]),Daten_KV7[[#This Row],[ZH]]/_xlfn.XLOOKUP(Basisjahr,Daten_KV7[Jahr],Daten_KV7[ZH])-1,#N/A)</f>
        <v>#N/A</v>
      </c>
      <c r="G55" s="74"/>
      <c r="H55" s="76" t="e">
        <f>IF(ISNUMBER(Daten_KV7[[#This Row],[CH]]),Daten_KV7[[#This Row],[CH]]/_xlfn.XLOOKUP(Basisjahr,Daten_KV7[Jahr],Daten_KV7[CH])-1,#N/A)</f>
        <v>#N/A</v>
      </c>
      <c r="I55" s="74"/>
      <c r="J55" s="76" t="e">
        <f>IF(ISNUMBER(Daten_KV7[[#This Row],[BS]]),Daten_KV7[[#This Row],[BS]]/_xlfn.XLOOKUP(Basisjahr,Daten_KV7[Jahr],Daten_KV7[BS])-1,#N/A)</f>
        <v>#N/A</v>
      </c>
      <c r="K55" s="68"/>
      <c r="L55" s="67"/>
      <c r="M55" s="64"/>
      <c r="N55" s="62"/>
      <c r="O55" s="62"/>
      <c r="P55" s="62"/>
    </row>
    <row r="56" spans="1:16" ht="16.350000000000001" customHeight="1">
      <c r="A56" s="95">
        <v>2039</v>
      </c>
      <c r="B56" s="65" t="s">
        <v>164</v>
      </c>
      <c r="C56" s="124" t="s">
        <v>164</v>
      </c>
      <c r="D56" s="66" t="e">
        <v>#N/A</v>
      </c>
      <c r="E56" s="74"/>
      <c r="F56" s="76" t="e">
        <f>IF(ISNUMBER(Daten_KV7[[#This Row],[ZH]]),Daten_KV7[[#This Row],[ZH]]/_xlfn.XLOOKUP(Basisjahr,Daten_KV7[Jahr],Daten_KV7[ZH])-1,#N/A)</f>
        <v>#N/A</v>
      </c>
      <c r="G56" s="74"/>
      <c r="H56" s="76" t="e">
        <f>IF(ISNUMBER(Daten_KV7[[#This Row],[CH]]),Daten_KV7[[#This Row],[CH]]/_xlfn.XLOOKUP(Basisjahr,Daten_KV7[Jahr],Daten_KV7[CH])-1,#N/A)</f>
        <v>#N/A</v>
      </c>
      <c r="I56" s="74"/>
      <c r="J56" s="76" t="e">
        <f>IF(ISNUMBER(Daten_KV7[[#This Row],[BS]]),Daten_KV7[[#This Row],[BS]]/_xlfn.XLOOKUP(Basisjahr,Daten_KV7[Jahr],Daten_KV7[BS])-1,#N/A)</f>
        <v>#N/A</v>
      </c>
      <c r="K56" s="68"/>
      <c r="L56" s="67"/>
      <c r="M56" s="64"/>
      <c r="N56" s="62"/>
      <c r="O56" s="62"/>
      <c r="P56" s="62"/>
    </row>
    <row r="57" spans="1:16" ht="16.350000000000001" customHeight="1">
      <c r="A57" s="95">
        <v>2040</v>
      </c>
      <c r="B57" s="65" t="s">
        <v>164</v>
      </c>
      <c r="C57" s="124" t="s">
        <v>164</v>
      </c>
      <c r="D57" s="66" t="e">
        <v>#N/A</v>
      </c>
      <c r="E57" s="74"/>
      <c r="F57" s="76" t="e">
        <f>IF(ISNUMBER(Daten_KV7[[#This Row],[ZH]]),Daten_KV7[[#This Row],[ZH]]/_xlfn.XLOOKUP(Basisjahr,Daten_KV7[Jahr],Daten_KV7[ZH])-1,#N/A)</f>
        <v>#N/A</v>
      </c>
      <c r="G57" s="74"/>
      <c r="H57" s="76" t="e">
        <f>IF(ISNUMBER(Daten_KV7[[#This Row],[CH]]),Daten_KV7[[#This Row],[CH]]/_xlfn.XLOOKUP(Basisjahr,Daten_KV7[Jahr],Daten_KV7[CH])-1,#N/A)</f>
        <v>#N/A</v>
      </c>
      <c r="I57" s="74"/>
      <c r="J57" s="76" t="e">
        <f>IF(ISNUMBER(Daten_KV7[[#This Row],[BS]]),Daten_KV7[[#This Row],[BS]]/_xlfn.XLOOKUP(Basisjahr,Daten_KV7[Jahr],Daten_KV7[BS])-1,#N/A)</f>
        <v>#N/A</v>
      </c>
      <c r="K57" s="68"/>
      <c r="L57" s="67"/>
      <c r="M57" s="64"/>
      <c r="N57" s="62"/>
      <c r="O57" s="62"/>
      <c r="P57" s="62"/>
    </row>
    <row r="58" spans="1:16" ht="16.350000000000001" customHeight="1">
      <c r="A58" s="95">
        <v>2041</v>
      </c>
      <c r="B58" s="65" t="s">
        <v>164</v>
      </c>
      <c r="C58" s="124" t="s">
        <v>164</v>
      </c>
      <c r="D58" s="66" t="e">
        <v>#N/A</v>
      </c>
      <c r="E58" s="74"/>
      <c r="F58" s="76" t="e">
        <f>IF(ISNUMBER(Daten_KV7[[#This Row],[ZH]]),Daten_KV7[[#This Row],[ZH]]/_xlfn.XLOOKUP(Basisjahr,Daten_KV7[Jahr],Daten_KV7[ZH])-1,#N/A)</f>
        <v>#N/A</v>
      </c>
      <c r="G58" s="74"/>
      <c r="H58" s="76" t="e">
        <f>IF(ISNUMBER(Daten_KV7[[#This Row],[CH]]),Daten_KV7[[#This Row],[CH]]/_xlfn.XLOOKUP(Basisjahr,Daten_KV7[Jahr],Daten_KV7[CH])-1,#N/A)</f>
        <v>#N/A</v>
      </c>
      <c r="I58" s="74"/>
      <c r="J58" s="76" t="e">
        <f>IF(ISNUMBER(Daten_KV7[[#This Row],[BS]]),Daten_KV7[[#This Row],[BS]]/_xlfn.XLOOKUP(Basisjahr,Daten_KV7[Jahr],Daten_KV7[BS])-1,#N/A)</f>
        <v>#N/A</v>
      </c>
      <c r="K58" s="68"/>
      <c r="L58" s="67"/>
      <c r="M58" s="64"/>
      <c r="N58" s="62"/>
      <c r="O58" s="62"/>
      <c r="P58" s="62"/>
    </row>
    <row r="59" spans="1:16" ht="16.350000000000001" customHeight="1">
      <c r="A59" s="95">
        <v>2042</v>
      </c>
      <c r="B59" s="65" t="s">
        <v>164</v>
      </c>
      <c r="C59" s="124" t="s">
        <v>164</v>
      </c>
      <c r="D59" s="66" t="e">
        <v>#N/A</v>
      </c>
      <c r="E59" s="74"/>
      <c r="F59" s="76" t="e">
        <f>IF(ISNUMBER(Daten_KV7[[#This Row],[ZH]]),Daten_KV7[[#This Row],[ZH]]/_xlfn.XLOOKUP(Basisjahr,Daten_KV7[Jahr],Daten_KV7[ZH])-1,#N/A)</f>
        <v>#N/A</v>
      </c>
      <c r="G59" s="74"/>
      <c r="H59" s="76" t="e">
        <f>IF(ISNUMBER(Daten_KV7[[#This Row],[CH]]),Daten_KV7[[#This Row],[CH]]/_xlfn.XLOOKUP(Basisjahr,Daten_KV7[Jahr],Daten_KV7[CH])-1,#N/A)</f>
        <v>#N/A</v>
      </c>
      <c r="I59" s="74"/>
      <c r="J59" s="76" t="e">
        <f>IF(ISNUMBER(Daten_KV7[[#This Row],[BS]]),Daten_KV7[[#This Row],[BS]]/_xlfn.XLOOKUP(Basisjahr,Daten_KV7[Jahr],Daten_KV7[BS])-1,#N/A)</f>
        <v>#N/A</v>
      </c>
      <c r="K59" s="68"/>
      <c r="L59" s="67"/>
      <c r="M59" s="64"/>
      <c r="N59" s="62"/>
      <c r="O59" s="62"/>
      <c r="P59" s="62"/>
    </row>
    <row r="60" spans="1:16" ht="16.350000000000001" customHeight="1">
      <c r="A60" s="95">
        <v>2043</v>
      </c>
      <c r="B60" s="65" t="s">
        <v>164</v>
      </c>
      <c r="C60" s="124" t="s">
        <v>164</v>
      </c>
      <c r="D60" s="66" t="e">
        <v>#N/A</v>
      </c>
      <c r="E60" s="74"/>
      <c r="F60" s="76" t="e">
        <f>IF(ISNUMBER(Daten_KV7[[#This Row],[ZH]]),Daten_KV7[[#This Row],[ZH]]/_xlfn.XLOOKUP(Basisjahr,Daten_KV7[Jahr],Daten_KV7[ZH])-1,#N/A)</f>
        <v>#N/A</v>
      </c>
      <c r="G60" s="74"/>
      <c r="H60" s="76" t="e">
        <f>IF(ISNUMBER(Daten_KV7[[#This Row],[CH]]),Daten_KV7[[#This Row],[CH]]/_xlfn.XLOOKUP(Basisjahr,Daten_KV7[Jahr],Daten_KV7[CH])-1,#N/A)</f>
        <v>#N/A</v>
      </c>
      <c r="I60" s="74"/>
      <c r="J60" s="76" t="e">
        <f>IF(ISNUMBER(Daten_KV7[[#This Row],[BS]]),Daten_KV7[[#This Row],[BS]]/_xlfn.XLOOKUP(Basisjahr,Daten_KV7[Jahr],Daten_KV7[BS])-1,#N/A)</f>
        <v>#N/A</v>
      </c>
      <c r="K60" s="68"/>
      <c r="L60" s="67"/>
      <c r="M60" s="64"/>
      <c r="N60" s="62"/>
      <c r="O60" s="62"/>
      <c r="P60" s="62"/>
    </row>
    <row r="61" spans="1:16" ht="16.350000000000001" customHeight="1">
      <c r="A61" s="95">
        <v>2044</v>
      </c>
      <c r="B61" s="65" t="s">
        <v>164</v>
      </c>
      <c r="C61" s="124" t="s">
        <v>164</v>
      </c>
      <c r="D61" s="66" t="e">
        <v>#N/A</v>
      </c>
      <c r="E61" s="74"/>
      <c r="F61" s="76" t="e">
        <f>IF(ISNUMBER(Daten_KV7[[#This Row],[ZH]]),Daten_KV7[[#This Row],[ZH]]/_xlfn.XLOOKUP(Basisjahr,Daten_KV7[Jahr],Daten_KV7[ZH])-1,#N/A)</f>
        <v>#N/A</v>
      </c>
      <c r="G61" s="74"/>
      <c r="H61" s="76" t="e">
        <f>IF(ISNUMBER(Daten_KV7[[#This Row],[CH]]),Daten_KV7[[#This Row],[CH]]/_xlfn.XLOOKUP(Basisjahr,Daten_KV7[Jahr],Daten_KV7[CH])-1,#N/A)</f>
        <v>#N/A</v>
      </c>
      <c r="I61" s="74"/>
      <c r="J61" s="76" t="e">
        <f>IF(ISNUMBER(Daten_KV7[[#This Row],[BS]]),Daten_KV7[[#This Row],[BS]]/_xlfn.XLOOKUP(Basisjahr,Daten_KV7[Jahr],Daten_KV7[BS])-1,#N/A)</f>
        <v>#N/A</v>
      </c>
      <c r="K61" s="68"/>
      <c r="L61" s="67"/>
      <c r="M61" s="64"/>
      <c r="N61" s="62"/>
      <c r="O61" s="62"/>
      <c r="P61" s="62"/>
    </row>
    <row r="62" spans="1:16" ht="16.350000000000001" customHeight="1">
      <c r="A62" s="95">
        <v>2045</v>
      </c>
      <c r="B62" s="65" t="s">
        <v>164</v>
      </c>
      <c r="C62" s="124" t="s">
        <v>164</v>
      </c>
      <c r="D62" s="66" t="e">
        <v>#N/A</v>
      </c>
      <c r="E62" s="74"/>
      <c r="F62" s="76" t="e">
        <f>IF(ISNUMBER(Daten_KV7[[#This Row],[ZH]]),Daten_KV7[[#This Row],[ZH]]/_xlfn.XLOOKUP(Basisjahr,Daten_KV7[Jahr],Daten_KV7[ZH])-1,#N/A)</f>
        <v>#N/A</v>
      </c>
      <c r="G62" s="74"/>
      <c r="H62" s="76" t="e">
        <f>IF(ISNUMBER(Daten_KV7[[#This Row],[CH]]),Daten_KV7[[#This Row],[CH]]/_xlfn.XLOOKUP(Basisjahr,Daten_KV7[Jahr],Daten_KV7[CH])-1,#N/A)</f>
        <v>#N/A</v>
      </c>
      <c r="I62" s="74"/>
      <c r="J62" s="76" t="e">
        <f>IF(ISNUMBER(Daten_KV7[[#This Row],[BS]]),Daten_KV7[[#This Row],[BS]]/_xlfn.XLOOKUP(Basisjahr,Daten_KV7[Jahr],Daten_KV7[BS])-1,#N/A)</f>
        <v>#N/A</v>
      </c>
      <c r="K62" s="68"/>
      <c r="L62" s="67"/>
      <c r="M62" s="64"/>
      <c r="N62" s="62"/>
      <c r="O62" s="62"/>
      <c r="P62" s="62"/>
    </row>
    <row r="63" spans="1:16" ht="16.350000000000001" customHeight="1">
      <c r="A63" s="95">
        <v>2046</v>
      </c>
      <c r="B63" s="65" t="s">
        <v>164</v>
      </c>
      <c r="C63" s="124" t="s">
        <v>164</v>
      </c>
      <c r="D63" s="66" t="e">
        <v>#N/A</v>
      </c>
      <c r="E63" s="74"/>
      <c r="F63" s="76" t="e">
        <f>IF(ISNUMBER(Daten_KV7[[#This Row],[ZH]]),Daten_KV7[[#This Row],[ZH]]/_xlfn.XLOOKUP(Basisjahr,Daten_KV7[Jahr],Daten_KV7[ZH])-1,#N/A)</f>
        <v>#N/A</v>
      </c>
      <c r="G63" s="74"/>
      <c r="H63" s="76" t="e">
        <f>IF(ISNUMBER(Daten_KV7[[#This Row],[CH]]),Daten_KV7[[#This Row],[CH]]/_xlfn.XLOOKUP(Basisjahr,Daten_KV7[Jahr],Daten_KV7[CH])-1,#N/A)</f>
        <v>#N/A</v>
      </c>
      <c r="I63" s="74"/>
      <c r="J63" s="76" t="e">
        <f>IF(ISNUMBER(Daten_KV7[[#This Row],[BS]]),Daten_KV7[[#This Row],[BS]]/_xlfn.XLOOKUP(Basisjahr,Daten_KV7[Jahr],Daten_KV7[BS])-1,#N/A)</f>
        <v>#N/A</v>
      </c>
      <c r="K63" s="68"/>
      <c r="L63" s="67"/>
      <c r="M63" s="64"/>
      <c r="N63" s="62"/>
      <c r="O63" s="62"/>
      <c r="P63" s="62"/>
    </row>
    <row r="64" spans="1:16" ht="16.350000000000001" customHeight="1">
      <c r="A64" s="95">
        <v>2047</v>
      </c>
      <c r="B64" s="65" t="s">
        <v>164</v>
      </c>
      <c r="C64" s="124" t="s">
        <v>164</v>
      </c>
      <c r="D64" s="66" t="e">
        <v>#N/A</v>
      </c>
      <c r="E64" s="74"/>
      <c r="F64" s="76" t="e">
        <f>IF(ISNUMBER(Daten_KV7[[#This Row],[ZH]]),Daten_KV7[[#This Row],[ZH]]/_xlfn.XLOOKUP(Basisjahr,Daten_KV7[Jahr],Daten_KV7[ZH])-1,#N/A)</f>
        <v>#N/A</v>
      </c>
      <c r="G64" s="74"/>
      <c r="H64" s="76" t="e">
        <f>IF(ISNUMBER(Daten_KV7[[#This Row],[CH]]),Daten_KV7[[#This Row],[CH]]/_xlfn.XLOOKUP(Basisjahr,Daten_KV7[Jahr],Daten_KV7[CH])-1,#N/A)</f>
        <v>#N/A</v>
      </c>
      <c r="I64" s="74"/>
      <c r="J64" s="76" t="e">
        <f>IF(ISNUMBER(Daten_KV7[[#This Row],[BS]]),Daten_KV7[[#This Row],[BS]]/_xlfn.XLOOKUP(Basisjahr,Daten_KV7[Jahr],Daten_KV7[BS])-1,#N/A)</f>
        <v>#N/A</v>
      </c>
      <c r="K64" s="68"/>
      <c r="L64" s="67"/>
      <c r="M64" s="64"/>
      <c r="N64" s="62"/>
      <c r="O64" s="62"/>
      <c r="P64" s="62"/>
    </row>
    <row r="65" spans="1:16" ht="16.350000000000001" customHeight="1">
      <c r="A65" s="95">
        <v>2048</v>
      </c>
      <c r="B65" s="65" t="s">
        <v>164</v>
      </c>
      <c r="C65" s="124" t="s">
        <v>164</v>
      </c>
      <c r="D65" s="66" t="e">
        <v>#N/A</v>
      </c>
      <c r="E65" s="74"/>
      <c r="F65" s="76" t="e">
        <f>IF(ISNUMBER(Daten_KV7[[#This Row],[ZH]]),Daten_KV7[[#This Row],[ZH]]/_xlfn.XLOOKUP(Basisjahr,Daten_KV7[Jahr],Daten_KV7[ZH])-1,#N/A)</f>
        <v>#N/A</v>
      </c>
      <c r="G65" s="74"/>
      <c r="H65" s="76" t="e">
        <f>IF(ISNUMBER(Daten_KV7[[#This Row],[CH]]),Daten_KV7[[#This Row],[CH]]/_xlfn.XLOOKUP(Basisjahr,Daten_KV7[Jahr],Daten_KV7[CH])-1,#N/A)</f>
        <v>#N/A</v>
      </c>
      <c r="I65" s="74"/>
      <c r="J65" s="76" t="e">
        <f>IF(ISNUMBER(Daten_KV7[[#This Row],[BS]]),Daten_KV7[[#This Row],[BS]]/_xlfn.XLOOKUP(Basisjahr,Daten_KV7[Jahr],Daten_KV7[BS])-1,#N/A)</f>
        <v>#N/A</v>
      </c>
      <c r="K65" s="68"/>
      <c r="L65" s="67"/>
      <c r="M65" s="64"/>
      <c r="N65" s="62"/>
      <c r="O65" s="62"/>
      <c r="P65" s="62"/>
    </row>
    <row r="66" spans="1:16" ht="16.350000000000001" customHeight="1">
      <c r="A66" s="95">
        <v>2049</v>
      </c>
      <c r="B66" s="65" t="s">
        <v>164</v>
      </c>
      <c r="C66" s="124" t="s">
        <v>164</v>
      </c>
      <c r="D66" s="66" t="e">
        <v>#N/A</v>
      </c>
      <c r="E66" s="74"/>
      <c r="F66" s="76" t="e">
        <f>IF(ISNUMBER(Daten_KV7[[#This Row],[ZH]]),Daten_KV7[[#This Row],[ZH]]/_xlfn.XLOOKUP(Basisjahr,Daten_KV7[Jahr],Daten_KV7[ZH])-1,#N/A)</f>
        <v>#N/A</v>
      </c>
      <c r="G66" s="74"/>
      <c r="H66" s="76" t="e">
        <f>IF(ISNUMBER(Daten_KV7[[#This Row],[CH]]),Daten_KV7[[#This Row],[CH]]/_xlfn.XLOOKUP(Basisjahr,Daten_KV7[Jahr],Daten_KV7[CH])-1,#N/A)</f>
        <v>#N/A</v>
      </c>
      <c r="I66" s="74"/>
      <c r="J66" s="76" t="e">
        <f>IF(ISNUMBER(Daten_KV7[[#This Row],[BS]]),Daten_KV7[[#This Row],[BS]]/_xlfn.XLOOKUP(Basisjahr,Daten_KV7[Jahr],Daten_KV7[BS])-1,#N/A)</f>
        <v>#N/A</v>
      </c>
      <c r="K66" s="68"/>
      <c r="L66" s="67"/>
      <c r="M66" s="64"/>
      <c r="N66" s="62"/>
      <c r="O66" s="62"/>
      <c r="P66" s="62"/>
    </row>
    <row r="67" spans="1:16" ht="15" customHeight="1">
      <c r="A67" s="95">
        <v>2050</v>
      </c>
      <c r="B67" s="95" t="s">
        <v>164</v>
      </c>
      <c r="C67" s="124" t="s">
        <v>164</v>
      </c>
      <c r="D67" t="e">
        <v>#N/A</v>
      </c>
      <c r="E67"/>
      <c r="F67" t="e">
        <f>IF(ISNUMBER(Daten_KV7[[#This Row],[ZH]]),Daten_KV7[[#This Row],[ZH]]/_xlfn.XLOOKUP(Basisjahr,Daten_KV7[Jahr],Daten_KV7[ZH])-1,#N/A)</f>
        <v>#N/A</v>
      </c>
      <c r="G67"/>
      <c r="H67" t="e">
        <f>IF(ISNUMBER(Daten_KV7[[#This Row],[CH]]),Daten_KV7[[#This Row],[CH]]/_xlfn.XLOOKUP(Basisjahr,Daten_KV7[Jahr],Daten_KV7[CH])-1,#N/A)</f>
        <v>#N/A</v>
      </c>
      <c r="I67"/>
      <c r="J67" t="e">
        <f>IF(ISNUMBER(Daten_KV7[[#This Row],[BS]]),Daten_KV7[[#This Row],[BS]]/_xlfn.XLOOKUP(Basisjahr,Daten_KV7[Jahr],Daten_KV7[BS])-1,#N/A)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37" priority="4">
      <formula>ISERROR(A2)</formula>
    </cfRule>
  </conditionalFormatting>
  <conditionalFormatting sqref="A1:Z13 A14:B14 E14:G14 J14:Z14 A15:Z20 A21:B22 E21:G22 J21:Z22 A23:Z25 A26:J27 N26:Z27 A28:Z30 A31:AA67 A68:Z72 A73:J74 N73:Z74 A75:Z1048576">
    <cfRule type="cellIs" dxfId="34" priority="1" operator="equal">
      <formula>0</formula>
    </cfRule>
  </conditionalFormatting>
  <dataValidations count="1">
    <dataValidation operator="lessThan" allowBlank="1" showInputMessage="1" showErrorMessage="1" sqref="B8:D10 G8:I9" xr:uid="{F1047792-E4C0-40AA-9A15-5DB7E0BB59F3}"/>
  </dataValidations>
  <hyperlinks>
    <hyperlink ref="F1" location="Übersicht!A1" display="⬅️ Zurück zur Übersicht" xr:uid="{713B5FD3-900F-4020-BA39-7CE334A49A0F}"/>
    <hyperlink ref="G12" r:id="rId1" display="https://opendata.swiss/de/dataset/gebaude-nach-kanton-gebaudekategorie-heizungsart-warmwasserversorgung-energietrager-und-bauperi" xr:uid="{D862D6FE-AB23-40E4-87D8-919DE79187D6}"/>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518F52B8-2438-4D9E-B75D-F6FB726CE82C}">
            <xm:f>$A32=Übersicht!$H$1</xm:f>
            <x14:dxf>
              <fill>
                <patternFill>
                  <bgColor theme="3" tint="0.79998168889431442"/>
                </patternFill>
              </fill>
            </x14:dxf>
          </x14:cfRule>
          <x14:cfRule type="expression" priority="3" id="{DDEF250B-F906-437B-B44D-407CC913E3F0}">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93C0AE24-15EA-442F-BF0A-06AD03F797C2}">
          <x14:formula1>
            <xm:f>Definitionen!$A$2:$A$6</xm:f>
          </x14:formula1>
          <xm:sqref>B7 D7</xm:sqref>
        </x14:dataValidation>
        <x14:dataValidation type="list" allowBlank="1" showInputMessage="1" showErrorMessage="1" xr:uid="{82E40FDF-7489-446F-95DE-246FA519F010}">
          <x14:formula1>
            <xm:f>Definitionen!$I$2:$I$7</xm:f>
          </x14:formula1>
          <xm:sqref>G24:I24</xm:sqref>
        </x14:dataValidation>
        <x14:dataValidation type="list" operator="lessThan" allowBlank="1" showInputMessage="1" showErrorMessage="1" xr:uid="{71439985-6492-4C05-A2B5-ED40A5143C9A}">
          <x14:formula1>
            <xm:f>Definitionen!$E$2:$E$11</xm:f>
          </x14:formula1>
          <xm:sqref>B5</xm:sqref>
        </x14:dataValidation>
        <x14:dataValidation type="list" allowBlank="1" showInputMessage="1" showErrorMessage="1" xr:uid="{BDE4F6C9-9C8F-43BF-B08D-C12EE0FB78B0}">
          <x14:formula1>
            <xm:f>Definitionen!I2:I15</xm:f>
          </x14:formula1>
          <xm:sqref>B24:D24</xm:sqref>
        </x14:dataValidation>
      </x14:dataValidations>
    </ext>
  </extLst>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8C5867-89BA-471C-B513-6C50888159AC}">
  <sheetPr codeName="Tabelle53">
    <tabColor theme="7"/>
    <pageSetUpPr fitToPage="1"/>
  </sheetPr>
  <dimension ref="A1:Q127"/>
  <sheetViews>
    <sheetView showGridLines="0" workbookViewId="0">
      <pane activePane="bottomRight" state="frozen"/>
      <selection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121</v>
      </c>
      <c r="B1" s="192"/>
      <c r="C1" s="192"/>
      <c r="D1" s="192"/>
      <c r="E1" s="93" t="e">
        <f>Basisjahr&amp;"-"&amp;Betrachtungsjahr&amp;": "&amp;ROUND(_xlfn.XLOOKUP(Betrachtungsjahr,Daten_KV8[Jahr],Daten_KV8[Veränderung ZH])*100,1)&amp;" %"</f>
        <v>#N/A</v>
      </c>
      <c r="F1" s="193" t="s">
        <v>122</v>
      </c>
      <c r="G1" s="193"/>
      <c r="H1" s="193"/>
      <c r="J1" s="94" t="e">
        <f>Basisjahr&amp;"-"&amp;Betrachtungsjahr&amp;": "&amp;ROUND(_xlfn.XLOOKUP(Betrachtungsjahr,Daten_KV8[Jahr],Daten_KV8[Veränderung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102" t="e" cm="1">
        <f t="array" aca="1" ref="B4" ca="1">MID(CELL("dateiname",A5),SEARCH("]",CELL("dateiname",A5))+1,31)</f>
        <v>#VALUE!</v>
      </c>
      <c r="C4" s="79" t="s">
        <v>126</v>
      </c>
      <c r="D4" s="127">
        <v>2008</v>
      </c>
      <c r="E4" s="19"/>
      <c r="F4" s="89"/>
      <c r="G4" s="89"/>
      <c r="H4" s="90" t="str">
        <f t="shared" ref="H4:I6" si="0">C4</f>
        <v>Verfügbar ab</v>
      </c>
      <c r="I4" s="109">
        <f t="shared" si="0"/>
        <v>2008</v>
      </c>
    </row>
    <row r="5" spans="1:17" s="56" customFormat="1" ht="18" customHeight="1" thickTop="1" thickBot="1">
      <c r="A5" s="79" t="s">
        <v>59</v>
      </c>
      <c r="B5" s="102"/>
      <c r="C5" s="79" t="s">
        <v>127</v>
      </c>
      <c r="D5" s="128"/>
      <c r="E5" s="19"/>
      <c r="F5" s="90" t="str">
        <f>A5</f>
        <v>Zuständig</v>
      </c>
      <c r="G5" s="108">
        <f>B5</f>
        <v>0</v>
      </c>
      <c r="H5" s="90" t="str">
        <f t="shared" si="0"/>
        <v>Kontaktperson</v>
      </c>
      <c r="I5" s="129">
        <f t="shared" si="0"/>
        <v>0</v>
      </c>
    </row>
    <row r="6" spans="1:17" s="56" customFormat="1" ht="18" customHeight="1" thickTop="1" thickBot="1">
      <c r="A6" s="79" t="s">
        <v>58</v>
      </c>
      <c r="B6" s="102"/>
      <c r="C6" s="79" t="s">
        <v>128</v>
      </c>
      <c r="D6" s="102"/>
      <c r="E6" s="19"/>
      <c r="F6" s="90" t="str">
        <f>A6</f>
        <v>Einheit</v>
      </c>
      <c r="G6" s="108">
        <f>B6</f>
        <v>0</v>
      </c>
      <c r="H6" s="90" t="str">
        <f t="shared" si="0"/>
        <v xml:space="preserve">Berechnung </v>
      </c>
      <c r="I6" s="108">
        <f t="shared" si="0"/>
        <v>0</v>
      </c>
    </row>
    <row r="7" spans="1:17" s="56" customFormat="1" ht="18" customHeight="1" thickTop="1" thickBot="1">
      <c r="A7" s="79" t="s">
        <v>129</v>
      </c>
      <c r="B7" s="102"/>
      <c r="C7" s="79" t="s">
        <v>130</v>
      </c>
      <c r="D7" s="102"/>
      <c r="E7" s="19"/>
      <c r="F7" s="130"/>
      <c r="G7" s="131"/>
      <c r="H7" s="130"/>
      <c r="I7" s="131"/>
    </row>
    <row r="8" spans="1:17" s="56" customFormat="1" ht="56.85" customHeight="1" thickTop="1" thickBot="1">
      <c r="A8" s="79" t="s">
        <v>131</v>
      </c>
      <c r="B8" s="208"/>
      <c r="C8" s="208"/>
      <c r="D8" s="208"/>
      <c r="E8" s="19"/>
      <c r="F8" s="90" t="str">
        <f>A8</f>
        <v>Kurzbeschreibung</v>
      </c>
      <c r="G8" s="243">
        <f>B8</f>
        <v>0</v>
      </c>
      <c r="H8" s="243"/>
      <c r="I8" s="243"/>
      <c r="Q8" s="58" t="e">
        <f>E38/E32-1</f>
        <v>#DIV/0!</v>
      </c>
    </row>
    <row r="9" spans="1:17" s="59" customFormat="1" ht="72" customHeight="1" thickTop="1" thickBot="1">
      <c r="A9" s="79" t="s">
        <v>132</v>
      </c>
      <c r="B9" s="208"/>
      <c r="C9" s="208"/>
      <c r="D9" s="208"/>
      <c r="E9" s="19"/>
      <c r="F9" s="90" t="str">
        <f>A9</f>
        <v>Aussagekraft/Relevanz</v>
      </c>
      <c r="G9" s="243">
        <f>B9</f>
        <v>0</v>
      </c>
      <c r="H9" s="243"/>
      <c r="I9" s="243"/>
    </row>
    <row r="10" spans="1:17" s="78" customFormat="1" ht="11.85" customHeight="1" thickTop="1" thickBot="1">
      <c r="A10" s="86"/>
      <c r="B10" s="132"/>
      <c r="C10" s="132"/>
      <c r="D10" s="132"/>
      <c r="E10" s="77"/>
      <c r="F10" s="89"/>
      <c r="G10" s="89"/>
      <c r="H10" s="89"/>
      <c r="I10" s="89"/>
    </row>
    <row r="11" spans="1:17" s="56" customFormat="1" ht="64.349999999999994" customHeight="1" thickTop="1" thickBot="1">
      <c r="A11" s="79" t="s">
        <v>133</v>
      </c>
      <c r="B11" s="221"/>
      <c r="C11" s="221"/>
      <c r="D11" s="221"/>
      <c r="E11" s="19"/>
      <c r="F11" s="90" t="str">
        <f t="shared" ref="F11:G17" si="1">A11</f>
        <v>Datenquelle</v>
      </c>
      <c r="G11" s="243">
        <f t="shared" si="1"/>
        <v>0</v>
      </c>
      <c r="H11" s="243"/>
      <c r="I11" s="243"/>
    </row>
    <row r="12" spans="1:17" s="56" customFormat="1" ht="42" customHeight="1" thickTop="1" thickBot="1">
      <c r="A12" s="79" t="s">
        <v>134</v>
      </c>
      <c r="B12" s="221"/>
      <c r="C12" s="221"/>
      <c r="D12" s="221"/>
      <c r="E12" s="19"/>
      <c r="F12" s="90" t="str">
        <f t="shared" si="1"/>
        <v>Internetadresse</v>
      </c>
      <c r="G12" s="243">
        <f t="shared" si="1"/>
        <v>0</v>
      </c>
      <c r="H12" s="243"/>
      <c r="I12" s="243"/>
    </row>
    <row r="13" spans="1:17" s="56" customFormat="1" ht="42" customHeight="1" thickTop="1" thickBot="1">
      <c r="A13" s="79" t="s">
        <v>127</v>
      </c>
      <c r="B13" s="221"/>
      <c r="C13" s="221"/>
      <c r="D13" s="221"/>
      <c r="E13" s="19"/>
      <c r="F13" s="90" t="str">
        <f t="shared" si="1"/>
        <v>Kontaktperson</v>
      </c>
      <c r="G13" s="243">
        <f t="shared" si="1"/>
        <v>0</v>
      </c>
      <c r="H13" s="243"/>
      <c r="I13" s="243"/>
    </row>
    <row r="14" spans="1:17" s="56" customFormat="1" ht="13.35" thickTop="1" thickBot="1">
      <c r="A14" s="79" t="s">
        <v>135</v>
      </c>
      <c r="B14" s="233"/>
      <c r="C14" s="234"/>
      <c r="D14" s="235"/>
      <c r="E14" s="19"/>
      <c r="F14" s="90" t="str">
        <f t="shared" si="1"/>
        <v>Nr. der Statisitik</v>
      </c>
      <c r="G14" s="244">
        <f t="shared" si="1"/>
        <v>0</v>
      </c>
      <c r="H14" s="245"/>
      <c r="I14" s="246"/>
    </row>
    <row r="15" spans="1:17" s="56" customFormat="1" ht="18.600000000000001" customHeight="1" thickTop="1" thickBot="1">
      <c r="A15" s="79" t="s">
        <v>136</v>
      </c>
      <c r="B15" s="133"/>
      <c r="C15" s="79" t="s">
        <v>137</v>
      </c>
      <c r="D15" s="134"/>
      <c r="E15" s="19"/>
      <c r="F15" s="90" t="str">
        <f t="shared" si="1"/>
        <v>Lizenz</v>
      </c>
      <c r="G15" s="135">
        <f t="shared" si="1"/>
        <v>0</v>
      </c>
      <c r="H15" s="90" t="str">
        <f>C15</f>
        <v>Dateiformat</v>
      </c>
      <c r="I15" s="135">
        <f>D15</f>
        <v>0</v>
      </c>
    </row>
    <row r="16" spans="1:17" s="59" customFormat="1" ht="18.600000000000001" customHeight="1" thickTop="1" thickBot="1">
      <c r="A16" s="79" t="s">
        <v>138</v>
      </c>
      <c r="B16" s="102"/>
      <c r="C16" s="79" t="s">
        <v>139</v>
      </c>
      <c r="D16" s="136"/>
      <c r="E16" s="19"/>
      <c r="F16" s="90" t="str">
        <f t="shared" si="1"/>
        <v>Erhebungsintervall</v>
      </c>
      <c r="G16" s="108">
        <f t="shared" si="1"/>
        <v>0</v>
      </c>
      <c r="H16" s="90" t="str">
        <f>C16</f>
        <v>Aktualisierung jeweils</v>
      </c>
      <c r="I16" s="108">
        <f>D16</f>
        <v>0</v>
      </c>
    </row>
    <row r="17" spans="1:17" s="59" customFormat="1" ht="18.600000000000001" customHeight="1" thickTop="1" thickBot="1">
      <c r="A17" s="79" t="s">
        <v>140</v>
      </c>
      <c r="B17" s="208"/>
      <c r="C17" s="208"/>
      <c r="D17" s="208"/>
      <c r="E17" s="19"/>
      <c r="F17" s="90" t="str">
        <f t="shared" si="1"/>
        <v>Einschränkungen</v>
      </c>
      <c r="G17" s="243">
        <f t="shared" si="1"/>
        <v>0</v>
      </c>
      <c r="H17" s="243"/>
      <c r="I17" s="243"/>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10"/>
      <c r="C21" s="229"/>
      <c r="D21" s="230"/>
      <c r="E21" s="19"/>
      <c r="F21" s="90" t="str">
        <f>A21</f>
        <v>Hinweise zu Datenauswahl und -aufbereitung</v>
      </c>
      <c r="G21" s="220">
        <f>B21</f>
        <v>0</v>
      </c>
      <c r="H21" s="231"/>
      <c r="I21" s="232"/>
    </row>
    <row r="22" spans="1:17" s="59" customFormat="1" ht="36.6" customHeight="1" thickTop="1" thickBot="1">
      <c r="A22" s="79" t="s">
        <v>146</v>
      </c>
      <c r="B22" s="210"/>
      <c r="C22" s="229"/>
      <c r="D22" s="230"/>
      <c r="E22" s="19"/>
      <c r="F22" s="90" t="str">
        <f>A22</f>
        <v>Berechnung Indikator</v>
      </c>
      <c r="G22" s="220">
        <f>B22</f>
        <v>0</v>
      </c>
      <c r="H22" s="231"/>
      <c r="I22" s="232"/>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208"/>
      <c r="C24" s="208"/>
      <c r="D24" s="208"/>
      <c r="E24" s="19"/>
      <c r="F24" s="89"/>
      <c r="G24" s="195"/>
      <c r="H24" s="195"/>
      <c r="I24" s="195"/>
    </row>
    <row r="25" spans="1:17" s="59" customFormat="1" ht="42.6" customHeight="1" thickTop="1" thickBot="1">
      <c r="A25" s="79" t="s">
        <v>148</v>
      </c>
      <c r="B25" s="208"/>
      <c r="C25" s="208"/>
      <c r="D25" s="208"/>
      <c r="E25" s="19"/>
      <c r="F25" s="90" t="str">
        <f t="shared" ref="F25:G27" si="3">A25</f>
        <v>Datenqualität</v>
      </c>
      <c r="G25" s="243">
        <f t="shared" si="3"/>
        <v>0</v>
      </c>
      <c r="H25" s="243"/>
      <c r="I25" s="243"/>
    </row>
    <row r="26" spans="1:17" s="59" customFormat="1" ht="33" customHeight="1" thickTop="1" thickBot="1">
      <c r="A26" s="79" t="s">
        <v>149</v>
      </c>
      <c r="B26" s="211"/>
      <c r="C26" s="211"/>
      <c r="D26" s="211"/>
      <c r="E26" s="19"/>
      <c r="F26" s="90" t="str">
        <f t="shared" si="3"/>
        <v>Plausiblisierung / Verifizierung</v>
      </c>
      <c r="G26" s="243">
        <f t="shared" si="3"/>
        <v>0</v>
      </c>
      <c r="H26" s="243"/>
      <c r="I26" s="243"/>
    </row>
    <row r="27" spans="1:17" s="59" customFormat="1" ht="37.35" customHeight="1" thickTop="1" thickBot="1">
      <c r="A27" s="79" t="s">
        <v>150</v>
      </c>
      <c r="B27" s="208"/>
      <c r="C27" s="208"/>
      <c r="D27" s="208"/>
      <c r="E27" s="19"/>
      <c r="F27" s="90" t="str">
        <f t="shared" si="3"/>
        <v>Bemerkungen</v>
      </c>
      <c r="G27" s="243">
        <f t="shared" si="3"/>
        <v>0</v>
      </c>
      <c r="H27" s="243"/>
      <c r="I27" s="243"/>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IF(ISNUMBER(Daten_KV8[[#This Row],[ZH]]),Daten_KV8[[#This Row],[ZH]]/_xlfn.XLOOKUP(Basisjahr,Daten_KV8[Jahr],Daten_KV8[ZH])-1,#N/A)</f>
        <v>#N/A</v>
      </c>
      <c r="G32" s="73"/>
      <c r="H32" s="75" t="e">
        <f>IF(ISNUMBER(Daten_KV8[[#This Row],[CH]]),Daten_KV8[[#This Row],[CH]]/_xlfn.XLOOKUP(Basisjahr,Daten_KV8[Jahr],Daten_KV8[CH])-1,#N/A)</f>
        <v>#N/A</v>
      </c>
      <c r="I32" s="73"/>
      <c r="J32" s="75" t="e">
        <f>IF(ISNUMBER(Daten_KV8[[#This Row],[BS]]),Daten_KV8[[#This Row],[BS]]/_xlfn.XLOOKUP(Basisjahr,Daten_KV8[Jahr],Daten_KV8[BS])-1,#N/A)</f>
        <v>#N/A</v>
      </c>
      <c r="K32" s="63"/>
      <c r="L32" s="67"/>
      <c r="M32" s="64"/>
      <c r="N32" s="64"/>
      <c r="O32" s="64"/>
      <c r="P32" s="64"/>
    </row>
    <row r="33" spans="1:16" ht="16.350000000000001" customHeight="1">
      <c r="A33" s="95">
        <v>2016</v>
      </c>
      <c r="B33" s="65" t="s">
        <v>164</v>
      </c>
      <c r="C33" s="124" t="s">
        <v>164</v>
      </c>
      <c r="D33" s="66" t="e">
        <v>#N/A</v>
      </c>
      <c r="E33" s="73"/>
      <c r="F33" s="75" t="e">
        <f>IF(ISNUMBER(Daten_KV8[[#This Row],[ZH]]),Daten_KV8[[#This Row],[ZH]]/_xlfn.XLOOKUP(Basisjahr,Daten_KV8[Jahr],Daten_KV8[ZH])-1,#N/A)</f>
        <v>#N/A</v>
      </c>
      <c r="G33" s="73"/>
      <c r="H33" s="75" t="e">
        <f>IF(ISNUMBER(Daten_KV8[[#This Row],[CH]]),Daten_KV8[[#This Row],[CH]]/_xlfn.XLOOKUP(Basisjahr,Daten_KV8[Jahr],Daten_KV8[CH])-1,#N/A)</f>
        <v>#N/A</v>
      </c>
      <c r="I33" s="73"/>
      <c r="J33" s="75" t="e">
        <f>IF(ISNUMBER(Daten_KV8[[#This Row],[BS]]),Daten_KV8[[#This Row],[BS]]/_xlfn.XLOOKUP(Basisjahr,Daten_KV8[Jahr],Daten_KV8[BS])-1,#N/A)</f>
        <v>#N/A</v>
      </c>
      <c r="K33" s="63"/>
      <c r="L33" s="67"/>
      <c r="M33" s="64"/>
      <c r="N33" s="62"/>
      <c r="O33" s="62"/>
      <c r="P33" s="62"/>
    </row>
    <row r="34" spans="1:16" ht="16.350000000000001" customHeight="1">
      <c r="A34" s="95">
        <v>2017</v>
      </c>
      <c r="B34" s="65" t="s">
        <v>164</v>
      </c>
      <c r="C34" s="124" t="s">
        <v>164</v>
      </c>
      <c r="D34" s="66" t="e">
        <v>#N/A</v>
      </c>
      <c r="E34" s="73"/>
      <c r="F34" s="75" t="e">
        <f>IF(ISNUMBER(Daten_KV8[[#This Row],[ZH]]),Daten_KV8[[#This Row],[ZH]]/_xlfn.XLOOKUP(Basisjahr,Daten_KV8[Jahr],Daten_KV8[ZH])-1,#N/A)</f>
        <v>#N/A</v>
      </c>
      <c r="G34" s="73"/>
      <c r="H34" s="75" t="e">
        <f>IF(ISNUMBER(Daten_KV8[[#This Row],[CH]]),Daten_KV8[[#This Row],[CH]]/_xlfn.XLOOKUP(Basisjahr,Daten_KV8[Jahr],Daten_KV8[CH])-1,#N/A)</f>
        <v>#N/A</v>
      </c>
      <c r="I34" s="73"/>
      <c r="J34" s="75" t="e">
        <f>IF(ISNUMBER(Daten_KV8[[#This Row],[BS]]),Daten_KV8[[#This Row],[BS]]/_xlfn.XLOOKUP(Basisjahr,Daten_KV8[Jahr],Daten_KV8[BS])-1,#N/A)</f>
        <v>#N/A</v>
      </c>
      <c r="K34" s="63"/>
      <c r="L34" s="67"/>
      <c r="M34" s="64"/>
      <c r="N34" s="62"/>
      <c r="O34" s="62"/>
      <c r="P34" s="62"/>
    </row>
    <row r="35" spans="1:16" ht="16.350000000000001" customHeight="1">
      <c r="A35" s="95">
        <v>2018</v>
      </c>
      <c r="B35" s="65" t="s">
        <v>164</v>
      </c>
      <c r="C35" s="124" t="s">
        <v>164</v>
      </c>
      <c r="D35" s="66" t="e">
        <v>#N/A</v>
      </c>
      <c r="E35" s="73"/>
      <c r="F35" s="75" t="e">
        <f>IF(ISNUMBER(Daten_KV8[[#This Row],[ZH]]),Daten_KV8[[#This Row],[ZH]]/_xlfn.XLOOKUP(Basisjahr,Daten_KV8[Jahr],Daten_KV8[ZH])-1,#N/A)</f>
        <v>#N/A</v>
      </c>
      <c r="G35" s="73"/>
      <c r="H35" s="75" t="e">
        <f>IF(ISNUMBER(Daten_KV8[[#This Row],[CH]]),Daten_KV8[[#This Row],[CH]]/_xlfn.XLOOKUP(Basisjahr,Daten_KV8[Jahr],Daten_KV8[CH])-1,#N/A)</f>
        <v>#N/A</v>
      </c>
      <c r="I35" s="73"/>
      <c r="J35" s="75" t="e">
        <f>IF(ISNUMBER(Daten_KV8[[#This Row],[BS]]),Daten_KV8[[#This Row],[BS]]/_xlfn.XLOOKUP(Basisjahr,Daten_KV8[Jahr],Daten_KV8[BS])-1,#N/A)</f>
        <v>#N/A</v>
      </c>
      <c r="K35" s="63"/>
      <c r="L35" s="67"/>
      <c r="M35" s="64"/>
      <c r="N35" s="62"/>
      <c r="O35" s="62"/>
      <c r="P35" s="62"/>
    </row>
    <row r="36" spans="1:16" ht="16.350000000000001" customHeight="1">
      <c r="A36" s="95">
        <v>2019</v>
      </c>
      <c r="B36" s="65" t="s">
        <v>164</v>
      </c>
      <c r="C36" s="124" t="s">
        <v>164</v>
      </c>
      <c r="D36" s="66" t="e">
        <v>#N/A</v>
      </c>
      <c r="E36" s="73"/>
      <c r="F36" s="75" t="e">
        <f>IF(ISNUMBER(Daten_KV8[[#This Row],[ZH]]),Daten_KV8[[#This Row],[ZH]]/_xlfn.XLOOKUP(Basisjahr,Daten_KV8[Jahr],Daten_KV8[ZH])-1,#N/A)</f>
        <v>#N/A</v>
      </c>
      <c r="G36" s="73"/>
      <c r="H36" s="75" t="e">
        <f>IF(ISNUMBER(Daten_KV8[[#This Row],[CH]]),Daten_KV8[[#This Row],[CH]]/_xlfn.XLOOKUP(Basisjahr,Daten_KV8[Jahr],Daten_KV8[CH])-1,#N/A)</f>
        <v>#N/A</v>
      </c>
      <c r="I36" s="73"/>
      <c r="J36" s="75" t="e">
        <f>IF(ISNUMBER(Daten_KV8[[#This Row],[BS]]),Daten_KV8[[#This Row],[BS]]/_xlfn.XLOOKUP(Basisjahr,Daten_KV8[Jahr],Daten_KV8[BS])-1,#N/A)</f>
        <v>#N/A</v>
      </c>
      <c r="K36" s="63"/>
      <c r="L36" s="67"/>
      <c r="M36" s="64"/>
      <c r="N36" s="62"/>
      <c r="O36" s="62"/>
      <c r="P36" s="62"/>
    </row>
    <row r="37" spans="1:16" ht="16.350000000000001" customHeight="1">
      <c r="A37" s="95">
        <v>2020</v>
      </c>
      <c r="B37" s="65" t="s">
        <v>164</v>
      </c>
      <c r="C37" s="124" t="s">
        <v>164</v>
      </c>
      <c r="D37" s="66" t="e">
        <v>#N/A</v>
      </c>
      <c r="E37" s="73"/>
      <c r="F37" s="75" t="e">
        <f>IF(ISNUMBER(Daten_KV8[[#This Row],[ZH]]),Daten_KV8[[#This Row],[ZH]]/_xlfn.XLOOKUP(Basisjahr,Daten_KV8[Jahr],Daten_KV8[ZH])-1,#N/A)</f>
        <v>#N/A</v>
      </c>
      <c r="G37" s="73"/>
      <c r="H37" s="75" t="e">
        <f>IF(ISNUMBER(Daten_KV8[[#This Row],[CH]]),Daten_KV8[[#This Row],[CH]]/_xlfn.XLOOKUP(Basisjahr,Daten_KV8[Jahr],Daten_KV8[CH])-1,#N/A)</f>
        <v>#N/A</v>
      </c>
      <c r="I37" s="73"/>
      <c r="J37" s="75" t="e">
        <f>IF(ISNUMBER(Daten_KV8[[#This Row],[BS]]),Daten_KV8[[#This Row],[BS]]/_xlfn.XLOOKUP(Basisjahr,Daten_KV8[Jahr],Daten_KV8[BS])-1,#N/A)</f>
        <v>#N/A</v>
      </c>
      <c r="K37" s="63"/>
      <c r="L37" s="67"/>
      <c r="M37" s="64"/>
      <c r="N37" s="62"/>
      <c r="O37" s="62"/>
      <c r="P37" s="62"/>
    </row>
    <row r="38" spans="1:16" ht="16.350000000000001" customHeight="1">
      <c r="A38" s="95">
        <v>2021</v>
      </c>
      <c r="B38" s="65" t="s">
        <v>164</v>
      </c>
      <c r="C38" s="124" t="s">
        <v>164</v>
      </c>
      <c r="D38" s="66" t="e">
        <v>#N/A</v>
      </c>
      <c r="E38" s="73"/>
      <c r="F38" s="75" t="e">
        <f>IF(ISNUMBER(Daten_KV8[[#This Row],[ZH]]),Daten_KV8[[#This Row],[ZH]]/_xlfn.XLOOKUP(Basisjahr,Daten_KV8[Jahr],Daten_KV8[ZH])-1,#N/A)</f>
        <v>#N/A</v>
      </c>
      <c r="G38" s="73"/>
      <c r="H38" s="75" t="e">
        <f>IF(ISNUMBER(Daten_KV8[[#This Row],[CH]]),Daten_KV8[[#This Row],[CH]]/_xlfn.XLOOKUP(Basisjahr,Daten_KV8[Jahr],Daten_KV8[CH])-1,#N/A)</f>
        <v>#N/A</v>
      </c>
      <c r="I38" s="73"/>
      <c r="J38" s="75" t="e">
        <f>IF(ISNUMBER(Daten_KV8[[#This Row],[BS]]),Daten_KV8[[#This Row],[BS]]/_xlfn.XLOOKUP(Basisjahr,Daten_KV8[Jahr],Daten_KV8[BS])-1,#N/A)</f>
        <v>#N/A</v>
      </c>
      <c r="K38" s="63"/>
      <c r="L38" s="67"/>
      <c r="M38" s="64"/>
      <c r="N38" s="62"/>
      <c r="O38" s="62"/>
      <c r="P38" s="62"/>
    </row>
    <row r="39" spans="1:16" ht="16.350000000000001" customHeight="1">
      <c r="A39" s="95">
        <v>2022</v>
      </c>
      <c r="B39" s="65" t="s">
        <v>164</v>
      </c>
      <c r="C39" s="124" t="s">
        <v>164</v>
      </c>
      <c r="D39" s="66" t="e">
        <v>#N/A</v>
      </c>
      <c r="E39" s="73"/>
      <c r="F39" s="75" t="e">
        <f>IF(ISNUMBER(Daten_KV8[[#This Row],[ZH]]),Daten_KV8[[#This Row],[ZH]]/_xlfn.XLOOKUP(Basisjahr,Daten_KV8[Jahr],Daten_KV8[ZH])-1,#N/A)</f>
        <v>#N/A</v>
      </c>
      <c r="G39" s="73"/>
      <c r="H39" s="75" t="e">
        <f>IF(ISNUMBER(Daten_KV8[[#This Row],[CH]]),Daten_KV8[[#This Row],[CH]]/_xlfn.XLOOKUP(Basisjahr,Daten_KV8[Jahr],Daten_KV8[CH])-1,#N/A)</f>
        <v>#N/A</v>
      </c>
      <c r="I39" s="73"/>
      <c r="J39" s="75" t="e">
        <f>IF(ISNUMBER(Daten_KV8[[#This Row],[BS]]),Daten_KV8[[#This Row],[BS]]/_xlfn.XLOOKUP(Basisjahr,Daten_KV8[Jahr],Daten_KV8[BS])-1,#N/A)</f>
        <v>#N/A</v>
      </c>
      <c r="K39" s="68"/>
      <c r="L39" s="67"/>
      <c r="M39" s="64"/>
      <c r="N39" s="62"/>
      <c r="O39" s="62"/>
      <c r="P39" s="62"/>
    </row>
    <row r="40" spans="1:16" ht="16.350000000000001" customHeight="1">
      <c r="A40" s="95">
        <v>2023</v>
      </c>
      <c r="B40" s="65" t="s">
        <v>164</v>
      </c>
      <c r="C40" s="124" t="s">
        <v>164</v>
      </c>
      <c r="D40" s="66" t="e">
        <v>#N/A</v>
      </c>
      <c r="E40" s="74"/>
      <c r="F40" s="76" t="e">
        <f>IF(ISNUMBER(Daten_KV8[[#This Row],[ZH]]),Daten_KV8[[#This Row],[ZH]]/_xlfn.XLOOKUP(Basisjahr,Daten_KV8[Jahr],Daten_KV8[ZH])-1,#N/A)</f>
        <v>#N/A</v>
      </c>
      <c r="G40" s="74"/>
      <c r="H40" s="76" t="e">
        <f>IF(ISNUMBER(Daten_KV8[[#This Row],[CH]]),Daten_KV8[[#This Row],[CH]]/_xlfn.XLOOKUP(Basisjahr,Daten_KV8[Jahr],Daten_KV8[CH])-1,#N/A)</f>
        <v>#N/A</v>
      </c>
      <c r="I40" s="74"/>
      <c r="J40" s="76" t="e">
        <f>IF(ISNUMBER(Daten_KV8[[#This Row],[BS]]),Daten_KV8[[#This Row],[BS]]/_xlfn.XLOOKUP(Basisjahr,Daten_KV8[Jahr],Daten_KV8[BS])-1,#N/A)</f>
        <v>#N/A</v>
      </c>
      <c r="K40" s="68"/>
      <c r="L40" s="67"/>
      <c r="M40" s="64"/>
      <c r="N40" s="62"/>
      <c r="O40" s="62"/>
      <c r="P40" s="62"/>
    </row>
    <row r="41" spans="1:16" ht="16.350000000000001" customHeight="1">
      <c r="A41" s="95">
        <v>2024</v>
      </c>
      <c r="B41" s="65" t="s">
        <v>164</v>
      </c>
      <c r="C41" s="124" t="s">
        <v>164</v>
      </c>
      <c r="D41" s="66" t="e">
        <v>#N/A</v>
      </c>
      <c r="E41" s="74"/>
      <c r="F41" s="76" t="e">
        <f>IF(ISNUMBER(Daten_KV8[[#This Row],[ZH]]),Daten_KV8[[#This Row],[ZH]]/_xlfn.XLOOKUP(Basisjahr,Daten_KV8[Jahr],Daten_KV8[ZH])-1,#N/A)</f>
        <v>#N/A</v>
      </c>
      <c r="G41" s="74"/>
      <c r="H41" s="76" t="e">
        <f>IF(ISNUMBER(Daten_KV8[[#This Row],[CH]]),Daten_KV8[[#This Row],[CH]]/_xlfn.XLOOKUP(Basisjahr,Daten_KV8[Jahr],Daten_KV8[CH])-1,#N/A)</f>
        <v>#N/A</v>
      </c>
      <c r="I41" s="74"/>
      <c r="J41" s="76" t="e">
        <f>IF(ISNUMBER(Daten_KV8[[#This Row],[BS]]),Daten_KV8[[#This Row],[BS]]/_xlfn.XLOOKUP(Basisjahr,Daten_KV8[Jahr],Daten_KV8[BS])-1,#N/A)</f>
        <v>#N/A</v>
      </c>
      <c r="K41" s="68"/>
      <c r="L41" s="67"/>
      <c r="M41" s="64"/>
      <c r="N41" s="62"/>
      <c r="O41" s="62"/>
      <c r="P41" s="62"/>
    </row>
    <row r="42" spans="1:16" ht="16.350000000000001" customHeight="1">
      <c r="A42" s="95">
        <v>2025</v>
      </c>
      <c r="B42" s="65" t="s">
        <v>164</v>
      </c>
      <c r="C42" s="124" t="s">
        <v>164</v>
      </c>
      <c r="D42" s="66" t="e">
        <v>#N/A</v>
      </c>
      <c r="E42" s="74"/>
      <c r="F42" s="76" t="e">
        <f>IF(ISNUMBER(Daten_KV8[[#This Row],[ZH]]),Daten_KV8[[#This Row],[ZH]]/_xlfn.XLOOKUP(Basisjahr,Daten_KV8[Jahr],Daten_KV8[ZH])-1,#N/A)</f>
        <v>#N/A</v>
      </c>
      <c r="G42" s="74"/>
      <c r="H42" s="76" t="e">
        <f>IF(ISNUMBER(Daten_KV8[[#This Row],[CH]]),Daten_KV8[[#This Row],[CH]]/_xlfn.XLOOKUP(Basisjahr,Daten_KV8[Jahr],Daten_KV8[CH])-1,#N/A)</f>
        <v>#N/A</v>
      </c>
      <c r="I42" s="74"/>
      <c r="J42" s="76" t="e">
        <f>IF(ISNUMBER(Daten_KV8[[#This Row],[BS]]),Daten_KV8[[#This Row],[BS]]/_xlfn.XLOOKUP(Basisjahr,Daten_KV8[Jahr],Daten_KV8[BS])-1,#N/A)</f>
        <v>#N/A</v>
      </c>
      <c r="K42" s="68"/>
      <c r="L42" s="67"/>
      <c r="M42" s="64"/>
      <c r="N42" s="62"/>
      <c r="O42" s="62"/>
      <c r="P42" s="62"/>
    </row>
    <row r="43" spans="1:16" ht="16.350000000000001" customHeight="1">
      <c r="A43" s="95">
        <v>2026</v>
      </c>
      <c r="B43" s="65" t="s">
        <v>164</v>
      </c>
      <c r="C43" s="124" t="s">
        <v>164</v>
      </c>
      <c r="D43" s="66" t="e">
        <v>#N/A</v>
      </c>
      <c r="E43" s="74"/>
      <c r="F43" s="76" t="e">
        <f>IF(ISNUMBER(Daten_KV8[[#This Row],[ZH]]),Daten_KV8[[#This Row],[ZH]]/_xlfn.XLOOKUP(Basisjahr,Daten_KV8[Jahr],Daten_KV8[ZH])-1,#N/A)</f>
        <v>#N/A</v>
      </c>
      <c r="G43" s="74"/>
      <c r="H43" s="76" t="e">
        <f>IF(ISNUMBER(Daten_KV8[[#This Row],[CH]]),Daten_KV8[[#This Row],[CH]]/_xlfn.XLOOKUP(Basisjahr,Daten_KV8[Jahr],Daten_KV8[CH])-1,#N/A)</f>
        <v>#N/A</v>
      </c>
      <c r="I43" s="74"/>
      <c r="J43" s="76" t="e">
        <f>IF(ISNUMBER(Daten_KV8[[#This Row],[BS]]),Daten_KV8[[#This Row],[BS]]/_xlfn.XLOOKUP(Basisjahr,Daten_KV8[Jahr],Daten_KV8[BS])-1,#N/A)</f>
        <v>#N/A</v>
      </c>
      <c r="K43" s="68"/>
      <c r="L43" s="67"/>
      <c r="M43" s="64"/>
      <c r="N43" s="62"/>
      <c r="O43" s="62"/>
      <c r="P43" s="62"/>
    </row>
    <row r="44" spans="1:16" ht="16.350000000000001" customHeight="1">
      <c r="A44" s="95">
        <v>2027</v>
      </c>
      <c r="B44" s="65" t="s">
        <v>164</v>
      </c>
      <c r="C44" s="124" t="s">
        <v>164</v>
      </c>
      <c r="D44" s="66" t="e">
        <v>#N/A</v>
      </c>
      <c r="E44" s="74"/>
      <c r="F44" s="76" t="e">
        <f>IF(ISNUMBER(Daten_KV8[[#This Row],[ZH]]),Daten_KV8[[#This Row],[ZH]]/_xlfn.XLOOKUP(Basisjahr,Daten_KV8[Jahr],Daten_KV8[ZH])-1,#N/A)</f>
        <v>#N/A</v>
      </c>
      <c r="G44" s="74"/>
      <c r="H44" s="76" t="e">
        <f>IF(ISNUMBER(Daten_KV8[[#This Row],[CH]]),Daten_KV8[[#This Row],[CH]]/_xlfn.XLOOKUP(Basisjahr,Daten_KV8[Jahr],Daten_KV8[CH])-1,#N/A)</f>
        <v>#N/A</v>
      </c>
      <c r="I44" s="74"/>
      <c r="J44" s="76" t="e">
        <f>IF(ISNUMBER(Daten_KV8[[#This Row],[BS]]),Daten_KV8[[#This Row],[BS]]/_xlfn.XLOOKUP(Basisjahr,Daten_KV8[Jahr],Daten_KV8[BS])-1,#N/A)</f>
        <v>#N/A</v>
      </c>
      <c r="K44" s="68"/>
      <c r="L44" s="67"/>
      <c r="M44" s="64"/>
      <c r="N44" s="62"/>
      <c r="O44" s="62"/>
      <c r="P44" s="62"/>
    </row>
    <row r="45" spans="1:16" ht="16.350000000000001" customHeight="1">
      <c r="A45" s="95">
        <v>2028</v>
      </c>
      <c r="B45" s="65" t="s">
        <v>164</v>
      </c>
      <c r="C45" s="124" t="s">
        <v>164</v>
      </c>
      <c r="D45" s="66" t="e">
        <v>#N/A</v>
      </c>
      <c r="E45" s="74"/>
      <c r="F45" s="76" t="e">
        <f>IF(ISNUMBER(Daten_KV8[[#This Row],[ZH]]),Daten_KV8[[#This Row],[ZH]]/_xlfn.XLOOKUP(Basisjahr,Daten_KV8[Jahr],Daten_KV8[ZH])-1,#N/A)</f>
        <v>#N/A</v>
      </c>
      <c r="G45" s="74"/>
      <c r="H45" s="76" t="e">
        <f>IF(ISNUMBER(Daten_KV8[[#This Row],[CH]]),Daten_KV8[[#This Row],[CH]]/_xlfn.XLOOKUP(Basisjahr,Daten_KV8[Jahr],Daten_KV8[CH])-1,#N/A)</f>
        <v>#N/A</v>
      </c>
      <c r="I45" s="74"/>
      <c r="J45" s="76" t="e">
        <f>IF(ISNUMBER(Daten_KV8[[#This Row],[BS]]),Daten_KV8[[#This Row],[BS]]/_xlfn.XLOOKUP(Basisjahr,Daten_KV8[Jahr],Daten_KV8[BS])-1,#N/A)</f>
        <v>#N/A</v>
      </c>
      <c r="K45" s="68"/>
      <c r="L45" s="67"/>
      <c r="M45" s="64"/>
      <c r="N45" s="62"/>
      <c r="O45" s="62"/>
      <c r="P45" s="62"/>
    </row>
    <row r="46" spans="1:16" ht="16.350000000000001" customHeight="1">
      <c r="A46" s="95">
        <v>2029</v>
      </c>
      <c r="B46" s="65" t="s">
        <v>164</v>
      </c>
      <c r="C46" s="124" t="s">
        <v>164</v>
      </c>
      <c r="D46" s="66" t="e">
        <v>#N/A</v>
      </c>
      <c r="E46" s="74"/>
      <c r="F46" s="76" t="e">
        <f>IF(ISNUMBER(Daten_KV8[[#This Row],[ZH]]),Daten_KV8[[#This Row],[ZH]]/_xlfn.XLOOKUP(Basisjahr,Daten_KV8[Jahr],Daten_KV8[ZH])-1,#N/A)</f>
        <v>#N/A</v>
      </c>
      <c r="G46" s="74"/>
      <c r="H46" s="76" t="e">
        <f>IF(ISNUMBER(Daten_KV8[[#This Row],[CH]]),Daten_KV8[[#This Row],[CH]]/_xlfn.XLOOKUP(Basisjahr,Daten_KV8[Jahr],Daten_KV8[CH])-1,#N/A)</f>
        <v>#N/A</v>
      </c>
      <c r="I46" s="74"/>
      <c r="J46" s="76" t="e">
        <f>IF(ISNUMBER(Daten_KV8[[#This Row],[BS]]),Daten_KV8[[#This Row],[BS]]/_xlfn.XLOOKUP(Basisjahr,Daten_KV8[Jahr],Daten_KV8[BS])-1,#N/A)</f>
        <v>#N/A</v>
      </c>
      <c r="K46" s="68"/>
      <c r="L46" s="67"/>
      <c r="M46" s="64"/>
      <c r="N46" s="62"/>
      <c r="O46" s="62"/>
      <c r="P46" s="62"/>
    </row>
    <row r="47" spans="1:16" ht="16.350000000000001" customHeight="1">
      <c r="A47" s="95">
        <v>2030</v>
      </c>
      <c r="B47" s="65" t="s">
        <v>164</v>
      </c>
      <c r="C47" s="124" t="s">
        <v>164</v>
      </c>
      <c r="D47" s="66" t="e">
        <v>#N/A</v>
      </c>
      <c r="E47" s="74"/>
      <c r="F47" s="76" t="e">
        <f>IF(ISNUMBER(Daten_KV8[[#This Row],[ZH]]),Daten_KV8[[#This Row],[ZH]]/_xlfn.XLOOKUP(Basisjahr,Daten_KV8[Jahr],Daten_KV8[ZH])-1,#N/A)</f>
        <v>#N/A</v>
      </c>
      <c r="G47" s="74"/>
      <c r="H47" s="76" t="e">
        <f>IF(ISNUMBER(Daten_KV8[[#This Row],[CH]]),Daten_KV8[[#This Row],[CH]]/_xlfn.XLOOKUP(Basisjahr,Daten_KV8[Jahr],Daten_KV8[CH])-1,#N/A)</f>
        <v>#N/A</v>
      </c>
      <c r="I47" s="74"/>
      <c r="J47" s="76" t="e">
        <f>IF(ISNUMBER(Daten_KV8[[#This Row],[BS]]),Daten_KV8[[#This Row],[BS]]/_xlfn.XLOOKUP(Basisjahr,Daten_KV8[Jahr],Daten_KV8[BS])-1,#N/A)</f>
        <v>#N/A</v>
      </c>
      <c r="K47" s="68"/>
      <c r="L47" s="67"/>
      <c r="M47" s="64"/>
      <c r="N47" s="62"/>
      <c r="O47" s="62"/>
      <c r="P47" s="62"/>
    </row>
    <row r="48" spans="1:16" ht="16.350000000000001" customHeight="1">
      <c r="A48" s="95">
        <v>2031</v>
      </c>
      <c r="B48" s="65" t="s">
        <v>164</v>
      </c>
      <c r="C48" s="124" t="s">
        <v>164</v>
      </c>
      <c r="D48" s="66" t="e">
        <v>#N/A</v>
      </c>
      <c r="E48" s="74"/>
      <c r="F48" s="76" t="e">
        <f>IF(ISNUMBER(Daten_KV8[[#This Row],[ZH]]),Daten_KV8[[#This Row],[ZH]]/_xlfn.XLOOKUP(Basisjahr,Daten_KV8[Jahr],Daten_KV8[ZH])-1,#N/A)</f>
        <v>#N/A</v>
      </c>
      <c r="G48" s="74"/>
      <c r="H48" s="76" t="e">
        <f>IF(ISNUMBER(Daten_KV8[[#This Row],[CH]]),Daten_KV8[[#This Row],[CH]]/_xlfn.XLOOKUP(Basisjahr,Daten_KV8[Jahr],Daten_KV8[CH])-1,#N/A)</f>
        <v>#N/A</v>
      </c>
      <c r="I48" s="74"/>
      <c r="J48" s="76" t="e">
        <f>IF(ISNUMBER(Daten_KV8[[#This Row],[BS]]),Daten_KV8[[#This Row],[BS]]/_xlfn.XLOOKUP(Basisjahr,Daten_KV8[Jahr],Daten_KV8[BS])-1,#N/A)</f>
        <v>#N/A</v>
      </c>
      <c r="K48" s="68"/>
      <c r="L48" s="67"/>
      <c r="M48" s="64"/>
      <c r="N48" s="62"/>
      <c r="O48" s="62"/>
      <c r="P48" s="62"/>
    </row>
    <row r="49" spans="1:16" ht="16.350000000000001" customHeight="1">
      <c r="A49" s="95">
        <v>2032</v>
      </c>
      <c r="B49" s="65" t="s">
        <v>164</v>
      </c>
      <c r="C49" s="124" t="s">
        <v>164</v>
      </c>
      <c r="D49" s="66" t="e">
        <v>#N/A</v>
      </c>
      <c r="E49" s="74"/>
      <c r="F49" s="76" t="e">
        <f>IF(ISNUMBER(Daten_KV8[[#This Row],[ZH]]),Daten_KV8[[#This Row],[ZH]]/_xlfn.XLOOKUP(Basisjahr,Daten_KV8[Jahr],Daten_KV8[ZH])-1,#N/A)</f>
        <v>#N/A</v>
      </c>
      <c r="G49" s="74"/>
      <c r="H49" s="76" t="e">
        <f>IF(ISNUMBER(Daten_KV8[[#This Row],[CH]]),Daten_KV8[[#This Row],[CH]]/_xlfn.XLOOKUP(Basisjahr,Daten_KV8[Jahr],Daten_KV8[CH])-1,#N/A)</f>
        <v>#N/A</v>
      </c>
      <c r="I49" s="74"/>
      <c r="J49" s="76" t="e">
        <f>IF(ISNUMBER(Daten_KV8[[#This Row],[BS]]),Daten_KV8[[#This Row],[BS]]/_xlfn.XLOOKUP(Basisjahr,Daten_KV8[Jahr],Daten_KV8[BS])-1,#N/A)</f>
        <v>#N/A</v>
      </c>
      <c r="K49" s="68"/>
      <c r="L49" s="67"/>
      <c r="M49" s="64"/>
      <c r="N49" s="62"/>
      <c r="O49" s="62"/>
      <c r="P49" s="62"/>
    </row>
    <row r="50" spans="1:16" ht="16.350000000000001" customHeight="1">
      <c r="A50" s="95">
        <v>2033</v>
      </c>
      <c r="B50" s="65" t="s">
        <v>164</v>
      </c>
      <c r="C50" s="124" t="s">
        <v>164</v>
      </c>
      <c r="D50" s="66" t="e">
        <v>#N/A</v>
      </c>
      <c r="E50" s="74"/>
      <c r="F50" s="76" t="e">
        <f>IF(ISNUMBER(Daten_KV8[[#This Row],[ZH]]),Daten_KV8[[#This Row],[ZH]]/_xlfn.XLOOKUP(Basisjahr,Daten_KV8[Jahr],Daten_KV8[ZH])-1,#N/A)</f>
        <v>#N/A</v>
      </c>
      <c r="G50" s="74"/>
      <c r="H50" s="76" t="e">
        <f>IF(ISNUMBER(Daten_KV8[[#This Row],[CH]]),Daten_KV8[[#This Row],[CH]]/_xlfn.XLOOKUP(Basisjahr,Daten_KV8[Jahr],Daten_KV8[CH])-1,#N/A)</f>
        <v>#N/A</v>
      </c>
      <c r="I50" s="74"/>
      <c r="J50" s="76" t="e">
        <f>IF(ISNUMBER(Daten_KV8[[#This Row],[BS]]),Daten_KV8[[#This Row],[BS]]/_xlfn.XLOOKUP(Basisjahr,Daten_KV8[Jahr],Daten_KV8[BS])-1,#N/A)</f>
        <v>#N/A</v>
      </c>
      <c r="K50" s="68"/>
      <c r="L50" s="67"/>
      <c r="M50" s="64"/>
      <c r="N50" s="62"/>
      <c r="O50" s="62"/>
      <c r="P50" s="62"/>
    </row>
    <row r="51" spans="1:16" ht="16.350000000000001" customHeight="1">
      <c r="A51" s="95">
        <v>2034</v>
      </c>
      <c r="B51" s="65" t="s">
        <v>164</v>
      </c>
      <c r="C51" s="124" t="s">
        <v>164</v>
      </c>
      <c r="D51" s="66" t="e">
        <v>#N/A</v>
      </c>
      <c r="E51" s="74"/>
      <c r="F51" s="76" t="e">
        <f>IF(ISNUMBER(Daten_KV8[[#This Row],[ZH]]),Daten_KV8[[#This Row],[ZH]]/_xlfn.XLOOKUP(Basisjahr,Daten_KV8[Jahr],Daten_KV8[ZH])-1,#N/A)</f>
        <v>#N/A</v>
      </c>
      <c r="G51" s="74"/>
      <c r="H51" s="76" t="e">
        <f>IF(ISNUMBER(Daten_KV8[[#This Row],[CH]]),Daten_KV8[[#This Row],[CH]]/_xlfn.XLOOKUP(Basisjahr,Daten_KV8[Jahr],Daten_KV8[CH])-1,#N/A)</f>
        <v>#N/A</v>
      </c>
      <c r="I51" s="74"/>
      <c r="J51" s="76" t="e">
        <f>IF(ISNUMBER(Daten_KV8[[#This Row],[BS]]),Daten_KV8[[#This Row],[BS]]/_xlfn.XLOOKUP(Basisjahr,Daten_KV8[Jahr],Daten_KV8[BS])-1,#N/A)</f>
        <v>#N/A</v>
      </c>
      <c r="K51" s="68"/>
      <c r="L51" s="67"/>
      <c r="M51" s="64"/>
      <c r="N51" s="62"/>
      <c r="O51" s="62"/>
      <c r="P51" s="62"/>
    </row>
    <row r="52" spans="1:16" ht="16.350000000000001" customHeight="1">
      <c r="A52" s="95">
        <v>2035</v>
      </c>
      <c r="B52" s="65" t="s">
        <v>164</v>
      </c>
      <c r="C52" s="124" t="s">
        <v>164</v>
      </c>
      <c r="D52" s="66" t="e">
        <v>#N/A</v>
      </c>
      <c r="E52" s="74"/>
      <c r="F52" s="76" t="e">
        <f>IF(ISNUMBER(Daten_KV8[[#This Row],[ZH]]),Daten_KV8[[#This Row],[ZH]]/_xlfn.XLOOKUP(Basisjahr,Daten_KV8[Jahr],Daten_KV8[ZH])-1,#N/A)</f>
        <v>#N/A</v>
      </c>
      <c r="G52" s="74"/>
      <c r="H52" s="76" t="e">
        <f>IF(ISNUMBER(Daten_KV8[[#This Row],[CH]]),Daten_KV8[[#This Row],[CH]]/_xlfn.XLOOKUP(Basisjahr,Daten_KV8[Jahr],Daten_KV8[CH])-1,#N/A)</f>
        <v>#N/A</v>
      </c>
      <c r="I52" s="74"/>
      <c r="J52" s="76" t="e">
        <f>IF(ISNUMBER(Daten_KV8[[#This Row],[BS]]),Daten_KV8[[#This Row],[BS]]/_xlfn.XLOOKUP(Basisjahr,Daten_KV8[Jahr],Daten_KV8[BS])-1,#N/A)</f>
        <v>#N/A</v>
      </c>
      <c r="K52" s="68"/>
      <c r="L52" s="67"/>
      <c r="M52" s="64"/>
      <c r="N52" s="62"/>
      <c r="O52" s="62"/>
      <c r="P52" s="62"/>
    </row>
    <row r="53" spans="1:16" ht="16.350000000000001" customHeight="1">
      <c r="A53" s="95">
        <v>2036</v>
      </c>
      <c r="B53" s="65" t="s">
        <v>164</v>
      </c>
      <c r="C53" s="124" t="s">
        <v>164</v>
      </c>
      <c r="D53" s="66" t="e">
        <v>#N/A</v>
      </c>
      <c r="E53" s="74"/>
      <c r="F53" s="76" t="e">
        <f>IF(ISNUMBER(Daten_KV8[[#This Row],[ZH]]),Daten_KV8[[#This Row],[ZH]]/_xlfn.XLOOKUP(Basisjahr,Daten_KV8[Jahr],Daten_KV8[ZH])-1,#N/A)</f>
        <v>#N/A</v>
      </c>
      <c r="G53" s="74"/>
      <c r="H53" s="76" t="e">
        <f>IF(ISNUMBER(Daten_KV8[[#This Row],[CH]]),Daten_KV8[[#This Row],[CH]]/_xlfn.XLOOKUP(Basisjahr,Daten_KV8[Jahr],Daten_KV8[CH])-1,#N/A)</f>
        <v>#N/A</v>
      </c>
      <c r="I53" s="74"/>
      <c r="J53" s="76" t="e">
        <f>IF(ISNUMBER(Daten_KV8[[#This Row],[BS]]),Daten_KV8[[#This Row],[BS]]/_xlfn.XLOOKUP(Basisjahr,Daten_KV8[Jahr],Daten_KV8[BS])-1,#N/A)</f>
        <v>#N/A</v>
      </c>
      <c r="K53" s="68"/>
      <c r="L53" s="67"/>
      <c r="M53" s="64"/>
      <c r="N53" s="62"/>
      <c r="O53" s="62"/>
      <c r="P53" s="62"/>
    </row>
    <row r="54" spans="1:16" ht="16.350000000000001" customHeight="1">
      <c r="A54" s="95">
        <v>2037</v>
      </c>
      <c r="B54" s="65" t="s">
        <v>164</v>
      </c>
      <c r="C54" s="124" t="s">
        <v>164</v>
      </c>
      <c r="D54" s="66" t="e">
        <v>#N/A</v>
      </c>
      <c r="E54" s="74"/>
      <c r="F54" s="76" t="e">
        <f>IF(ISNUMBER(Daten_KV8[[#This Row],[ZH]]),Daten_KV8[[#This Row],[ZH]]/_xlfn.XLOOKUP(Basisjahr,Daten_KV8[Jahr],Daten_KV8[ZH])-1,#N/A)</f>
        <v>#N/A</v>
      </c>
      <c r="G54" s="74"/>
      <c r="H54" s="76" t="e">
        <f>IF(ISNUMBER(Daten_KV8[[#This Row],[CH]]),Daten_KV8[[#This Row],[CH]]/_xlfn.XLOOKUP(Basisjahr,Daten_KV8[Jahr],Daten_KV8[CH])-1,#N/A)</f>
        <v>#N/A</v>
      </c>
      <c r="I54" s="74"/>
      <c r="J54" s="76" t="e">
        <f>IF(ISNUMBER(Daten_KV8[[#This Row],[BS]]),Daten_KV8[[#This Row],[BS]]/_xlfn.XLOOKUP(Basisjahr,Daten_KV8[Jahr],Daten_KV8[BS])-1,#N/A)</f>
        <v>#N/A</v>
      </c>
      <c r="K54" s="68"/>
      <c r="L54" s="67"/>
      <c r="M54" s="64"/>
      <c r="N54" s="62"/>
      <c r="O54" s="62"/>
      <c r="P54" s="62"/>
    </row>
    <row r="55" spans="1:16" ht="16.350000000000001" customHeight="1">
      <c r="A55" s="95">
        <v>2038</v>
      </c>
      <c r="B55" s="65" t="s">
        <v>164</v>
      </c>
      <c r="C55" s="124" t="s">
        <v>164</v>
      </c>
      <c r="D55" s="66" t="e">
        <v>#N/A</v>
      </c>
      <c r="E55" s="74"/>
      <c r="F55" s="76" t="e">
        <f>IF(ISNUMBER(Daten_KV8[[#This Row],[ZH]]),Daten_KV8[[#This Row],[ZH]]/_xlfn.XLOOKUP(Basisjahr,Daten_KV8[Jahr],Daten_KV8[ZH])-1,#N/A)</f>
        <v>#N/A</v>
      </c>
      <c r="G55" s="74"/>
      <c r="H55" s="76" t="e">
        <f>IF(ISNUMBER(Daten_KV8[[#This Row],[CH]]),Daten_KV8[[#This Row],[CH]]/_xlfn.XLOOKUP(Basisjahr,Daten_KV8[Jahr],Daten_KV8[CH])-1,#N/A)</f>
        <v>#N/A</v>
      </c>
      <c r="I55" s="74"/>
      <c r="J55" s="76" t="e">
        <f>IF(ISNUMBER(Daten_KV8[[#This Row],[BS]]),Daten_KV8[[#This Row],[BS]]/_xlfn.XLOOKUP(Basisjahr,Daten_KV8[Jahr],Daten_KV8[BS])-1,#N/A)</f>
        <v>#N/A</v>
      </c>
      <c r="K55" s="68"/>
      <c r="L55" s="67"/>
      <c r="M55" s="64"/>
      <c r="N55" s="62"/>
      <c r="O55" s="62"/>
      <c r="P55" s="62"/>
    </row>
    <row r="56" spans="1:16" ht="16.350000000000001" customHeight="1">
      <c r="A56" s="95">
        <v>2039</v>
      </c>
      <c r="B56" s="65" t="s">
        <v>164</v>
      </c>
      <c r="C56" s="124" t="s">
        <v>164</v>
      </c>
      <c r="D56" s="66" t="e">
        <v>#N/A</v>
      </c>
      <c r="E56" s="74"/>
      <c r="F56" s="76" t="e">
        <f>IF(ISNUMBER(Daten_KV8[[#This Row],[ZH]]),Daten_KV8[[#This Row],[ZH]]/_xlfn.XLOOKUP(Basisjahr,Daten_KV8[Jahr],Daten_KV8[ZH])-1,#N/A)</f>
        <v>#N/A</v>
      </c>
      <c r="G56" s="74"/>
      <c r="H56" s="76" t="e">
        <f>IF(ISNUMBER(Daten_KV8[[#This Row],[CH]]),Daten_KV8[[#This Row],[CH]]/_xlfn.XLOOKUP(Basisjahr,Daten_KV8[Jahr],Daten_KV8[CH])-1,#N/A)</f>
        <v>#N/A</v>
      </c>
      <c r="I56" s="74"/>
      <c r="J56" s="76" t="e">
        <f>IF(ISNUMBER(Daten_KV8[[#This Row],[BS]]),Daten_KV8[[#This Row],[BS]]/_xlfn.XLOOKUP(Basisjahr,Daten_KV8[Jahr],Daten_KV8[BS])-1,#N/A)</f>
        <v>#N/A</v>
      </c>
      <c r="K56" s="68"/>
      <c r="L56" s="67"/>
      <c r="M56" s="64"/>
      <c r="N56" s="62"/>
      <c r="O56" s="62"/>
      <c r="P56" s="62"/>
    </row>
    <row r="57" spans="1:16" ht="16.350000000000001" customHeight="1">
      <c r="A57" s="95">
        <v>2040</v>
      </c>
      <c r="B57" s="65" t="s">
        <v>164</v>
      </c>
      <c r="C57" s="124" t="s">
        <v>164</v>
      </c>
      <c r="D57" s="66" t="e">
        <v>#N/A</v>
      </c>
      <c r="E57" s="74"/>
      <c r="F57" s="76" t="e">
        <f>IF(ISNUMBER(Daten_KV8[[#This Row],[ZH]]),Daten_KV8[[#This Row],[ZH]]/_xlfn.XLOOKUP(Basisjahr,Daten_KV8[Jahr],Daten_KV8[ZH])-1,#N/A)</f>
        <v>#N/A</v>
      </c>
      <c r="G57" s="74"/>
      <c r="H57" s="76" t="e">
        <f>IF(ISNUMBER(Daten_KV8[[#This Row],[CH]]),Daten_KV8[[#This Row],[CH]]/_xlfn.XLOOKUP(Basisjahr,Daten_KV8[Jahr],Daten_KV8[CH])-1,#N/A)</f>
        <v>#N/A</v>
      </c>
      <c r="I57" s="74"/>
      <c r="J57" s="76" t="e">
        <f>IF(ISNUMBER(Daten_KV8[[#This Row],[BS]]),Daten_KV8[[#This Row],[BS]]/_xlfn.XLOOKUP(Basisjahr,Daten_KV8[Jahr],Daten_KV8[BS])-1,#N/A)</f>
        <v>#N/A</v>
      </c>
      <c r="K57" s="68"/>
      <c r="L57" s="67"/>
      <c r="M57" s="64"/>
      <c r="N57" s="62"/>
      <c r="O57" s="62"/>
      <c r="P57" s="62"/>
    </row>
    <row r="58" spans="1:16" ht="16.350000000000001" customHeight="1">
      <c r="A58" s="95">
        <v>2041</v>
      </c>
      <c r="B58" s="65" t="s">
        <v>164</v>
      </c>
      <c r="C58" s="124" t="s">
        <v>164</v>
      </c>
      <c r="D58" s="66" t="e">
        <v>#N/A</v>
      </c>
      <c r="E58" s="74"/>
      <c r="F58" s="76" t="e">
        <f>IF(ISNUMBER(Daten_KV8[[#This Row],[ZH]]),Daten_KV8[[#This Row],[ZH]]/_xlfn.XLOOKUP(Basisjahr,Daten_KV8[Jahr],Daten_KV8[ZH])-1,#N/A)</f>
        <v>#N/A</v>
      </c>
      <c r="G58" s="74"/>
      <c r="H58" s="76" t="e">
        <f>IF(ISNUMBER(Daten_KV8[[#This Row],[CH]]),Daten_KV8[[#This Row],[CH]]/_xlfn.XLOOKUP(Basisjahr,Daten_KV8[Jahr],Daten_KV8[CH])-1,#N/A)</f>
        <v>#N/A</v>
      </c>
      <c r="I58" s="74"/>
      <c r="J58" s="76" t="e">
        <f>IF(ISNUMBER(Daten_KV8[[#This Row],[BS]]),Daten_KV8[[#This Row],[BS]]/_xlfn.XLOOKUP(Basisjahr,Daten_KV8[Jahr],Daten_KV8[BS])-1,#N/A)</f>
        <v>#N/A</v>
      </c>
      <c r="K58" s="68"/>
      <c r="L58" s="67"/>
      <c r="M58" s="64"/>
      <c r="N58" s="62"/>
      <c r="O58" s="62"/>
      <c r="P58" s="62"/>
    </row>
    <row r="59" spans="1:16" ht="16.350000000000001" customHeight="1">
      <c r="A59" s="95">
        <v>2042</v>
      </c>
      <c r="B59" s="65" t="s">
        <v>164</v>
      </c>
      <c r="C59" s="124" t="s">
        <v>164</v>
      </c>
      <c r="D59" s="66" t="e">
        <v>#N/A</v>
      </c>
      <c r="E59" s="74"/>
      <c r="F59" s="76" t="e">
        <f>IF(ISNUMBER(Daten_KV8[[#This Row],[ZH]]),Daten_KV8[[#This Row],[ZH]]/_xlfn.XLOOKUP(Basisjahr,Daten_KV8[Jahr],Daten_KV8[ZH])-1,#N/A)</f>
        <v>#N/A</v>
      </c>
      <c r="G59" s="74"/>
      <c r="H59" s="76" t="e">
        <f>IF(ISNUMBER(Daten_KV8[[#This Row],[CH]]),Daten_KV8[[#This Row],[CH]]/_xlfn.XLOOKUP(Basisjahr,Daten_KV8[Jahr],Daten_KV8[CH])-1,#N/A)</f>
        <v>#N/A</v>
      </c>
      <c r="I59" s="74"/>
      <c r="J59" s="76" t="e">
        <f>IF(ISNUMBER(Daten_KV8[[#This Row],[BS]]),Daten_KV8[[#This Row],[BS]]/_xlfn.XLOOKUP(Basisjahr,Daten_KV8[Jahr],Daten_KV8[BS])-1,#N/A)</f>
        <v>#N/A</v>
      </c>
      <c r="K59" s="68"/>
      <c r="L59" s="67"/>
      <c r="M59" s="64"/>
      <c r="N59" s="62"/>
      <c r="O59" s="62"/>
      <c r="P59" s="62"/>
    </row>
    <row r="60" spans="1:16" ht="16.350000000000001" customHeight="1">
      <c r="A60" s="95">
        <v>2043</v>
      </c>
      <c r="B60" s="65" t="s">
        <v>164</v>
      </c>
      <c r="C60" s="124" t="s">
        <v>164</v>
      </c>
      <c r="D60" s="66" t="e">
        <v>#N/A</v>
      </c>
      <c r="E60" s="74"/>
      <c r="F60" s="76" t="e">
        <f>IF(ISNUMBER(Daten_KV8[[#This Row],[ZH]]),Daten_KV8[[#This Row],[ZH]]/_xlfn.XLOOKUP(Basisjahr,Daten_KV8[Jahr],Daten_KV8[ZH])-1,#N/A)</f>
        <v>#N/A</v>
      </c>
      <c r="G60" s="74"/>
      <c r="H60" s="76" t="e">
        <f>IF(ISNUMBER(Daten_KV8[[#This Row],[CH]]),Daten_KV8[[#This Row],[CH]]/_xlfn.XLOOKUP(Basisjahr,Daten_KV8[Jahr],Daten_KV8[CH])-1,#N/A)</f>
        <v>#N/A</v>
      </c>
      <c r="I60" s="74"/>
      <c r="J60" s="76" t="e">
        <f>IF(ISNUMBER(Daten_KV8[[#This Row],[BS]]),Daten_KV8[[#This Row],[BS]]/_xlfn.XLOOKUP(Basisjahr,Daten_KV8[Jahr],Daten_KV8[BS])-1,#N/A)</f>
        <v>#N/A</v>
      </c>
      <c r="K60" s="68"/>
      <c r="L60" s="67"/>
      <c r="M60" s="64"/>
      <c r="N60" s="62"/>
      <c r="O60" s="62"/>
      <c r="P60" s="62"/>
    </row>
    <row r="61" spans="1:16" ht="16.350000000000001" customHeight="1">
      <c r="A61" s="95">
        <v>2044</v>
      </c>
      <c r="B61" s="65" t="s">
        <v>164</v>
      </c>
      <c r="C61" s="124" t="s">
        <v>164</v>
      </c>
      <c r="D61" s="66" t="e">
        <v>#N/A</v>
      </c>
      <c r="E61" s="74"/>
      <c r="F61" s="76" t="e">
        <f>IF(ISNUMBER(Daten_KV8[[#This Row],[ZH]]),Daten_KV8[[#This Row],[ZH]]/_xlfn.XLOOKUP(Basisjahr,Daten_KV8[Jahr],Daten_KV8[ZH])-1,#N/A)</f>
        <v>#N/A</v>
      </c>
      <c r="G61" s="74"/>
      <c r="H61" s="76" t="e">
        <f>IF(ISNUMBER(Daten_KV8[[#This Row],[CH]]),Daten_KV8[[#This Row],[CH]]/_xlfn.XLOOKUP(Basisjahr,Daten_KV8[Jahr],Daten_KV8[CH])-1,#N/A)</f>
        <v>#N/A</v>
      </c>
      <c r="I61" s="74"/>
      <c r="J61" s="76" t="e">
        <f>IF(ISNUMBER(Daten_KV8[[#This Row],[BS]]),Daten_KV8[[#This Row],[BS]]/_xlfn.XLOOKUP(Basisjahr,Daten_KV8[Jahr],Daten_KV8[BS])-1,#N/A)</f>
        <v>#N/A</v>
      </c>
      <c r="K61" s="68"/>
      <c r="L61" s="67"/>
      <c r="M61" s="64"/>
      <c r="N61" s="62"/>
      <c r="O61" s="62"/>
      <c r="P61" s="62"/>
    </row>
    <row r="62" spans="1:16" ht="16.350000000000001" customHeight="1">
      <c r="A62" s="95">
        <v>2045</v>
      </c>
      <c r="B62" s="65" t="s">
        <v>164</v>
      </c>
      <c r="C62" s="124" t="s">
        <v>164</v>
      </c>
      <c r="D62" s="66" t="e">
        <v>#N/A</v>
      </c>
      <c r="E62" s="74"/>
      <c r="F62" s="76" t="e">
        <f>IF(ISNUMBER(Daten_KV8[[#This Row],[ZH]]),Daten_KV8[[#This Row],[ZH]]/_xlfn.XLOOKUP(Basisjahr,Daten_KV8[Jahr],Daten_KV8[ZH])-1,#N/A)</f>
        <v>#N/A</v>
      </c>
      <c r="G62" s="74"/>
      <c r="H62" s="76" t="e">
        <f>IF(ISNUMBER(Daten_KV8[[#This Row],[CH]]),Daten_KV8[[#This Row],[CH]]/_xlfn.XLOOKUP(Basisjahr,Daten_KV8[Jahr],Daten_KV8[CH])-1,#N/A)</f>
        <v>#N/A</v>
      </c>
      <c r="I62" s="74"/>
      <c r="J62" s="76" t="e">
        <f>IF(ISNUMBER(Daten_KV8[[#This Row],[BS]]),Daten_KV8[[#This Row],[BS]]/_xlfn.XLOOKUP(Basisjahr,Daten_KV8[Jahr],Daten_KV8[BS])-1,#N/A)</f>
        <v>#N/A</v>
      </c>
      <c r="K62" s="68"/>
      <c r="L62" s="67"/>
      <c r="M62" s="64"/>
      <c r="N62" s="62"/>
      <c r="O62" s="62"/>
      <c r="P62" s="62"/>
    </row>
    <row r="63" spans="1:16" ht="16.350000000000001" customHeight="1">
      <c r="A63" s="95">
        <v>2046</v>
      </c>
      <c r="B63" s="65" t="s">
        <v>164</v>
      </c>
      <c r="C63" s="124" t="s">
        <v>164</v>
      </c>
      <c r="D63" s="66" t="e">
        <v>#N/A</v>
      </c>
      <c r="E63" s="74"/>
      <c r="F63" s="76" t="e">
        <f>IF(ISNUMBER(Daten_KV8[[#This Row],[ZH]]),Daten_KV8[[#This Row],[ZH]]/_xlfn.XLOOKUP(Basisjahr,Daten_KV8[Jahr],Daten_KV8[ZH])-1,#N/A)</f>
        <v>#N/A</v>
      </c>
      <c r="G63" s="74"/>
      <c r="H63" s="76" t="e">
        <f>IF(ISNUMBER(Daten_KV8[[#This Row],[CH]]),Daten_KV8[[#This Row],[CH]]/_xlfn.XLOOKUP(Basisjahr,Daten_KV8[Jahr],Daten_KV8[CH])-1,#N/A)</f>
        <v>#N/A</v>
      </c>
      <c r="I63" s="74"/>
      <c r="J63" s="76" t="e">
        <f>IF(ISNUMBER(Daten_KV8[[#This Row],[BS]]),Daten_KV8[[#This Row],[BS]]/_xlfn.XLOOKUP(Basisjahr,Daten_KV8[Jahr],Daten_KV8[BS])-1,#N/A)</f>
        <v>#N/A</v>
      </c>
      <c r="K63" s="68"/>
      <c r="L63" s="67"/>
      <c r="M63" s="64"/>
      <c r="N63" s="62"/>
      <c r="O63" s="62"/>
      <c r="P63" s="62"/>
    </row>
    <row r="64" spans="1:16" ht="16.350000000000001" customHeight="1">
      <c r="A64" s="95">
        <v>2047</v>
      </c>
      <c r="B64" s="65" t="s">
        <v>164</v>
      </c>
      <c r="C64" s="124" t="s">
        <v>164</v>
      </c>
      <c r="D64" s="66" t="e">
        <v>#N/A</v>
      </c>
      <c r="E64" s="74"/>
      <c r="F64" s="76" t="e">
        <f>IF(ISNUMBER(Daten_KV8[[#This Row],[ZH]]),Daten_KV8[[#This Row],[ZH]]/_xlfn.XLOOKUP(Basisjahr,Daten_KV8[Jahr],Daten_KV8[ZH])-1,#N/A)</f>
        <v>#N/A</v>
      </c>
      <c r="G64" s="74"/>
      <c r="H64" s="76" t="e">
        <f>IF(ISNUMBER(Daten_KV8[[#This Row],[CH]]),Daten_KV8[[#This Row],[CH]]/_xlfn.XLOOKUP(Basisjahr,Daten_KV8[Jahr],Daten_KV8[CH])-1,#N/A)</f>
        <v>#N/A</v>
      </c>
      <c r="I64" s="74"/>
      <c r="J64" s="76" t="e">
        <f>IF(ISNUMBER(Daten_KV8[[#This Row],[BS]]),Daten_KV8[[#This Row],[BS]]/_xlfn.XLOOKUP(Basisjahr,Daten_KV8[Jahr],Daten_KV8[BS])-1,#N/A)</f>
        <v>#N/A</v>
      </c>
      <c r="K64" s="68"/>
      <c r="L64" s="67"/>
      <c r="M64" s="64"/>
      <c r="N64" s="62"/>
      <c r="O64" s="62"/>
      <c r="P64" s="62"/>
    </row>
    <row r="65" spans="1:16" ht="16.350000000000001" customHeight="1">
      <c r="A65" s="95">
        <v>2048</v>
      </c>
      <c r="B65" s="65" t="s">
        <v>164</v>
      </c>
      <c r="C65" s="124" t="s">
        <v>164</v>
      </c>
      <c r="D65" s="66" t="e">
        <v>#N/A</v>
      </c>
      <c r="E65" s="74"/>
      <c r="F65" s="76" t="e">
        <f>IF(ISNUMBER(Daten_KV8[[#This Row],[ZH]]),Daten_KV8[[#This Row],[ZH]]/_xlfn.XLOOKUP(Basisjahr,Daten_KV8[Jahr],Daten_KV8[ZH])-1,#N/A)</f>
        <v>#N/A</v>
      </c>
      <c r="G65" s="74"/>
      <c r="H65" s="76" t="e">
        <f>IF(ISNUMBER(Daten_KV8[[#This Row],[CH]]),Daten_KV8[[#This Row],[CH]]/_xlfn.XLOOKUP(Basisjahr,Daten_KV8[Jahr],Daten_KV8[CH])-1,#N/A)</f>
        <v>#N/A</v>
      </c>
      <c r="I65" s="74"/>
      <c r="J65" s="76" t="e">
        <f>IF(ISNUMBER(Daten_KV8[[#This Row],[BS]]),Daten_KV8[[#This Row],[BS]]/_xlfn.XLOOKUP(Basisjahr,Daten_KV8[Jahr],Daten_KV8[BS])-1,#N/A)</f>
        <v>#N/A</v>
      </c>
      <c r="K65" s="68"/>
      <c r="L65" s="67"/>
      <c r="M65" s="64"/>
      <c r="N65" s="62"/>
      <c r="O65" s="62"/>
      <c r="P65" s="62"/>
    </row>
    <row r="66" spans="1:16" ht="16.350000000000001" customHeight="1">
      <c r="A66" s="95">
        <v>2049</v>
      </c>
      <c r="B66" s="65" t="s">
        <v>164</v>
      </c>
      <c r="C66" s="124" t="s">
        <v>164</v>
      </c>
      <c r="D66" s="66" t="e">
        <v>#N/A</v>
      </c>
      <c r="E66" s="74"/>
      <c r="F66" s="76" t="e">
        <f>IF(ISNUMBER(Daten_KV8[[#This Row],[ZH]]),Daten_KV8[[#This Row],[ZH]]/_xlfn.XLOOKUP(Basisjahr,Daten_KV8[Jahr],Daten_KV8[ZH])-1,#N/A)</f>
        <v>#N/A</v>
      </c>
      <c r="G66" s="74"/>
      <c r="H66" s="76" t="e">
        <f>IF(ISNUMBER(Daten_KV8[[#This Row],[CH]]),Daten_KV8[[#This Row],[CH]]/_xlfn.XLOOKUP(Basisjahr,Daten_KV8[Jahr],Daten_KV8[CH])-1,#N/A)</f>
        <v>#N/A</v>
      </c>
      <c r="I66" s="74"/>
      <c r="J66" s="76" t="e">
        <f>IF(ISNUMBER(Daten_KV8[[#This Row],[BS]]),Daten_KV8[[#This Row],[BS]]/_xlfn.XLOOKUP(Basisjahr,Daten_KV8[Jahr],Daten_KV8[BS])-1,#N/A)</f>
        <v>#N/A</v>
      </c>
      <c r="K66" s="68"/>
      <c r="L66" s="67"/>
      <c r="M66" s="64"/>
      <c r="N66" s="62"/>
      <c r="O66" s="62"/>
      <c r="P66" s="62"/>
    </row>
    <row r="67" spans="1:16" ht="15" customHeight="1">
      <c r="A67" s="95">
        <v>2050</v>
      </c>
      <c r="B67" s="95" t="s">
        <v>164</v>
      </c>
      <c r="C67" s="124" t="s">
        <v>164</v>
      </c>
      <c r="D67" t="e">
        <v>#N/A</v>
      </c>
      <c r="E67"/>
      <c r="F67" t="e">
        <f>IF(ISNUMBER(Daten_KV8[[#This Row],[ZH]]),Daten_KV8[[#This Row],[ZH]]/_xlfn.XLOOKUP(Basisjahr,Daten_KV8[Jahr],Daten_KV8[ZH])-1,#N/A)</f>
        <v>#N/A</v>
      </c>
      <c r="G67"/>
      <c r="H67" t="e">
        <f>IF(ISNUMBER(Daten_KV8[[#This Row],[CH]]),Daten_KV8[[#This Row],[CH]]/_xlfn.XLOOKUP(Basisjahr,Daten_KV8[Jahr],Daten_KV8[CH])-1,#N/A)</f>
        <v>#N/A</v>
      </c>
      <c r="I67"/>
      <c r="J67" t="e">
        <f>IF(ISNUMBER(Daten_KV8[[#This Row],[BS]]),Daten_KV8[[#This Row],[BS]]/_xlfn.XLOOKUP(Basisjahr,Daten_KV8[Jahr],Daten_KV8[BS])-1,#N/A)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18" priority="4">
      <formula>ISERROR(A2)</formula>
    </cfRule>
  </conditionalFormatting>
  <conditionalFormatting sqref="A1:Z13 A14:B14 E14:G14 J14:Z14 A15:Z20 A21:B22 E21:G22 J21:Z22 A23:Z25 A26:J27 N26:Z27 A28:Z30 A31:AA67 A68:Z72 A73:J74 N73:Z74 A75:Z1048576">
    <cfRule type="cellIs" dxfId="15" priority="1" operator="equal">
      <formula>0</formula>
    </cfRule>
  </conditionalFormatting>
  <dataValidations count="1">
    <dataValidation operator="lessThan" allowBlank="1" showInputMessage="1" showErrorMessage="1" sqref="B8:D10 G8:I9" xr:uid="{E069FB12-B730-4773-B5AF-457D71461D6B}"/>
  </dataValidations>
  <hyperlinks>
    <hyperlink ref="F1" location="Übersicht!A1" display="⬅️ Zurück zur Übersicht" xr:uid="{E388C848-64B8-4CAD-A6E5-D9F00374476E}"/>
    <hyperlink ref="G12" r:id="rId1" display="https://opendata.swiss/de/dataset/gebaude-nach-kanton-gebaudekategorie-heizungsart-warmwasserversorgung-energietrager-und-bauperi" xr:uid="{588684FB-DB6C-48CC-ACEC-72EF659C5A24}"/>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7CA692FA-C80E-4BB7-A4D2-41FE9350D01F}">
            <xm:f>$A32=Übersicht!$H$1</xm:f>
            <x14:dxf>
              <fill>
                <patternFill>
                  <bgColor theme="3" tint="0.79998168889431442"/>
                </patternFill>
              </fill>
            </x14:dxf>
          </x14:cfRule>
          <x14:cfRule type="expression" priority="3" id="{F4B7C439-9B66-4219-A37B-3A9A55CE6FB6}">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C371CB6A-3F71-4B9A-971F-3058BDF3941D}">
          <x14:formula1>
            <xm:f>Definitionen!$A$2:$A$6</xm:f>
          </x14:formula1>
          <xm:sqref>B7 D7</xm:sqref>
        </x14:dataValidation>
        <x14:dataValidation type="list" allowBlank="1" showInputMessage="1" showErrorMessage="1" xr:uid="{1A441980-5735-460D-88DC-C4761F6C51B1}">
          <x14:formula1>
            <xm:f>Definitionen!$I$2:$I$7</xm:f>
          </x14:formula1>
          <xm:sqref>G24:I24</xm:sqref>
        </x14:dataValidation>
        <x14:dataValidation type="list" operator="lessThan" allowBlank="1" showInputMessage="1" showErrorMessage="1" xr:uid="{1C1A225B-ED21-4D0F-B986-5B8D8D3B939F}">
          <x14:formula1>
            <xm:f>Definitionen!$E$2:$E$11</xm:f>
          </x14:formula1>
          <xm:sqref>B5</xm:sqref>
        </x14:dataValidation>
        <x14:dataValidation type="list" allowBlank="1" showInputMessage="1" showErrorMessage="1" xr:uid="{8D6AAF8A-3622-4DA7-86B8-C154BFD96AB9}">
          <x14:formula1>
            <xm:f>Definitionen!I2:I15</xm:f>
          </x14:formula1>
          <xm:sqref>B24:D24</xm:sqref>
        </x14:dataValidation>
      </x14:dataValidations>
    </ext>
  </extLst>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EA49D8-0A37-4D96-A5AB-6604050C509D}">
  <sheetPr>
    <tabColor rgb="FF7030A0"/>
  </sheetPr>
  <dimension ref="A1:AE33"/>
  <sheetViews>
    <sheetView tabSelected="1" workbookViewId="0">
      <pane xSplit="3" ySplit="1" topLeftCell="T2" activePane="bottomRight" state="frozen"/>
      <selection pane="bottomRight" activeCell="U8" sqref="U8"/>
      <selection pane="bottomLeft"/>
      <selection pane="topRight"/>
    </sheetView>
  </sheetViews>
  <sheetFormatPr defaultColWidth="12" defaultRowHeight="12" customHeight="1"/>
  <cols>
    <col min="2" max="2" width="16.83203125" bestFit="1" customWidth="1"/>
    <col min="3" max="3" width="82.5" customWidth="1"/>
    <col min="4" max="4" width="111.1640625" bestFit="1" customWidth="1"/>
    <col min="5" max="5" width="19.1640625" bestFit="1" customWidth="1"/>
    <col min="6" max="6" width="27.1640625" bestFit="1" customWidth="1"/>
    <col min="7" max="7" width="138.1640625" customWidth="1"/>
    <col min="8" max="8" width="49.1640625" bestFit="1" customWidth="1"/>
    <col min="9" max="9" width="49.5" customWidth="1"/>
    <col min="10" max="10" width="14.1640625" bestFit="1" customWidth="1"/>
    <col min="11" max="11" width="17.1640625" bestFit="1" customWidth="1"/>
    <col min="12" max="12" width="16.6640625" bestFit="1" customWidth="1"/>
    <col min="13" max="13" width="13.6640625" bestFit="1" customWidth="1"/>
    <col min="14" max="14" width="18.6640625" bestFit="1" customWidth="1"/>
    <col min="15" max="15" width="36.1640625" bestFit="1" customWidth="1"/>
    <col min="16" max="16" width="69" bestFit="1" customWidth="1"/>
    <col min="17" max="20" width="160.5" customWidth="1"/>
    <col min="21" max="21" width="51.6640625" bestFit="1" customWidth="1"/>
    <col min="22" max="22" width="27.83203125" bestFit="1" customWidth="1"/>
    <col min="23" max="23" width="36.1640625" bestFit="1" customWidth="1"/>
    <col min="24" max="24" width="93.1640625" bestFit="1" customWidth="1"/>
    <col min="25" max="25" width="93.1640625" customWidth="1"/>
    <col min="26" max="26" width="25.6640625" customWidth="1"/>
    <col min="27" max="27" width="32.83203125" bestFit="1" customWidth="1"/>
    <col min="28" max="28" width="19" bestFit="1" customWidth="1"/>
    <col min="29" max="29" width="20.1640625" bestFit="1" customWidth="1"/>
    <col min="30" max="30" width="18.1640625" bestFit="1" customWidth="1"/>
  </cols>
  <sheetData>
    <row r="1" spans="1:31" ht="14.1">
      <c r="A1" s="147" t="s">
        <v>542</v>
      </c>
      <c r="B1" s="147" t="s">
        <v>543</v>
      </c>
      <c r="C1" s="147" t="s">
        <v>544</v>
      </c>
      <c r="D1" s="147" t="s">
        <v>545</v>
      </c>
      <c r="E1" s="147" t="s">
        <v>546</v>
      </c>
      <c r="F1" s="147" t="s">
        <v>547</v>
      </c>
      <c r="G1" s="147" t="s">
        <v>548</v>
      </c>
      <c r="H1" s="147" t="s">
        <v>549</v>
      </c>
      <c r="I1" s="147" t="s">
        <v>550</v>
      </c>
      <c r="J1" s="147" t="s">
        <v>551</v>
      </c>
      <c r="K1" s="147" t="s">
        <v>552</v>
      </c>
      <c r="L1" s="147" t="s">
        <v>553</v>
      </c>
      <c r="M1" s="147" t="s">
        <v>554</v>
      </c>
      <c r="N1" s="147" t="s">
        <v>555</v>
      </c>
      <c r="O1" s="147" t="s">
        <v>556</v>
      </c>
      <c r="P1" s="147" t="s">
        <v>557</v>
      </c>
      <c r="Q1" s="147" t="s">
        <v>558</v>
      </c>
      <c r="R1" s="147" t="s">
        <v>559</v>
      </c>
      <c r="S1" s="147" t="s">
        <v>560</v>
      </c>
      <c r="T1" s="147" t="s">
        <v>561</v>
      </c>
      <c r="U1" s="147" t="s">
        <v>562</v>
      </c>
      <c r="V1" s="147" t="s">
        <v>563</v>
      </c>
      <c r="W1" s="172" t="s">
        <v>564</v>
      </c>
      <c r="X1" s="147" t="s">
        <v>565</v>
      </c>
      <c r="Y1" s="172" t="s">
        <v>566</v>
      </c>
      <c r="Z1" s="172" t="s">
        <v>567</v>
      </c>
      <c r="AA1" s="147" t="s">
        <v>568</v>
      </c>
      <c r="AB1" s="147" t="s">
        <v>569</v>
      </c>
      <c r="AC1" s="147" t="s">
        <v>570</v>
      </c>
      <c r="AD1" s="147" t="s">
        <v>571</v>
      </c>
      <c r="AE1" t="s">
        <v>572</v>
      </c>
    </row>
    <row r="2" spans="1:31" ht="14.1">
      <c r="A2" s="147">
        <v>1</v>
      </c>
      <c r="B2" s="147" t="s">
        <v>87</v>
      </c>
      <c r="C2" s="147" t="s">
        <v>573</v>
      </c>
      <c r="D2" s="147" t="s">
        <v>574</v>
      </c>
      <c r="E2" s="147" t="s">
        <v>575</v>
      </c>
      <c r="F2" s="147" t="s">
        <v>576</v>
      </c>
      <c r="G2" s="147" t="s">
        <v>577</v>
      </c>
      <c r="H2" s="147" t="s">
        <v>578</v>
      </c>
      <c r="I2" s="147" t="s">
        <v>579</v>
      </c>
      <c r="J2" s="147" t="s">
        <v>155</v>
      </c>
      <c r="K2" s="147">
        <v>2010</v>
      </c>
      <c r="L2" s="147"/>
      <c r="M2" s="147"/>
      <c r="N2" s="147" t="s">
        <v>580</v>
      </c>
      <c r="O2" s="147"/>
      <c r="P2" s="147"/>
      <c r="Q2" s="147"/>
      <c r="R2" s="147"/>
      <c r="S2" s="147"/>
      <c r="T2" s="147"/>
      <c r="U2" s="147" t="s">
        <v>581</v>
      </c>
      <c r="V2" s="147" t="s">
        <v>582</v>
      </c>
      <c r="W2" s="147"/>
      <c r="X2" s="147" t="s">
        <v>583</v>
      </c>
      <c r="Y2" s="154" t="s">
        <v>584</v>
      </c>
      <c r="Z2" s="147"/>
      <c r="AA2" s="147" t="s">
        <v>585</v>
      </c>
      <c r="AB2" s="147"/>
      <c r="AC2" s="147"/>
      <c r="AD2" s="147"/>
    </row>
    <row r="3" spans="1:31" ht="14.25" customHeight="1">
      <c r="A3" s="147">
        <v>1</v>
      </c>
      <c r="B3" s="154" t="s">
        <v>96</v>
      </c>
      <c r="C3" s="154" t="s">
        <v>419</v>
      </c>
      <c r="D3" s="147" t="s">
        <v>419</v>
      </c>
      <c r="E3" s="154" t="s">
        <v>242</v>
      </c>
      <c r="F3" s="154" t="s">
        <v>586</v>
      </c>
      <c r="G3" s="154" t="s">
        <v>587</v>
      </c>
      <c r="H3" s="154" t="s">
        <v>588</v>
      </c>
      <c r="J3" s="154" t="s">
        <v>155</v>
      </c>
      <c r="K3" s="154">
        <v>2010</v>
      </c>
      <c r="L3" s="154"/>
      <c r="M3" s="154"/>
      <c r="N3" s="154"/>
      <c r="O3" s="154" t="s">
        <v>589</v>
      </c>
      <c r="P3" s="154"/>
      <c r="Q3" s="154" t="s">
        <v>590</v>
      </c>
      <c r="R3" s="154"/>
      <c r="S3" s="154"/>
      <c r="T3" s="154"/>
      <c r="U3" s="154" t="s">
        <v>421</v>
      </c>
      <c r="V3" s="154" t="s">
        <v>591</v>
      </c>
      <c r="X3" s="154" t="s">
        <v>338</v>
      </c>
      <c r="Y3" s="154" t="s">
        <v>584</v>
      </c>
      <c r="AA3" s="154" t="s">
        <v>592</v>
      </c>
    </row>
    <row r="4" spans="1:31" ht="14.1">
      <c r="A4" s="147">
        <v>1</v>
      </c>
      <c r="B4" s="154" t="s">
        <v>97</v>
      </c>
      <c r="C4" s="154" t="s">
        <v>443</v>
      </c>
      <c r="D4" s="154" t="s">
        <v>443</v>
      </c>
      <c r="E4" s="154" t="s">
        <v>242</v>
      </c>
      <c r="F4" s="154" t="s">
        <v>586</v>
      </c>
      <c r="G4" s="154" t="s">
        <v>587</v>
      </c>
      <c r="H4" s="154" t="s">
        <v>588</v>
      </c>
      <c r="J4" s="154" t="s">
        <v>155</v>
      </c>
      <c r="K4" s="154">
        <v>2010</v>
      </c>
      <c r="L4" s="154"/>
      <c r="M4" s="154"/>
      <c r="N4" s="154"/>
      <c r="O4" s="154" t="s">
        <v>589</v>
      </c>
      <c r="P4" s="154"/>
      <c r="Q4" s="154" t="s">
        <v>593</v>
      </c>
      <c r="R4" s="154"/>
      <c r="S4" s="154"/>
      <c r="T4" s="154"/>
      <c r="U4" s="154" t="s">
        <v>421</v>
      </c>
      <c r="V4" s="154" t="s">
        <v>591</v>
      </c>
      <c r="X4" s="154" t="s">
        <v>338</v>
      </c>
      <c r="Y4" s="154" t="s">
        <v>584</v>
      </c>
      <c r="AA4" s="154" t="s">
        <v>592</v>
      </c>
    </row>
    <row r="5" spans="1:31" ht="14.1">
      <c r="A5" s="147">
        <v>1</v>
      </c>
      <c r="B5" s="147" t="s">
        <v>98</v>
      </c>
      <c r="C5" s="147" t="s">
        <v>450</v>
      </c>
      <c r="D5" s="147" t="s">
        <v>594</v>
      </c>
      <c r="E5" s="147" t="s">
        <v>242</v>
      </c>
      <c r="F5" s="147" t="s">
        <v>595</v>
      </c>
      <c r="G5" s="157" t="s">
        <v>596</v>
      </c>
      <c r="H5" s="147" t="s">
        <v>597</v>
      </c>
      <c r="J5" s="147" t="s">
        <v>155</v>
      </c>
      <c r="K5" s="147">
        <v>2010</v>
      </c>
      <c r="L5" s="147"/>
      <c r="N5" s="147" t="s">
        <v>598</v>
      </c>
      <c r="O5" s="147" t="s">
        <v>593</v>
      </c>
      <c r="Q5" s="147" t="s">
        <v>599</v>
      </c>
      <c r="R5" s="147"/>
      <c r="S5" s="147"/>
      <c r="T5" s="147"/>
      <c r="U5" s="147" t="s">
        <v>421</v>
      </c>
      <c r="V5" s="147" t="s">
        <v>591</v>
      </c>
      <c r="W5" s="147"/>
      <c r="X5" s="147" t="s">
        <v>338</v>
      </c>
      <c r="Y5" s="147" t="s">
        <v>600</v>
      </c>
      <c r="Z5" s="147" t="s">
        <v>601</v>
      </c>
      <c r="AA5" s="147" t="s">
        <v>602</v>
      </c>
    </row>
    <row r="6" spans="1:31" ht="14.1">
      <c r="A6" s="147">
        <v>1</v>
      </c>
      <c r="B6" s="147" t="s">
        <v>67</v>
      </c>
      <c r="C6" s="147" t="s">
        <v>603</v>
      </c>
      <c r="D6" s="147" t="s">
        <v>604</v>
      </c>
      <c r="E6" s="147" t="s">
        <v>360</v>
      </c>
      <c r="F6" s="147" t="s">
        <v>605</v>
      </c>
      <c r="G6" s="157" t="s">
        <v>358</v>
      </c>
      <c r="H6" s="147" t="s">
        <v>606</v>
      </c>
      <c r="I6" s="147"/>
      <c r="J6" s="147" t="s">
        <v>155</v>
      </c>
      <c r="K6" s="147">
        <v>0</v>
      </c>
      <c r="L6" s="147" t="s">
        <v>607</v>
      </c>
      <c r="M6" s="147">
        <v>8100.01</v>
      </c>
      <c r="N6" s="147" t="s">
        <v>580</v>
      </c>
      <c r="O6" s="147" t="s">
        <v>608</v>
      </c>
      <c r="P6" s="147" t="s">
        <v>609</v>
      </c>
      <c r="Q6" s="147" t="s">
        <v>610</v>
      </c>
      <c r="R6" s="147"/>
      <c r="S6" s="147"/>
      <c r="T6" s="147"/>
      <c r="U6" s="147" t="s">
        <v>611</v>
      </c>
      <c r="V6" s="147" t="s">
        <v>611</v>
      </c>
      <c r="W6" s="147" t="s">
        <v>612</v>
      </c>
      <c r="X6" s="147" t="s">
        <v>613</v>
      </c>
      <c r="Y6" s="147" t="s">
        <v>600</v>
      </c>
      <c r="Z6" s="173" t="s">
        <v>614</v>
      </c>
      <c r="AA6" s="147" t="s">
        <v>602</v>
      </c>
      <c r="AB6" s="147"/>
      <c r="AC6" s="147"/>
      <c r="AD6" s="147"/>
    </row>
    <row r="7" spans="1:31" ht="14.25">
      <c r="A7" s="147">
        <v>1</v>
      </c>
      <c r="B7" s="147" t="s">
        <v>68</v>
      </c>
      <c r="C7" s="147" t="s">
        <v>228</v>
      </c>
      <c r="D7" s="147" t="s">
        <v>615</v>
      </c>
      <c r="E7" s="147" t="s">
        <v>242</v>
      </c>
      <c r="F7" s="147" t="s">
        <v>595</v>
      </c>
      <c r="G7" s="157" t="s">
        <v>596</v>
      </c>
      <c r="H7" s="147" t="s">
        <v>616</v>
      </c>
      <c r="J7" s="147" t="s">
        <v>155</v>
      </c>
      <c r="K7" s="147">
        <v>2010</v>
      </c>
      <c r="L7" s="147"/>
      <c r="M7" s="147"/>
      <c r="N7" s="147" t="s">
        <v>598</v>
      </c>
      <c r="O7" s="147" t="s">
        <v>617</v>
      </c>
      <c r="Q7" s="147" t="s">
        <v>599</v>
      </c>
      <c r="R7" s="147"/>
      <c r="S7" s="147"/>
      <c r="T7" s="147"/>
      <c r="U7" s="147" t="s">
        <v>421</v>
      </c>
      <c r="V7" s="147" t="s">
        <v>591</v>
      </c>
      <c r="W7" s="147"/>
      <c r="X7" s="147" t="s">
        <v>338</v>
      </c>
      <c r="Y7" s="154" t="s">
        <v>584</v>
      </c>
      <c r="Z7" s="147" t="s">
        <v>618</v>
      </c>
      <c r="AA7" s="147" t="s">
        <v>602</v>
      </c>
    </row>
    <row r="8" spans="1:31" ht="14.25" customHeight="1">
      <c r="A8" s="147">
        <v>1</v>
      </c>
      <c r="B8" s="147" t="s">
        <v>69</v>
      </c>
      <c r="C8" s="147" t="s">
        <v>235</v>
      </c>
      <c r="D8" s="147" t="s">
        <v>619</v>
      </c>
      <c r="E8" s="147" t="s">
        <v>242</v>
      </c>
      <c r="F8" s="147" t="s">
        <v>586</v>
      </c>
      <c r="G8" s="157" t="s">
        <v>596</v>
      </c>
      <c r="H8" s="147" t="s">
        <v>620</v>
      </c>
      <c r="J8" s="147" t="s">
        <v>621</v>
      </c>
      <c r="K8" s="147">
        <v>1990</v>
      </c>
      <c r="L8" s="147"/>
      <c r="N8" s="147" t="s">
        <v>598</v>
      </c>
      <c r="O8" s="147" t="s">
        <v>622</v>
      </c>
      <c r="P8" s="147"/>
      <c r="Q8" s="147" t="s">
        <v>622</v>
      </c>
      <c r="R8" s="147"/>
      <c r="S8" s="147"/>
      <c r="T8" s="147"/>
      <c r="U8" s="147" t="s">
        <v>623</v>
      </c>
      <c r="V8" s="147" t="s">
        <v>624</v>
      </c>
      <c r="W8" s="156"/>
      <c r="X8" s="147" t="s">
        <v>338</v>
      </c>
      <c r="Y8" s="147" t="s">
        <v>625</v>
      </c>
      <c r="Z8" s="147"/>
      <c r="AA8" s="147" t="s">
        <v>626</v>
      </c>
    </row>
    <row r="9" spans="1:31" ht="14.1">
      <c r="A9" s="147">
        <v>1</v>
      </c>
      <c r="B9" s="154" t="s">
        <v>70</v>
      </c>
      <c r="C9" s="154" t="s">
        <v>247</v>
      </c>
      <c r="D9" s="154" t="s">
        <v>627</v>
      </c>
      <c r="E9" s="154" t="s">
        <v>217</v>
      </c>
      <c r="F9" s="154" t="s">
        <v>628</v>
      </c>
      <c r="G9" s="154" t="s">
        <v>629</v>
      </c>
      <c r="H9" s="147" t="s">
        <v>630</v>
      </c>
      <c r="J9" s="154" t="s">
        <v>155</v>
      </c>
      <c r="K9" s="154">
        <v>1990</v>
      </c>
      <c r="L9" s="154"/>
      <c r="M9" s="154"/>
      <c r="N9" s="154" t="s">
        <v>598</v>
      </c>
      <c r="O9" s="154"/>
      <c r="P9" s="154"/>
      <c r="Q9" s="154" t="s">
        <v>631</v>
      </c>
      <c r="R9" s="154"/>
      <c r="S9" s="154"/>
      <c r="T9" s="154"/>
      <c r="U9" s="147" t="s">
        <v>632</v>
      </c>
      <c r="V9" s="154" t="s">
        <v>633</v>
      </c>
      <c r="W9" s="154"/>
      <c r="X9" s="147" t="s">
        <v>634</v>
      </c>
      <c r="Y9" s="154" t="s">
        <v>584</v>
      </c>
      <c r="Z9" s="154"/>
      <c r="AA9" s="147" t="s">
        <v>626</v>
      </c>
      <c r="AB9" s="154"/>
      <c r="AC9" s="154"/>
      <c r="AD9" s="154"/>
    </row>
    <row r="10" spans="1:31" ht="15">
      <c r="A10" s="147">
        <v>1</v>
      </c>
      <c r="B10" s="147" t="s">
        <v>83</v>
      </c>
      <c r="C10" s="147" t="s">
        <v>635</v>
      </c>
      <c r="D10" s="147" t="s">
        <v>636</v>
      </c>
      <c r="E10" s="147" t="s">
        <v>242</v>
      </c>
      <c r="F10" s="147" t="s">
        <v>595</v>
      </c>
      <c r="G10" s="157" t="s">
        <v>596</v>
      </c>
      <c r="H10" s="147" t="s">
        <v>637</v>
      </c>
      <c r="J10" s="147" t="s">
        <v>155</v>
      </c>
      <c r="K10" s="147">
        <v>2022</v>
      </c>
      <c r="L10" s="147"/>
      <c r="M10" s="147"/>
      <c r="N10" s="147" t="s">
        <v>598</v>
      </c>
      <c r="O10" s="147" t="s">
        <v>638</v>
      </c>
      <c r="P10" s="164"/>
      <c r="Q10" s="147" t="s">
        <v>639</v>
      </c>
      <c r="R10" s="147"/>
      <c r="S10" s="147"/>
      <c r="T10" s="147"/>
      <c r="U10" s="147" t="s">
        <v>345</v>
      </c>
      <c r="V10" s="147" t="s">
        <v>640</v>
      </c>
      <c r="W10" s="147"/>
      <c r="X10" s="147" t="s">
        <v>338</v>
      </c>
      <c r="Y10" s="147" t="s">
        <v>641</v>
      </c>
      <c r="Z10" s="147"/>
      <c r="AA10" s="147" t="s">
        <v>626</v>
      </c>
      <c r="AB10" s="147"/>
      <c r="AC10" s="147"/>
      <c r="AD10" s="147"/>
    </row>
    <row r="11" spans="1:31" s="147" customFormat="1" ht="14.25">
      <c r="A11" s="147">
        <v>1</v>
      </c>
      <c r="B11" s="147" t="s">
        <v>84</v>
      </c>
      <c r="C11" s="147" t="s">
        <v>354</v>
      </c>
      <c r="D11" s="147" t="s">
        <v>642</v>
      </c>
      <c r="E11" s="147" t="s">
        <v>360</v>
      </c>
      <c r="F11" s="147" t="s">
        <v>605</v>
      </c>
      <c r="G11" s="157" t="s">
        <v>358</v>
      </c>
      <c r="H11" s="147" t="s">
        <v>359</v>
      </c>
      <c r="J11" s="147" t="s">
        <v>155</v>
      </c>
      <c r="K11" s="147">
        <v>2005</v>
      </c>
      <c r="L11" s="147" t="s">
        <v>607</v>
      </c>
      <c r="M11" s="147">
        <v>0.1</v>
      </c>
      <c r="N11" s="147" t="s">
        <v>580</v>
      </c>
      <c r="O11" s="147" t="s">
        <v>643</v>
      </c>
      <c r="P11" s="147" t="s">
        <v>644</v>
      </c>
      <c r="Q11" s="147" t="s">
        <v>645</v>
      </c>
      <c r="U11" s="147" t="s">
        <v>632</v>
      </c>
      <c r="V11" s="147" t="s">
        <v>646</v>
      </c>
      <c r="W11" s="171" t="s">
        <v>647</v>
      </c>
      <c r="X11" s="147" t="s">
        <v>648</v>
      </c>
      <c r="Y11" s="147" t="s">
        <v>600</v>
      </c>
      <c r="Z11" s="147" t="s">
        <v>649</v>
      </c>
      <c r="AA11" s="147" t="s">
        <v>602</v>
      </c>
    </row>
    <row r="12" spans="1:31" s="147" customFormat="1" ht="14.25">
      <c r="A12" s="147">
        <v>1</v>
      </c>
      <c r="B12" s="147" t="s">
        <v>85</v>
      </c>
      <c r="C12" s="147" t="s">
        <v>363</v>
      </c>
      <c r="D12" s="147" t="s">
        <v>650</v>
      </c>
      <c r="E12" s="154" t="s">
        <v>242</v>
      </c>
      <c r="F12" s="154" t="s">
        <v>595</v>
      </c>
      <c r="G12" s="157" t="s">
        <v>596</v>
      </c>
      <c r="H12" s="154" t="s">
        <v>651</v>
      </c>
      <c r="J12" s="154" t="s">
        <v>155</v>
      </c>
      <c r="K12" s="154">
        <v>2020</v>
      </c>
      <c r="L12" s="154"/>
      <c r="M12" s="154"/>
      <c r="N12" s="154" t="s">
        <v>598</v>
      </c>
      <c r="O12" s="154" t="s">
        <v>652</v>
      </c>
      <c r="P12"/>
      <c r="Q12" s="154" t="s">
        <v>652</v>
      </c>
      <c r="R12" s="154"/>
      <c r="S12" s="154"/>
      <c r="T12" s="154"/>
      <c r="U12" s="154" t="s">
        <v>653</v>
      </c>
      <c r="V12" s="147" t="s">
        <v>654</v>
      </c>
      <c r="W12"/>
      <c r="X12" s="154" t="s">
        <v>338</v>
      </c>
      <c r="Y12" s="154" t="s">
        <v>584</v>
      </c>
      <c r="Z12"/>
      <c r="AA12" s="154" t="s">
        <v>626</v>
      </c>
      <c r="AB12"/>
      <c r="AC12"/>
      <c r="AD12"/>
    </row>
    <row r="13" spans="1:31" s="147" customFormat="1" ht="14.25">
      <c r="A13" s="147">
        <v>1</v>
      </c>
      <c r="B13" s="154" t="s">
        <v>104</v>
      </c>
      <c r="C13" s="147" t="s">
        <v>655</v>
      </c>
      <c r="D13" s="150" t="s">
        <v>656</v>
      </c>
      <c r="E13" s="147" t="s">
        <v>217</v>
      </c>
      <c r="F13" s="147" t="s">
        <v>605</v>
      </c>
      <c r="G13" s="147" t="s">
        <v>657</v>
      </c>
      <c r="H13" s="147" t="s">
        <v>658</v>
      </c>
      <c r="I13" s="147" t="s">
        <v>659</v>
      </c>
      <c r="J13" s="147" t="s">
        <v>155</v>
      </c>
      <c r="K13" s="147">
        <v>2007</v>
      </c>
      <c r="N13" s="154" t="s">
        <v>580</v>
      </c>
      <c r="U13" s="147" t="s">
        <v>660</v>
      </c>
      <c r="V13" s="147" t="s">
        <v>661</v>
      </c>
      <c r="X13" s="147" t="s">
        <v>662</v>
      </c>
      <c r="Y13" s="154" t="s">
        <v>584</v>
      </c>
      <c r="AA13" s="147" t="s">
        <v>663</v>
      </c>
    </row>
    <row r="14" spans="1:31" s="147" customFormat="1" ht="14.25">
      <c r="A14" s="147">
        <v>1</v>
      </c>
      <c r="B14" s="154" t="s">
        <v>101</v>
      </c>
      <c r="C14" s="154" t="s">
        <v>664</v>
      </c>
      <c r="D14" s="154" t="s">
        <v>665</v>
      </c>
      <c r="E14" s="154" t="s">
        <v>666</v>
      </c>
      <c r="F14" s="154" t="s">
        <v>605</v>
      </c>
      <c r="G14" s="154" t="s">
        <v>657</v>
      </c>
      <c r="H14" s="154" t="s">
        <v>667</v>
      </c>
      <c r="I14"/>
      <c r="J14" s="147" t="s">
        <v>155</v>
      </c>
      <c r="K14" s="154">
        <v>2007</v>
      </c>
      <c r="L14" s="147" t="s">
        <v>668</v>
      </c>
      <c r="M14"/>
      <c r="N14" s="154" t="s">
        <v>580</v>
      </c>
      <c r="O14" s="154" t="s">
        <v>669</v>
      </c>
      <c r="P14"/>
      <c r="Q14" s="154" t="s">
        <v>670</v>
      </c>
      <c r="R14" s="154"/>
      <c r="S14" s="154"/>
      <c r="T14" s="154"/>
      <c r="U14" s="154" t="s">
        <v>671</v>
      </c>
      <c r="V14" s="154" t="s">
        <v>672</v>
      </c>
      <c r="W14"/>
      <c r="X14" s="154" t="s">
        <v>673</v>
      </c>
      <c r="Y14" s="154" t="s">
        <v>584</v>
      </c>
      <c r="Z14" s="154"/>
      <c r="AA14" s="154"/>
      <c r="AB14"/>
      <c r="AC14"/>
      <c r="AD14"/>
    </row>
    <row r="15" spans="1:31" s="147" customFormat="1" ht="14.25">
      <c r="A15" s="147">
        <v>1</v>
      </c>
      <c r="B15" s="154" t="s">
        <v>102</v>
      </c>
      <c r="C15" s="154" t="s">
        <v>480</v>
      </c>
      <c r="D15" s="154" t="s">
        <v>674</v>
      </c>
      <c r="E15" s="154" t="s">
        <v>242</v>
      </c>
      <c r="F15" s="154" t="s">
        <v>675</v>
      </c>
      <c r="G15" s="157" t="s">
        <v>596</v>
      </c>
      <c r="H15" s="154" t="s">
        <v>676</v>
      </c>
      <c r="J15" s="154" t="s">
        <v>155</v>
      </c>
      <c r="K15" s="154">
        <v>2021</v>
      </c>
      <c r="L15" s="154"/>
      <c r="M15" s="154"/>
      <c r="N15" s="154" t="s">
        <v>607</v>
      </c>
      <c r="O15" s="154" t="s">
        <v>643</v>
      </c>
      <c r="P15" s="154"/>
      <c r="Q15" s="154" t="s">
        <v>677</v>
      </c>
      <c r="R15" s="154"/>
      <c r="S15" s="154"/>
      <c r="T15" s="154"/>
      <c r="U15" s="154" t="s">
        <v>678</v>
      </c>
      <c r="V15" s="154" t="s">
        <v>679</v>
      </c>
      <c r="W15"/>
      <c r="X15" s="154" t="s">
        <v>680</v>
      </c>
      <c r="Y15" s="154" t="s">
        <v>584</v>
      </c>
      <c r="Z15" s="154" t="s">
        <v>681</v>
      </c>
      <c r="AA15" s="147" t="s">
        <v>602</v>
      </c>
      <c r="AB15"/>
      <c r="AC15"/>
      <c r="AD15"/>
    </row>
    <row r="16" spans="1:31" s="147" customFormat="1" ht="14.25">
      <c r="A16" s="147">
        <v>1</v>
      </c>
      <c r="B16" s="154" t="s">
        <v>113</v>
      </c>
      <c r="C16" s="154" t="s">
        <v>509</v>
      </c>
      <c r="D16" s="154" t="s">
        <v>682</v>
      </c>
      <c r="E16" s="154" t="s">
        <v>242</v>
      </c>
      <c r="F16" s="154" t="s">
        <v>683</v>
      </c>
      <c r="G16" s="157" t="s">
        <v>596</v>
      </c>
      <c r="H16" s="154" t="s">
        <v>684</v>
      </c>
      <c r="J16" s="154" t="s">
        <v>155</v>
      </c>
      <c r="K16" s="154">
        <v>2011</v>
      </c>
      <c r="L16" s="154"/>
      <c r="M16" s="154"/>
      <c r="N16" s="154"/>
      <c r="O16" s="154" t="s">
        <v>685</v>
      </c>
      <c r="P16" s="154"/>
      <c r="Q16" s="154"/>
      <c r="R16" s="154"/>
      <c r="S16" s="154"/>
      <c r="T16" s="154"/>
      <c r="U16" s="154" t="s">
        <v>686</v>
      </c>
      <c r="V16" s="154" t="s">
        <v>687</v>
      </c>
      <c r="W16"/>
      <c r="X16" s="154" t="s">
        <v>688</v>
      </c>
      <c r="Y16" s="154" t="s">
        <v>584</v>
      </c>
      <c r="Z16" s="154"/>
      <c r="AA16" s="147" t="s">
        <v>626</v>
      </c>
      <c r="AB16"/>
      <c r="AC16"/>
      <c r="AD16"/>
    </row>
    <row r="17" spans="1:31" s="147" customFormat="1" ht="14.1">
      <c r="A17" s="147">
        <v>1</v>
      </c>
      <c r="B17" s="154" t="s">
        <v>114</v>
      </c>
      <c r="C17" s="154" t="s">
        <v>689</v>
      </c>
      <c r="D17" s="154" t="s">
        <v>690</v>
      </c>
      <c r="E17" s="154" t="s">
        <v>242</v>
      </c>
      <c r="F17" s="154" t="s">
        <v>683</v>
      </c>
      <c r="G17" s="157" t="s">
        <v>596</v>
      </c>
      <c r="H17" s="154" t="s">
        <v>691</v>
      </c>
      <c r="J17" s="154" t="s">
        <v>155</v>
      </c>
      <c r="K17" s="154">
        <v>2010</v>
      </c>
      <c r="L17" s="154"/>
      <c r="M17" s="154"/>
      <c r="N17" s="154"/>
      <c r="O17" s="147" t="s">
        <v>692</v>
      </c>
      <c r="P17" s="154"/>
      <c r="Q17" s="154" t="s">
        <v>693</v>
      </c>
      <c r="R17" s="154"/>
      <c r="S17" s="154"/>
      <c r="T17" s="154"/>
      <c r="U17" s="154" t="s">
        <v>694</v>
      </c>
      <c r="V17" s="154" t="s">
        <v>593</v>
      </c>
      <c r="W17"/>
      <c r="X17" s="154" t="s">
        <v>695</v>
      </c>
      <c r="Y17" s="154" t="s">
        <v>696</v>
      </c>
      <c r="Z17" s="154"/>
      <c r="AA17" s="147" t="s">
        <v>626</v>
      </c>
      <c r="AB17"/>
      <c r="AC17"/>
      <c r="AD17"/>
    </row>
    <row r="18" spans="1:31" s="147" customFormat="1" ht="14.1">
      <c r="A18" s="147">
        <v>1</v>
      </c>
      <c r="B18" s="154" t="s">
        <v>115</v>
      </c>
      <c r="C18" s="154" t="s">
        <v>697</v>
      </c>
      <c r="D18" s="154" t="s">
        <v>698</v>
      </c>
      <c r="E18" s="154" t="s">
        <v>242</v>
      </c>
      <c r="F18" s="154" t="s">
        <v>595</v>
      </c>
      <c r="G18" s="157" t="s">
        <v>596</v>
      </c>
      <c r="H18" s="154" t="s">
        <v>530</v>
      </c>
      <c r="J18" s="154" t="s">
        <v>155</v>
      </c>
      <c r="K18" s="154">
        <v>2015</v>
      </c>
      <c r="L18" s="154"/>
      <c r="M18" s="154"/>
      <c r="N18" s="154"/>
      <c r="O18" s="154" t="s">
        <v>699</v>
      </c>
      <c r="P18" s="154"/>
      <c r="Q18" s="154" t="s">
        <v>700</v>
      </c>
      <c r="R18" s="154"/>
      <c r="S18" s="154"/>
      <c r="T18" s="154"/>
      <c r="U18" s="147" t="s">
        <v>678</v>
      </c>
      <c r="V18" s="154" t="s">
        <v>701</v>
      </c>
      <c r="W18"/>
      <c r="X18" s="154" t="s">
        <v>702</v>
      </c>
      <c r="Y18" s="154" t="s">
        <v>600</v>
      </c>
      <c r="Z18"/>
      <c r="AA18" s="154" t="s">
        <v>602</v>
      </c>
      <c r="AB18"/>
      <c r="AC18"/>
      <c r="AD18"/>
    </row>
    <row r="19" spans="1:31" s="147" customFormat="1" ht="14.1">
      <c r="A19" s="147">
        <v>1</v>
      </c>
      <c r="B19" s="154" t="s">
        <v>116</v>
      </c>
      <c r="C19" s="154" t="s">
        <v>703</v>
      </c>
      <c r="D19" s="154" t="s">
        <v>703</v>
      </c>
      <c r="E19" s="154" t="s">
        <v>242</v>
      </c>
      <c r="F19" s="154" t="s">
        <v>595</v>
      </c>
      <c r="G19" s="157" t="s">
        <v>596</v>
      </c>
      <c r="H19" s="154" t="s">
        <v>533</v>
      </c>
      <c r="J19" s="154" t="s">
        <v>155</v>
      </c>
      <c r="K19" s="154">
        <v>2015</v>
      </c>
      <c r="L19" s="154"/>
      <c r="M19" s="154"/>
      <c r="N19" s="154"/>
      <c r="O19" s="154" t="s">
        <v>632</v>
      </c>
      <c r="P19" s="154"/>
      <c r="Q19" s="154" t="s">
        <v>700</v>
      </c>
      <c r="R19" s="154" t="s">
        <v>632</v>
      </c>
      <c r="S19" s="154"/>
      <c r="T19" s="154" t="s">
        <v>704</v>
      </c>
      <c r="U19" s="154" t="s">
        <v>632</v>
      </c>
      <c r="V19" s="147" t="s">
        <v>705</v>
      </c>
      <c r="W19" s="171" t="s">
        <v>706</v>
      </c>
      <c r="X19" s="154" t="s">
        <v>702</v>
      </c>
      <c r="Y19" s="147" t="s">
        <v>600</v>
      </c>
      <c r="Z19" s="147" t="s">
        <v>707</v>
      </c>
      <c r="AA19" s="147" t="s">
        <v>602</v>
      </c>
      <c r="AB19" s="154"/>
      <c r="AC19" s="154"/>
      <c r="AD19" s="154"/>
    </row>
    <row r="20" spans="1:31" ht="14.1">
      <c r="A20" s="147">
        <v>1</v>
      </c>
      <c r="B20" s="147" t="s">
        <v>91</v>
      </c>
      <c r="C20" s="147" t="s">
        <v>390</v>
      </c>
      <c r="D20" s="147" t="s">
        <v>708</v>
      </c>
      <c r="E20" s="154" t="s">
        <v>360</v>
      </c>
      <c r="F20" s="154" t="s">
        <v>605</v>
      </c>
      <c r="G20" s="154" t="s">
        <v>358</v>
      </c>
      <c r="H20" s="154" t="s">
        <v>709</v>
      </c>
      <c r="J20" s="154" t="s">
        <v>155</v>
      </c>
      <c r="K20" s="154">
        <v>1975</v>
      </c>
      <c r="L20" s="154" t="s">
        <v>607</v>
      </c>
      <c r="N20" s="154" t="s">
        <v>580</v>
      </c>
      <c r="O20" s="154" t="s">
        <v>710</v>
      </c>
      <c r="Q20" s="154" t="s">
        <v>711</v>
      </c>
      <c r="R20" s="154"/>
      <c r="S20" s="154"/>
      <c r="T20" s="154"/>
      <c r="U20" s="154" t="s">
        <v>632</v>
      </c>
      <c r="V20" s="154" t="s">
        <v>712</v>
      </c>
      <c r="X20" s="154" t="s">
        <v>713</v>
      </c>
      <c r="Y20" s="154" t="s">
        <v>584</v>
      </c>
      <c r="AA20" s="154" t="s">
        <v>714</v>
      </c>
    </row>
    <row r="21" spans="1:31" ht="14.1">
      <c r="A21" s="147">
        <v>1</v>
      </c>
      <c r="B21" s="147" t="s">
        <v>92</v>
      </c>
      <c r="C21" s="147" t="str">
        <f>'LF2'!A1</f>
        <v>Abgedeckte Güllelager</v>
      </c>
      <c r="D21" s="147" t="s">
        <v>715</v>
      </c>
      <c r="E21" s="160" t="s">
        <v>242</v>
      </c>
      <c r="F21" s="147" t="s">
        <v>595</v>
      </c>
      <c r="G21" s="157" t="s">
        <v>596</v>
      </c>
      <c r="H21" s="147" t="s">
        <v>716</v>
      </c>
      <c r="J21" s="147" t="s">
        <v>155</v>
      </c>
      <c r="K21" s="147">
        <f>'LF2'!D4</f>
        <v>2022</v>
      </c>
      <c r="L21" s="147"/>
      <c r="M21" s="147"/>
      <c r="N21" s="147"/>
      <c r="O21" s="147" t="s">
        <v>717</v>
      </c>
      <c r="P21" s="147"/>
      <c r="U21" s="147" t="s">
        <v>200</v>
      </c>
      <c r="V21" s="147" t="s">
        <v>718</v>
      </c>
      <c r="W21" s="147"/>
      <c r="X21" s="147" t="s">
        <v>338</v>
      </c>
      <c r="Y21" s="147" t="s">
        <v>584</v>
      </c>
      <c r="Z21" s="147"/>
      <c r="AA21" s="147" t="s">
        <v>626</v>
      </c>
      <c r="AB21" s="147"/>
      <c r="AC21" s="147"/>
      <c r="AD21" s="147"/>
    </row>
    <row r="22" spans="1:31" ht="14.1">
      <c r="A22" s="147">
        <v>1</v>
      </c>
      <c r="B22" s="147" t="s">
        <v>94</v>
      </c>
      <c r="C22" s="147" t="s">
        <v>413</v>
      </c>
      <c r="D22" s="147" t="s">
        <v>719</v>
      </c>
      <c r="E22" s="147" t="s">
        <v>360</v>
      </c>
      <c r="F22" s="147" t="s">
        <v>605</v>
      </c>
      <c r="G22" s="154" t="s">
        <v>358</v>
      </c>
      <c r="H22" s="147" t="s">
        <v>417</v>
      </c>
      <c r="J22" s="147" t="s">
        <v>155</v>
      </c>
      <c r="K22" s="147">
        <v>2005</v>
      </c>
      <c r="L22" s="147" t="s">
        <v>607</v>
      </c>
      <c r="N22" s="147" t="s">
        <v>580</v>
      </c>
      <c r="O22" s="147" t="s">
        <v>643</v>
      </c>
      <c r="Q22" s="147" t="s">
        <v>720</v>
      </c>
      <c r="R22" s="147"/>
      <c r="S22" s="147"/>
      <c r="T22" s="147"/>
      <c r="U22" s="147" t="s">
        <v>632</v>
      </c>
      <c r="V22" s="147" t="s">
        <v>721</v>
      </c>
      <c r="W22" s="171" t="s">
        <v>722</v>
      </c>
      <c r="X22" s="147" t="s">
        <v>648</v>
      </c>
      <c r="Y22" s="147" t="s">
        <v>600</v>
      </c>
      <c r="Z22" s="147" t="s">
        <v>723</v>
      </c>
      <c r="AA22" s="147" t="s">
        <v>602</v>
      </c>
    </row>
    <row r="23" spans="1:31" ht="14.1">
      <c r="A23" s="147">
        <v>1</v>
      </c>
      <c r="B23" s="147" t="s">
        <v>74</v>
      </c>
      <c r="C23" s="147" t="s">
        <v>724</v>
      </c>
      <c r="D23" s="147" t="s">
        <v>725</v>
      </c>
      <c r="E23" s="147" t="s">
        <v>360</v>
      </c>
      <c r="F23" s="147" t="s">
        <v>605</v>
      </c>
      <c r="G23" s="154" t="s">
        <v>358</v>
      </c>
      <c r="H23" s="147" t="s">
        <v>281</v>
      </c>
      <c r="I23" s="147"/>
      <c r="J23" s="147" t="s">
        <v>155</v>
      </c>
      <c r="K23" s="147">
        <v>2005</v>
      </c>
      <c r="L23" s="147" t="s">
        <v>607</v>
      </c>
      <c r="M23" s="147">
        <v>0.1</v>
      </c>
      <c r="N23" s="147" t="s">
        <v>580</v>
      </c>
      <c r="O23" s="147" t="s">
        <v>643</v>
      </c>
      <c r="P23" s="149" t="s">
        <v>726</v>
      </c>
      <c r="Q23" s="147" t="s">
        <v>727</v>
      </c>
      <c r="R23" s="147"/>
      <c r="S23" s="147"/>
      <c r="T23" s="147"/>
      <c r="U23" s="147" t="s">
        <v>728</v>
      </c>
      <c r="V23" s="147" t="s">
        <v>729</v>
      </c>
      <c r="W23" s="171" t="s">
        <v>730</v>
      </c>
      <c r="X23" s="147" t="s">
        <v>648</v>
      </c>
      <c r="Y23" s="147" t="s">
        <v>600</v>
      </c>
      <c r="Z23" s="147" t="s">
        <v>731</v>
      </c>
      <c r="AA23" s="147" t="s">
        <v>602</v>
      </c>
      <c r="AB23" s="147"/>
      <c r="AC23" s="147"/>
      <c r="AD23" s="147"/>
    </row>
    <row r="24" spans="1:31" ht="15">
      <c r="A24" s="147">
        <v>1</v>
      </c>
      <c r="B24" s="147" t="s">
        <v>75</v>
      </c>
      <c r="C24" s="147" t="s">
        <v>732</v>
      </c>
      <c r="D24" s="147" t="s">
        <v>733</v>
      </c>
      <c r="E24" s="147" t="s">
        <v>360</v>
      </c>
      <c r="F24" s="147" t="s">
        <v>605</v>
      </c>
      <c r="G24" s="154" t="s">
        <v>358</v>
      </c>
      <c r="H24" s="147" t="s">
        <v>734</v>
      </c>
      <c r="I24" s="147"/>
      <c r="J24" s="147" t="s">
        <v>155</v>
      </c>
      <c r="K24" s="147">
        <v>2005</v>
      </c>
      <c r="L24" s="147" t="s">
        <v>607</v>
      </c>
      <c r="M24" s="147">
        <v>0.1</v>
      </c>
      <c r="N24" s="147" t="s">
        <v>580</v>
      </c>
      <c r="O24" s="147" t="s">
        <v>643</v>
      </c>
      <c r="P24" s="164" t="s">
        <v>735</v>
      </c>
      <c r="Q24" s="147" t="s">
        <v>736</v>
      </c>
      <c r="R24" s="147"/>
      <c r="S24" s="147"/>
      <c r="T24" s="147"/>
      <c r="U24" s="147" t="s">
        <v>632</v>
      </c>
      <c r="V24" s="147" t="s">
        <v>737</v>
      </c>
      <c r="W24" s="171" t="s">
        <v>738</v>
      </c>
      <c r="X24" s="147" t="s">
        <v>648</v>
      </c>
      <c r="Y24" s="147" t="s">
        <v>600</v>
      </c>
      <c r="Z24" s="147" t="s">
        <v>731</v>
      </c>
      <c r="AA24" s="147" t="s">
        <v>602</v>
      </c>
      <c r="AB24" s="147"/>
      <c r="AC24" s="147"/>
      <c r="AD24" s="147"/>
    </row>
    <row r="25" spans="1:31" ht="14.1">
      <c r="A25" s="147">
        <v>1</v>
      </c>
      <c r="B25" s="147" t="s">
        <v>76</v>
      </c>
      <c r="C25" s="147" t="s">
        <v>739</v>
      </c>
      <c r="D25" s="147" t="s">
        <v>740</v>
      </c>
      <c r="E25" s="147" t="s">
        <v>360</v>
      </c>
      <c r="F25" s="147" t="s">
        <v>605</v>
      </c>
      <c r="G25" s="157" t="s">
        <v>358</v>
      </c>
      <c r="H25" s="147" t="s">
        <v>296</v>
      </c>
      <c r="I25" s="147"/>
      <c r="J25" s="147" t="s">
        <v>155</v>
      </c>
      <c r="K25" s="147">
        <v>2005</v>
      </c>
      <c r="L25" s="147" t="s">
        <v>607</v>
      </c>
      <c r="M25" s="147">
        <v>0.1</v>
      </c>
      <c r="N25" s="147" t="s">
        <v>580</v>
      </c>
      <c r="O25" s="147" t="s">
        <v>643</v>
      </c>
      <c r="P25" s="149" t="s">
        <v>741</v>
      </c>
      <c r="Q25" s="147" t="s">
        <v>742</v>
      </c>
      <c r="R25" s="147" t="s">
        <v>743</v>
      </c>
      <c r="S25" s="147">
        <v>100</v>
      </c>
      <c r="T25" s="147" t="s">
        <v>729</v>
      </c>
      <c r="U25" s="147" t="s">
        <v>632</v>
      </c>
      <c r="V25" s="147" t="s">
        <v>744</v>
      </c>
      <c r="W25" s="171" t="s">
        <v>730</v>
      </c>
      <c r="X25" s="147" t="s">
        <v>745</v>
      </c>
      <c r="Y25" s="147" t="s">
        <v>600</v>
      </c>
      <c r="Z25" s="147" t="s">
        <v>731</v>
      </c>
      <c r="AA25" s="147" t="s">
        <v>602</v>
      </c>
      <c r="AB25" s="147"/>
      <c r="AC25" s="147"/>
      <c r="AD25" s="147"/>
    </row>
    <row r="26" spans="1:31" ht="14.1">
      <c r="A26" s="147">
        <v>1</v>
      </c>
      <c r="B26" s="147" t="s">
        <v>77</v>
      </c>
      <c r="C26" s="147" t="s">
        <v>746</v>
      </c>
      <c r="D26" s="147" t="s">
        <v>747</v>
      </c>
      <c r="E26" s="147" t="s">
        <v>360</v>
      </c>
      <c r="F26" s="147" t="s">
        <v>605</v>
      </c>
      <c r="G26" s="157" t="s">
        <v>358</v>
      </c>
      <c r="H26" s="147" t="s">
        <v>296</v>
      </c>
      <c r="I26" s="147"/>
      <c r="J26" s="147" t="s">
        <v>155</v>
      </c>
      <c r="K26" s="149">
        <v>2005</v>
      </c>
      <c r="L26" s="147" t="s">
        <v>607</v>
      </c>
      <c r="M26" s="147">
        <v>0.1</v>
      </c>
      <c r="N26" s="147" t="s">
        <v>580</v>
      </c>
      <c r="O26" s="147" t="s">
        <v>643</v>
      </c>
      <c r="P26" s="149" t="s">
        <v>741</v>
      </c>
      <c r="Q26" s="147" t="s">
        <v>742</v>
      </c>
      <c r="R26" s="147" t="s">
        <v>743</v>
      </c>
      <c r="S26" s="147">
        <v>300</v>
      </c>
      <c r="T26" s="147" t="s">
        <v>748</v>
      </c>
      <c r="U26" s="147" t="s">
        <v>632</v>
      </c>
      <c r="V26" s="147" t="s">
        <v>749</v>
      </c>
      <c r="W26" s="171" t="s">
        <v>730</v>
      </c>
      <c r="X26" s="147" t="s">
        <v>745</v>
      </c>
      <c r="Y26" s="147" t="s">
        <v>600</v>
      </c>
      <c r="Z26" s="147" t="s">
        <v>731</v>
      </c>
      <c r="AA26" s="147" t="s">
        <v>602</v>
      </c>
      <c r="AB26" s="147"/>
      <c r="AC26" s="147"/>
      <c r="AD26" s="147"/>
    </row>
    <row r="27" spans="1:31" ht="15">
      <c r="A27" s="147">
        <v>1</v>
      </c>
      <c r="B27" s="147" t="s">
        <v>78</v>
      </c>
      <c r="C27" s="147" t="s">
        <v>750</v>
      </c>
      <c r="D27" s="147" t="s">
        <v>750</v>
      </c>
      <c r="E27" s="147" t="s">
        <v>242</v>
      </c>
      <c r="F27" s="147" t="s">
        <v>751</v>
      </c>
      <c r="G27" s="175" t="s">
        <v>752</v>
      </c>
      <c r="H27" t="s">
        <v>753</v>
      </c>
      <c r="I27" s="156"/>
      <c r="J27" s="147" t="s">
        <v>155</v>
      </c>
      <c r="K27" s="147">
        <v>2014</v>
      </c>
      <c r="L27" s="147" t="s">
        <v>754</v>
      </c>
      <c r="M27" s="147"/>
      <c r="N27" s="147" t="s">
        <v>580</v>
      </c>
      <c r="O27" s="147" t="s">
        <v>755</v>
      </c>
      <c r="P27" s="164"/>
      <c r="Q27" s="147"/>
      <c r="R27" s="147"/>
      <c r="S27" s="147"/>
      <c r="T27" s="147"/>
      <c r="U27" s="147" t="s">
        <v>756</v>
      </c>
      <c r="V27" s="156" t="s">
        <v>757</v>
      </c>
      <c r="W27" s="156"/>
      <c r="X27" s="147" t="s">
        <v>758</v>
      </c>
      <c r="Y27" s="147" t="s">
        <v>584</v>
      </c>
      <c r="Z27" s="147" t="s">
        <v>759</v>
      </c>
      <c r="AA27" s="147" t="s">
        <v>760</v>
      </c>
      <c r="AB27" s="147"/>
      <c r="AC27" s="147"/>
      <c r="AD27" s="147"/>
      <c r="AE27" t="s">
        <v>761</v>
      </c>
    </row>
    <row r="28" spans="1:31" s="154" customFormat="1" ht="14.1">
      <c r="A28" s="147">
        <v>1</v>
      </c>
      <c r="B28" s="147" t="s">
        <v>79</v>
      </c>
      <c r="C28" s="147" t="s">
        <v>762</v>
      </c>
      <c r="D28" s="147" t="s">
        <v>763</v>
      </c>
      <c r="E28" s="168" t="s">
        <v>242</v>
      </c>
      <c r="F28" s="147" t="s">
        <v>764</v>
      </c>
      <c r="G28" s="157" t="s">
        <v>765</v>
      </c>
      <c r="H28" s="147" t="s">
        <v>318</v>
      </c>
      <c r="J28" s="147" t="s">
        <v>766</v>
      </c>
      <c r="K28" s="147">
        <v>2013</v>
      </c>
      <c r="L28" s="147" t="s">
        <v>767</v>
      </c>
      <c r="M28" s="147">
        <v>0</v>
      </c>
      <c r="N28" s="147" t="s">
        <v>598</v>
      </c>
      <c r="O28" s="147" t="s">
        <v>768</v>
      </c>
      <c r="P28" s="147"/>
      <c r="Q28" s="147"/>
      <c r="R28" s="147"/>
      <c r="S28" s="147"/>
      <c r="T28" s="147"/>
      <c r="U28" s="147" t="s">
        <v>200</v>
      </c>
      <c r="V28" s="147" t="s">
        <v>718</v>
      </c>
      <c r="W28" s="147"/>
      <c r="X28" s="147" t="s">
        <v>316</v>
      </c>
      <c r="Y28" s="147" t="s">
        <v>641</v>
      </c>
      <c r="Z28" s="147"/>
      <c r="AA28" s="147" t="s">
        <v>626</v>
      </c>
      <c r="AB28" s="147"/>
      <c r="AC28" s="147"/>
      <c r="AD28" s="147"/>
    </row>
    <row r="29" spans="1:31" s="154" customFormat="1" ht="14.1">
      <c r="A29" s="147">
        <v>0</v>
      </c>
      <c r="B29" s="147" t="s">
        <v>80</v>
      </c>
      <c r="C29" s="147" t="s">
        <v>769</v>
      </c>
      <c r="D29" s="147" t="s">
        <v>325</v>
      </c>
      <c r="E29" s="147" t="s">
        <v>217</v>
      </c>
      <c r="F29" s="147" t="s">
        <v>586</v>
      </c>
      <c r="G29" s="157" t="s">
        <v>587</v>
      </c>
      <c r="H29" s="147" t="s">
        <v>330</v>
      </c>
      <c r="J29" s="147" t="s">
        <v>155</v>
      </c>
      <c r="K29" s="147">
        <v>2002</v>
      </c>
      <c r="L29" s="147" t="s">
        <v>607</v>
      </c>
      <c r="M29" s="147"/>
      <c r="N29" s="147" t="s">
        <v>598</v>
      </c>
      <c r="O29" s="147" t="s">
        <v>770</v>
      </c>
      <c r="P29" s="147"/>
      <c r="Q29" s="147"/>
      <c r="R29" s="147"/>
      <c r="S29" s="147"/>
      <c r="T29" s="147"/>
      <c r="U29" s="147" t="s">
        <v>632</v>
      </c>
      <c r="V29" s="147" t="s">
        <v>771</v>
      </c>
      <c r="W29" s="147"/>
      <c r="X29" s="147" t="s">
        <v>316</v>
      </c>
      <c r="Y29" s="147"/>
      <c r="Z29" s="147"/>
      <c r="AA29" s="147" t="s">
        <v>772</v>
      </c>
      <c r="AB29" s="147"/>
      <c r="AC29" s="147"/>
      <c r="AD29" s="147"/>
    </row>
    <row r="30" spans="1:31" s="154" customFormat="1" ht="14.1">
      <c r="A30" s="147">
        <v>1</v>
      </c>
      <c r="B30" s="147" t="s">
        <v>81</v>
      </c>
      <c r="C30" s="147" t="s">
        <v>773</v>
      </c>
      <c r="D30" s="147" t="s">
        <v>773</v>
      </c>
      <c r="E30" s="147" t="s">
        <v>242</v>
      </c>
      <c r="F30" s="147" t="s">
        <v>586</v>
      </c>
      <c r="G30" s="147" t="s">
        <v>587</v>
      </c>
      <c r="H30" s="147" t="s">
        <v>340</v>
      </c>
      <c r="I30" s="147"/>
      <c r="J30" s="147" t="s">
        <v>155</v>
      </c>
      <c r="K30" s="147">
        <v>2010</v>
      </c>
      <c r="L30" s="147"/>
      <c r="M30" s="147"/>
      <c r="N30" s="147" t="s">
        <v>598</v>
      </c>
      <c r="O30" s="147" t="s">
        <v>589</v>
      </c>
      <c r="P30" s="147" t="s">
        <v>643</v>
      </c>
      <c r="Q30" s="147" t="s">
        <v>643</v>
      </c>
      <c r="R30" s="147"/>
      <c r="S30" s="147"/>
      <c r="T30" s="147"/>
      <c r="U30" s="147" t="s">
        <v>335</v>
      </c>
      <c r="V30" s="147" t="s">
        <v>774</v>
      </c>
      <c r="W30" s="147"/>
      <c r="X30" s="147" t="s">
        <v>338</v>
      </c>
      <c r="Y30" s="147" t="s">
        <v>584</v>
      </c>
      <c r="Z30" s="147"/>
      <c r="AA30" s="147" t="s">
        <v>592</v>
      </c>
      <c r="AB30" s="147"/>
      <c r="AC30" s="147"/>
      <c r="AD30" s="147"/>
    </row>
    <row r="31" spans="1:31" ht="14.1">
      <c r="A31" s="147">
        <v>1</v>
      </c>
      <c r="B31" s="154" t="s">
        <v>63</v>
      </c>
      <c r="C31" s="154" t="s">
        <v>775</v>
      </c>
      <c r="D31" s="154" t="s">
        <v>776</v>
      </c>
      <c r="E31" s="154" t="s">
        <v>360</v>
      </c>
      <c r="F31" s="154" t="s">
        <v>605</v>
      </c>
      <c r="G31" s="154" t="s">
        <v>358</v>
      </c>
      <c r="H31" s="154" t="s">
        <v>777</v>
      </c>
      <c r="I31" s="154"/>
      <c r="J31" s="154" t="s">
        <v>155</v>
      </c>
      <c r="K31" s="154">
        <v>2010</v>
      </c>
      <c r="L31" s="154" t="s">
        <v>607</v>
      </c>
      <c r="M31" s="154" t="s">
        <v>778</v>
      </c>
      <c r="N31" s="154" t="s">
        <v>580</v>
      </c>
      <c r="O31" s="154" t="s">
        <v>779</v>
      </c>
      <c r="P31" s="154">
        <v>1</v>
      </c>
      <c r="Q31" s="154" t="s">
        <v>776</v>
      </c>
      <c r="R31" s="154"/>
      <c r="S31" s="154"/>
      <c r="T31" s="154"/>
      <c r="U31" s="154" t="s">
        <v>780</v>
      </c>
      <c r="V31" s="154" t="s">
        <v>781</v>
      </c>
      <c r="X31" s="154" t="s">
        <v>782</v>
      </c>
      <c r="Y31" s="154" t="s">
        <v>584</v>
      </c>
      <c r="AA31" s="154" t="s">
        <v>626</v>
      </c>
    </row>
    <row r="32" spans="1:31" ht="15">
      <c r="A32" s="147">
        <v>1</v>
      </c>
      <c r="B32" s="147" t="s">
        <v>761</v>
      </c>
      <c r="C32" s="147" t="s">
        <v>783</v>
      </c>
      <c r="D32" s="147" t="s">
        <v>784</v>
      </c>
      <c r="E32" s="147" t="s">
        <v>242</v>
      </c>
      <c r="F32" s="147" t="s">
        <v>751</v>
      </c>
      <c r="G32" s="175" t="s">
        <v>752</v>
      </c>
      <c r="H32" t="s">
        <v>785</v>
      </c>
      <c r="I32" s="156"/>
      <c r="J32" s="147" t="s">
        <v>155</v>
      </c>
      <c r="K32" s="147">
        <v>2014</v>
      </c>
      <c r="L32" s="147" t="s">
        <v>754</v>
      </c>
      <c r="M32" s="147"/>
      <c r="N32" s="147" t="s">
        <v>580</v>
      </c>
      <c r="O32" s="147"/>
      <c r="P32" s="164"/>
      <c r="Q32" s="147"/>
      <c r="R32" s="147"/>
      <c r="S32" s="147"/>
      <c r="T32" s="147"/>
      <c r="U32" s="147"/>
      <c r="V32" s="156"/>
      <c r="W32" s="156"/>
      <c r="X32" s="147" t="s">
        <v>758</v>
      </c>
      <c r="Y32" s="147" t="s">
        <v>584</v>
      </c>
      <c r="Z32" s="147"/>
      <c r="AA32" s="147"/>
      <c r="AB32" s="147"/>
      <c r="AC32" s="147"/>
      <c r="AD32" s="147"/>
    </row>
    <row r="33" spans="1:27" ht="15" customHeight="1">
      <c r="A33" s="147">
        <v>1</v>
      </c>
      <c r="B33" s="147" t="s">
        <v>88</v>
      </c>
      <c r="C33" s="147" t="s">
        <v>786</v>
      </c>
      <c r="D33" s="147" t="s">
        <v>786</v>
      </c>
      <c r="E33" s="147" t="s">
        <v>242</v>
      </c>
      <c r="F33" s="147" t="s">
        <v>595</v>
      </c>
      <c r="G33" s="157" t="s">
        <v>596</v>
      </c>
      <c r="H33" s="154" t="s">
        <v>787</v>
      </c>
      <c r="J33" s="147" t="s">
        <v>155</v>
      </c>
      <c r="K33" s="147">
        <v>1990</v>
      </c>
      <c r="N33" s="147" t="s">
        <v>124</v>
      </c>
      <c r="O33" s="154" t="s">
        <v>788</v>
      </c>
      <c r="U33" s="147" t="s">
        <v>200</v>
      </c>
      <c r="V33" s="154" t="s">
        <v>718</v>
      </c>
      <c r="X33" s="147" t="s">
        <v>789</v>
      </c>
      <c r="Y33" s="147" t="s">
        <v>584</v>
      </c>
      <c r="AA33" s="154" t="s">
        <v>626</v>
      </c>
    </row>
  </sheetData>
  <sortState xmlns:xlrd2="http://schemas.microsoft.com/office/spreadsheetml/2017/richdata2" ref="A2:AD31">
    <sortCondition ref="B2:B31"/>
  </sortState>
  <hyperlinks>
    <hyperlink ref="G31" r:id="rId1" xr:uid="{968EF79A-049A-4644-BEC5-F69BBBD5ECD6}"/>
    <hyperlink ref="G30" r:id="rId2" xr:uid="{ED709E93-E562-4F65-B23E-BA3CF3CA453B}"/>
    <hyperlink ref="G23" r:id="rId3" xr:uid="{B1CE6E24-C597-418C-B74D-340531F5EA0C}"/>
    <hyperlink ref="G25" r:id="rId4" xr:uid="{28C97F38-60C3-4D3A-8FD4-BAAAE79C9E67}"/>
    <hyperlink ref="G26" r:id="rId5" xr:uid="{68E4EEAC-6670-4DCB-89C0-CF970101B44C}"/>
    <hyperlink ref="G27" r:id="rId6" xr:uid="{E8FA8F2F-E243-41E4-94A3-1522632F5136}"/>
    <hyperlink ref="G28" r:id="rId7" xr:uid="{E22C526E-D556-4710-9D36-51DBE38395F1}"/>
    <hyperlink ref="G29" r:id="rId8" xr:uid="{B4BD2C29-DBB0-45A6-9DBA-78E254F5F7B6}"/>
    <hyperlink ref="G24" r:id="rId9" xr:uid="{D60940B9-E6CA-4955-8BF5-36188FF9B2DA}"/>
    <hyperlink ref="G11" r:id="rId10" xr:uid="{E774E74F-43EE-4193-A0C7-A28E3ACACA1E}"/>
    <hyperlink ref="G22" r:id="rId11" xr:uid="{EDEAB69D-5B2D-4E43-8E7C-FCF03E6EBE3F}"/>
    <hyperlink ref="G20" r:id="rId12" xr:uid="{7F8FEF0A-D1A4-4E2F-9672-4F9C7072CECD}"/>
    <hyperlink ref="G3" r:id="rId13" xr:uid="{B8B80C2B-2308-456E-AB15-1CD2856777F0}"/>
    <hyperlink ref="G4" r:id="rId14" xr:uid="{F47E96C0-24A1-49E6-BB57-815FD0223344}"/>
    <hyperlink ref="G14" r:id="rId15" xr:uid="{ADE4B96A-F540-490C-9988-7DF9A53CE7AD}"/>
    <hyperlink ref="G10" r:id="rId16" xr:uid="{3F24A919-9947-4F66-ABEE-C87937462A27}"/>
    <hyperlink ref="G8" r:id="rId17" xr:uid="{7F2C4B23-0B41-4214-B95A-4EA6C6F6476B}"/>
    <hyperlink ref="G5" r:id="rId18" xr:uid="{A59E181F-9588-422D-BF6D-F7A943719352}"/>
    <hyperlink ref="G7" r:id="rId19" xr:uid="{7ABBDA68-C64F-4ED4-9A3D-10A54E86FA0D}"/>
    <hyperlink ref="G21" r:id="rId20" xr:uid="{2199F790-1B3D-4994-8CA0-4201840EAEDB}"/>
    <hyperlink ref="G12" r:id="rId21" xr:uid="{C9BA3F43-FE99-474E-9E3A-666A1DE66B56}"/>
    <hyperlink ref="G15" r:id="rId22" xr:uid="{09E500D7-3A62-4530-ABFA-838964372750}"/>
    <hyperlink ref="G6" r:id="rId23" xr:uid="{786039C1-2576-467D-8E54-3C3091A4B7D9}"/>
    <hyperlink ref="G9" r:id="rId24" xr:uid="{EC927FC4-D685-46C5-B965-33BBC8C4E873}"/>
    <hyperlink ref="G16" r:id="rId25" xr:uid="{89B346D3-FA4B-4F45-A04A-766B78DFE65E}"/>
    <hyperlink ref="G17" r:id="rId26" xr:uid="{1437765F-42BD-45E5-A918-77CC7F43641A}"/>
    <hyperlink ref="G18" r:id="rId27" xr:uid="{98FEB6F0-7491-4D23-9A8F-70B35B0AEA06}"/>
    <hyperlink ref="G19" r:id="rId28" xr:uid="{187B19B9-E176-486A-B19F-DFE7DAA6A86C}"/>
    <hyperlink ref="G32" r:id="rId29" xr:uid="{B776CCA3-8BB3-458C-9D9C-A82971459530}"/>
    <hyperlink ref="G33" r:id="rId30" xr:uid="{89AB7EEF-57B2-467D-A97B-CEB7E2E3D30B}"/>
  </hyperlinks>
  <pageMargins left="0.7" right="0.7" top="0.78740157499999996" bottom="0.78740157499999996" header="0.3" footer="0.3"/>
  <legacyDrawing r:id="rId3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D6EE7C-0E94-44A7-B04A-E802A640BF53}">
  <sheetPr>
    <tabColor rgb="FF7030A0"/>
  </sheetPr>
  <dimension ref="A1:B27"/>
  <sheetViews>
    <sheetView topLeftCell="A10" workbookViewId="0">
      <selection activeCell="B14" sqref="B14"/>
    </sheetView>
  </sheetViews>
  <sheetFormatPr defaultColWidth="12" defaultRowHeight="11.65"/>
  <cols>
    <col min="1" max="1" width="36.1640625" bestFit="1" customWidth="1"/>
    <col min="2" max="2" width="147.1640625" bestFit="1" customWidth="1"/>
  </cols>
  <sheetData>
    <row r="1" spans="1:2" ht="14.1">
      <c r="A1" s="146" t="s">
        <v>790</v>
      </c>
      <c r="B1" s="146" t="s">
        <v>791</v>
      </c>
    </row>
    <row r="2" spans="1:2" ht="14.1">
      <c r="A2" s="147" t="s">
        <v>543</v>
      </c>
      <c r="B2" s="147" t="s">
        <v>792</v>
      </c>
    </row>
    <row r="3" spans="1:2" ht="14.1">
      <c r="A3" s="147" t="s">
        <v>544</v>
      </c>
      <c r="B3" s="147" t="s">
        <v>793</v>
      </c>
    </row>
    <row r="4" spans="1:2" ht="14.1">
      <c r="A4" s="147" t="s">
        <v>545</v>
      </c>
      <c r="B4" s="147" t="s">
        <v>794</v>
      </c>
    </row>
    <row r="5" spans="1:2" ht="14.1">
      <c r="A5" s="147" t="s">
        <v>795</v>
      </c>
      <c r="B5" s="147" t="s">
        <v>796</v>
      </c>
    </row>
    <row r="6" spans="1:2" ht="14.1">
      <c r="A6" s="147" t="s">
        <v>547</v>
      </c>
      <c r="B6" s="147" t="s">
        <v>797</v>
      </c>
    </row>
    <row r="7" spans="1:2" ht="14.1">
      <c r="A7" s="147" t="s">
        <v>548</v>
      </c>
      <c r="B7" s="147" t="s">
        <v>798</v>
      </c>
    </row>
    <row r="8" spans="1:2" ht="14.1">
      <c r="A8" s="147" t="s">
        <v>549</v>
      </c>
      <c r="B8" s="147" t="s">
        <v>799</v>
      </c>
    </row>
    <row r="9" spans="1:2" ht="14.1">
      <c r="A9" s="147" t="s">
        <v>800</v>
      </c>
      <c r="B9" s="147" t="s">
        <v>801</v>
      </c>
    </row>
    <row r="10" spans="1:2" ht="14.1">
      <c r="A10" s="147" t="s">
        <v>551</v>
      </c>
      <c r="B10" s="147" t="s">
        <v>802</v>
      </c>
    </row>
    <row r="11" spans="1:2" ht="14.1">
      <c r="A11" s="147" t="s">
        <v>552</v>
      </c>
      <c r="B11" s="147" t="s">
        <v>803</v>
      </c>
    </row>
    <row r="12" spans="1:2" ht="14.1">
      <c r="A12" s="147" t="s">
        <v>553</v>
      </c>
      <c r="B12" s="147" t="s">
        <v>804</v>
      </c>
    </row>
    <row r="13" spans="1:2" ht="14.1">
      <c r="A13" s="147" t="s">
        <v>554</v>
      </c>
      <c r="B13" s="148" t="s">
        <v>805</v>
      </c>
    </row>
    <row r="14" spans="1:2" ht="14.1">
      <c r="A14" s="147" t="s">
        <v>555</v>
      </c>
      <c r="B14" s="147" t="s">
        <v>806</v>
      </c>
    </row>
    <row r="15" spans="1:2" ht="14.1">
      <c r="A15" s="147" t="s">
        <v>807</v>
      </c>
      <c r="B15" s="147" t="s">
        <v>808</v>
      </c>
    </row>
    <row r="16" spans="1:2" ht="14.1">
      <c r="A16" s="147" t="s">
        <v>809</v>
      </c>
      <c r="B16" s="148" t="s">
        <v>805</v>
      </c>
    </row>
    <row r="17" spans="1:2" ht="14.1">
      <c r="A17" s="147" t="s">
        <v>810</v>
      </c>
      <c r="B17" s="147" t="s">
        <v>811</v>
      </c>
    </row>
    <row r="18" spans="1:2" ht="14.1">
      <c r="A18" s="147" t="s">
        <v>562</v>
      </c>
      <c r="B18" s="147" t="s">
        <v>812</v>
      </c>
    </row>
    <row r="19" spans="1:2" ht="14.1">
      <c r="A19" s="147" t="s">
        <v>563</v>
      </c>
      <c r="B19" s="147" t="s">
        <v>813</v>
      </c>
    </row>
    <row r="20" spans="1:2" ht="14.1">
      <c r="A20" s="172" t="s">
        <v>564</v>
      </c>
      <c r="B20" s="147" t="s">
        <v>814</v>
      </c>
    </row>
    <row r="21" spans="1:2" ht="14.1">
      <c r="A21" s="147" t="s">
        <v>565</v>
      </c>
      <c r="B21" s="147" t="s">
        <v>815</v>
      </c>
    </row>
    <row r="22" spans="1:2" ht="14.1">
      <c r="A22" s="172" t="s">
        <v>566</v>
      </c>
      <c r="B22" s="147" t="s">
        <v>816</v>
      </c>
    </row>
    <row r="23" spans="1:2" ht="14.1">
      <c r="A23" s="172" t="s">
        <v>567</v>
      </c>
      <c r="B23" s="147" t="s">
        <v>817</v>
      </c>
    </row>
    <row r="24" spans="1:2" ht="14.1">
      <c r="A24" s="147" t="s">
        <v>568</v>
      </c>
      <c r="B24" s="147" t="s">
        <v>818</v>
      </c>
    </row>
    <row r="25" spans="1:2" ht="14.1">
      <c r="A25" s="147" t="s">
        <v>569</v>
      </c>
      <c r="B25" s="148" t="s">
        <v>805</v>
      </c>
    </row>
    <row r="26" spans="1:2" ht="14.1">
      <c r="A26" s="147" t="s">
        <v>570</v>
      </c>
      <c r="B26" s="148" t="s">
        <v>805</v>
      </c>
    </row>
    <row r="27" spans="1:2" ht="14.1">
      <c r="A27" s="147" t="s">
        <v>571</v>
      </c>
      <c r="B27" s="148" t="s">
        <v>805</v>
      </c>
    </row>
  </sheetData>
  <pageMargins left="0.7" right="0.7" top="0.78740157499999996" bottom="0.78740157499999996"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652985-EBC5-45BD-8A47-2F142C32F063}">
  <sheetPr codeName="Tabelle12"/>
  <dimension ref="A1:O11"/>
  <sheetViews>
    <sheetView showGridLines="0" zoomScaleNormal="100" workbookViewId="0">
      <selection activeCell="K27" sqref="K27"/>
    </sheetView>
  </sheetViews>
  <sheetFormatPr defaultColWidth="9.83203125" defaultRowHeight="20.100000000000001" customHeight="1"/>
  <cols>
    <col min="2" max="2" width="12.1640625" customWidth="1"/>
    <col min="3" max="3" width="46.1640625" customWidth="1"/>
    <col min="6" max="7" width="16.1640625" customWidth="1"/>
    <col min="9" max="9" width="21.1640625" customWidth="1"/>
    <col min="11" max="11" width="27.1640625" customWidth="1"/>
    <col min="13" max="13" width="22.1640625" customWidth="1"/>
    <col min="15" max="15" width="27.83203125" customWidth="1"/>
  </cols>
  <sheetData>
    <row r="1" spans="1:15" ht="20.100000000000001" customHeight="1">
      <c r="A1" t="s">
        <v>819</v>
      </c>
      <c r="C1" t="s">
        <v>820</v>
      </c>
      <c r="E1" t="s">
        <v>821</v>
      </c>
      <c r="G1" t="s">
        <v>822</v>
      </c>
      <c r="I1" t="s">
        <v>823</v>
      </c>
      <c r="K1" t="s">
        <v>824</v>
      </c>
      <c r="M1" t="s">
        <v>825</v>
      </c>
      <c r="O1" t="s">
        <v>826</v>
      </c>
    </row>
    <row r="2" spans="1:15" ht="20.100000000000001" customHeight="1">
      <c r="A2" t="s">
        <v>184</v>
      </c>
      <c r="C2" t="s">
        <v>827</v>
      </c>
      <c r="E2" t="s">
        <v>828</v>
      </c>
      <c r="G2" t="s">
        <v>164</v>
      </c>
      <c r="I2" t="s">
        <v>223</v>
      </c>
      <c r="K2" t="s">
        <v>829</v>
      </c>
      <c r="M2" t="s">
        <v>830</v>
      </c>
      <c r="O2" t="s">
        <v>831</v>
      </c>
    </row>
    <row r="3" spans="1:15" ht="20.100000000000001" customHeight="1">
      <c r="A3" t="s">
        <v>168</v>
      </c>
      <c r="C3" t="s">
        <v>832</v>
      </c>
      <c r="E3" t="s">
        <v>833</v>
      </c>
      <c r="G3" t="s">
        <v>834</v>
      </c>
      <c r="I3" t="s">
        <v>398</v>
      </c>
      <c r="K3" t="s">
        <v>835</v>
      </c>
      <c r="M3" t="s">
        <v>836</v>
      </c>
      <c r="O3" t="s">
        <v>837</v>
      </c>
    </row>
    <row r="4" spans="1:15" ht="20.100000000000001" customHeight="1">
      <c r="C4" t="s">
        <v>838</v>
      </c>
      <c r="E4" t="s">
        <v>839</v>
      </c>
      <c r="G4" t="s">
        <v>840</v>
      </c>
      <c r="I4" t="s">
        <v>412</v>
      </c>
      <c r="K4" t="s">
        <v>841</v>
      </c>
      <c r="M4" t="s">
        <v>842</v>
      </c>
      <c r="O4" t="s">
        <v>843</v>
      </c>
    </row>
    <row r="5" spans="1:15" ht="20.100000000000001" customHeight="1">
      <c r="C5" t="s">
        <v>844</v>
      </c>
      <c r="E5" t="s">
        <v>845</v>
      </c>
      <c r="G5" t="s">
        <v>846</v>
      </c>
      <c r="I5" t="s">
        <v>376</v>
      </c>
      <c r="M5" t="s">
        <v>847</v>
      </c>
      <c r="O5" t="s">
        <v>848</v>
      </c>
    </row>
    <row r="6" spans="1:15" ht="20.100000000000001" customHeight="1">
      <c r="C6" t="s">
        <v>849</v>
      </c>
      <c r="E6" t="s">
        <v>850</v>
      </c>
      <c r="G6" t="s">
        <v>851</v>
      </c>
      <c r="I6" t="s">
        <v>852</v>
      </c>
      <c r="O6" t="s">
        <v>853</v>
      </c>
    </row>
    <row r="7" spans="1:15" ht="20.100000000000001" customHeight="1">
      <c r="C7" t="s">
        <v>854</v>
      </c>
      <c r="E7" t="s">
        <v>166</v>
      </c>
      <c r="G7" t="s">
        <v>855</v>
      </c>
      <c r="I7" t="s">
        <v>856</v>
      </c>
      <c r="O7" t="s">
        <v>857</v>
      </c>
    </row>
    <row r="8" spans="1:15" ht="20.100000000000001" customHeight="1">
      <c r="C8" t="s">
        <v>858</v>
      </c>
      <c r="E8" t="s">
        <v>859</v>
      </c>
      <c r="G8" t="s">
        <v>860</v>
      </c>
      <c r="I8" t="s">
        <v>323</v>
      </c>
      <c r="O8" t="s">
        <v>861</v>
      </c>
    </row>
    <row r="9" spans="1:15" ht="20.100000000000001" customHeight="1">
      <c r="C9" t="s">
        <v>862</v>
      </c>
      <c r="E9" t="s">
        <v>863</v>
      </c>
      <c r="G9" t="s">
        <v>864</v>
      </c>
      <c r="I9" t="s">
        <v>178</v>
      </c>
      <c r="O9" t="s">
        <v>865</v>
      </c>
    </row>
    <row r="10" spans="1:15" ht="20.100000000000001" customHeight="1">
      <c r="C10" t="s">
        <v>866</v>
      </c>
      <c r="E10" t="s">
        <v>537</v>
      </c>
      <c r="O10" t="s">
        <v>867</v>
      </c>
    </row>
    <row r="11" spans="1:15" ht="20.100000000000001" customHeight="1">
      <c r="C11" t="s">
        <v>868</v>
      </c>
      <c r="E11" t="s">
        <v>869</v>
      </c>
      <c r="O11" t="s">
        <v>870</v>
      </c>
    </row>
  </sheetData>
  <pageMargins left="0.70866141732283472" right="0.70866141732283472" top="0.74803149606299213" bottom="0.74803149606299213" header="0.31496062992125984" footer="0.31496062992125984"/>
  <pageSetup paperSize="9" orientation="landscape" r:id="rId1"/>
  <headerFooter>
    <oddHeader>&amp;R&amp;G</oddHeader>
    <oddFooter>&amp;L&amp;9&amp;F&amp;C&amp;9&amp;A&amp;R&amp;9&amp;D</oddFooter>
  </headerFooter>
  <legacyDrawingHF r:id="rId2"/>
  <tableParts count="8">
    <tablePart r:id="rId3"/>
    <tablePart r:id="rId4"/>
    <tablePart r:id="rId5"/>
    <tablePart r:id="rId6"/>
    <tablePart r:id="rId7"/>
    <tablePart r:id="rId8"/>
    <tablePart r:id="rId9"/>
    <tablePart r:id="rId10"/>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7c16c412-41a7-483e-8458-9b4c6e041c8c">
      <Terms xmlns="http://schemas.microsoft.com/office/infopath/2007/PartnerControls"/>
    </lcf76f155ced4ddcb4097134ff3c332f>
    <TaxCatchAll xmlns="9ff67bf8-4dc4-49ec-8a2f-3c58a02da8ea"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kument" ma:contentTypeID="0x0101004D6EF8296678614C82595E073A935E63" ma:contentTypeVersion="10" ma:contentTypeDescription="Ein neues Dokument erstellen." ma:contentTypeScope="" ma:versionID="a2c357ece3d19c143a9e4a1e033fa04b">
  <xsd:schema xmlns:xsd="http://www.w3.org/2001/XMLSchema" xmlns:xs="http://www.w3.org/2001/XMLSchema" xmlns:p="http://schemas.microsoft.com/office/2006/metadata/properties" xmlns:ns2="7c16c412-41a7-483e-8458-9b4c6e041c8c" xmlns:ns3="9ff67bf8-4dc4-49ec-8a2f-3c58a02da8ea" targetNamespace="http://schemas.microsoft.com/office/2006/metadata/properties" ma:root="true" ma:fieldsID="78066d3103febb3f607343910020d0d2" ns2:_="" ns3:_="">
    <xsd:import namespace="7c16c412-41a7-483e-8458-9b4c6e041c8c"/>
    <xsd:import namespace="9ff67bf8-4dc4-49ec-8a2f-3c58a02da8ea"/>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lcf76f155ced4ddcb4097134ff3c332f" minOccurs="0"/>
                <xsd:element ref="ns3:TaxCatchAll"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c16c412-41a7-483e-8458-9b4c6e041c8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3" nillable="true" ma:taxonomy="true" ma:internalName="lcf76f155ced4ddcb4097134ff3c332f" ma:taxonomyFieldName="MediaServiceImageTags" ma:displayName="Bildmarkierungen" ma:readOnly="false" ma:fieldId="{5cf76f15-5ced-4ddc-b409-7134ff3c332f}" ma:taxonomyMulti="true" ma:sspId="019cda70-20ad-46ad-a737-a51f7fe23bac" ma:termSetId="09814cd3-568e-fe90-9814-8d621ff8fb84" ma:anchorId="fba54fb3-c3e1-fe81-a776-ca4b69148c4d" ma:open="true" ma:isKeyword="false">
      <xsd:complexType>
        <xsd:sequence>
          <xsd:element ref="pc:Terms" minOccurs="0" maxOccurs="1"/>
        </xsd:sequence>
      </xsd:complex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9ff67bf8-4dc4-49ec-8a2f-3c58a02da8ea" elementFormDefault="qualified">
    <xsd:import namespace="http://schemas.microsoft.com/office/2006/documentManagement/types"/>
    <xsd:import namespace="http://schemas.microsoft.com/office/infopath/2007/PartnerControls"/>
    <xsd:element name="SharedWithUsers" ma:index="10"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Freigegeben für - Details" ma:internalName="SharedWithDetails" ma:readOnly="true">
      <xsd:simpleType>
        <xsd:restriction base="dms:Note">
          <xsd:maxLength value="255"/>
        </xsd:restriction>
      </xsd:simpleType>
    </xsd:element>
    <xsd:element name="TaxCatchAll" ma:index="14" nillable="true" ma:displayName="Taxonomy Catch All Column" ma:hidden="true" ma:list="{5eafc13c-9966-46a9-853c-9de13d866aa4}" ma:internalName="TaxCatchAll" ma:showField="CatchAllData" ma:web="9ff67bf8-4dc4-49ec-8a2f-3c58a02da8ea">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18A314DA-0F62-4E10-94F7-DBFCC9F3B707}"/>
</file>

<file path=customXml/itemProps2.xml><?xml version="1.0" encoding="utf-8"?>
<ds:datastoreItem xmlns:ds="http://schemas.openxmlformats.org/officeDocument/2006/customXml" ds:itemID="{A4E4C368-1DF5-422B-BD39-8846CE2351EE}"/>
</file>

<file path=customXml/itemProps3.xml><?xml version="1.0" encoding="utf-8"?>
<ds:datastoreItem xmlns:ds="http://schemas.openxmlformats.org/officeDocument/2006/customXml" ds:itemID="{02E89199-B92A-4346-AA14-A4573F72AE71}"/>
</file>

<file path=docProps/app.xml><?xml version="1.0" encoding="utf-8"?>
<Properties xmlns="http://schemas.openxmlformats.org/officeDocument/2006/extended-properties" xmlns:vt="http://schemas.openxmlformats.org/officeDocument/2006/docPropsVTypes">
  <Application>Microsoft Excel Online</Application>
  <Manager/>
  <Company>....</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Energiestadt Opfikon</dc:title>
  <dc:subject/>
  <dc:creator>Alexander.Umbricht@econcept.ch</dc:creator>
  <cp:keywords/>
  <dc:description/>
  <cp:lastModifiedBy/>
  <cp:revision/>
  <dcterms:created xsi:type="dcterms:W3CDTF">2015-12-04T14:32:45Z</dcterms:created>
  <dcterms:modified xsi:type="dcterms:W3CDTF">2023-04-27T06:08:47Z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0x0101004D6EF8296678614C82595E073A935E63</vt:lpwstr>
  </property>
  <property fmtid="{D5CDD505-2E9C-101B-9397-08002B2CF9AE}" pid="3" name="MediaServiceImageTags">
    <vt:lpwstr/>
  </property>
</Properties>
</file>