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3BCC5444-1492-4F1B-BCED-3FF5A725872C}"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<sst xmlns="http://schemas.openxmlformats.org/spreadsheetml/2006/main" count="7556" uniqueCount="874">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</sst>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8"/>
      <c r="B2" s="179"/>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5" t="s">
        <v>66</v>
      </c>
      <c r="B10" s="186"/>
      <c r="C10" s="186"/>
      <c r="D10" s="186"/>
      <c r="E10" s="186"/>
      <c r="F10" s="186"/>
      <c r="G10" s="186"/>
      <c r="H10" s="186"/>
      <c r="I10" s="51"/>
      <c r="J10" s="51"/>
    </row>
    <row r="11" spans="1:15" s="19" customFormat="1" ht="36" customHeight="1" thickTop="1">
      <c r="A11" s="183" t="s">
        <v>56</v>
      </c>
      <c r="B11" s="184"/>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5" t="s">
        <v>73</v>
      </c>
      <c r="B19" s="186"/>
      <c r="C19" s="186"/>
      <c r="D19" s="186"/>
      <c r="E19" s="186"/>
      <c r="F19" s="186"/>
      <c r="G19" s="186"/>
      <c r="H19" s="186"/>
      <c r="I19" s="51"/>
      <c r="J19" s="51"/>
    </row>
    <row r="20" spans="1:11" s="19" customFormat="1" ht="36" customHeight="1" thickTop="1">
      <c r="A20" s="180" t="str">
        <f>$A$11</f>
        <v>Indikatoren/Stellgrössen</v>
      </c>
      <c r="B20" s="181"/>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5" t="s">
        <v>82</v>
      </c>
      <c r="B30" s="186"/>
      <c r="C30" s="186"/>
      <c r="D30" s="186"/>
      <c r="E30" s="186"/>
      <c r="F30" s="186"/>
      <c r="G30" s="186"/>
      <c r="H30" s="186"/>
      <c r="I30" s="51"/>
      <c r="J30" s="51"/>
    </row>
    <row r="31" spans="1:11" s="19" customFormat="1" ht="36" customHeight="1" thickTop="1">
      <c r="A31" s="182" t="str">
        <f>$A$11</f>
        <v>Indikatoren/Stellgrössen</v>
      </c>
      <c r="B31" s="181"/>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5" t="s">
        <v>86</v>
      </c>
      <c r="B36" s="186"/>
      <c r="C36" s="186"/>
      <c r="D36" s="186"/>
      <c r="E36" s="186"/>
      <c r="F36" s="186"/>
      <c r="G36" s="186"/>
      <c r="H36" s="186"/>
      <c r="I36" s="51"/>
      <c r="J36" s="51"/>
    </row>
    <row r="37" spans="1:11" s="19" customFormat="1" ht="36" customHeight="1" thickTop="1">
      <c r="A37" s="182" t="str">
        <f>$A$11</f>
        <v>Indikatoren/Stellgrössen</v>
      </c>
      <c r="B37" s="181"/>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5" t="s">
        <v>90</v>
      </c>
      <c r="B42" s="186"/>
      <c r="C42" s="186"/>
      <c r="D42" s="186"/>
      <c r="E42" s="186"/>
      <c r="F42" s="186"/>
      <c r="G42" s="186"/>
      <c r="H42" s="186"/>
      <c r="I42" s="51"/>
      <c r="J42" s="51"/>
    </row>
    <row r="43" spans="1:11" s="19" customFormat="1" ht="36" customHeight="1" thickTop="1">
      <c r="A43" s="182" t="str">
        <f>$A$11</f>
        <v>Indikatoren/Stellgrössen</v>
      </c>
      <c r="B43" s="181"/>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5" t="s">
        <v>95</v>
      </c>
      <c r="B49" s="186"/>
      <c r="C49" s="186"/>
      <c r="D49" s="186"/>
      <c r="E49" s="186"/>
      <c r="F49" s="186"/>
      <c r="G49" s="186"/>
      <c r="H49" s="186"/>
      <c r="I49" s="51"/>
      <c r="J49" s="51"/>
    </row>
    <row r="50" spans="1:11" s="19" customFormat="1" ht="36" customHeight="1" thickTop="1">
      <c r="A50" s="180" t="str">
        <f>$A$11</f>
        <v>Indikatoren/Stellgrössen</v>
      </c>
      <c r="B50" s="181"/>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5" t="s">
        <v>100</v>
      </c>
      <c r="B56" s="186"/>
      <c r="C56" s="186"/>
      <c r="D56" s="186"/>
      <c r="E56" s="186"/>
      <c r="F56" s="186"/>
      <c r="G56" s="186"/>
      <c r="H56" s="186"/>
      <c r="I56" s="51"/>
      <c r="J56" s="51"/>
    </row>
    <row r="57" spans="1:11" s="19" customFormat="1" ht="36" customHeight="1" thickTop="1">
      <c r="A57" s="180" t="str">
        <f>$A$11</f>
        <v>Indikatoren/Stellgrössen</v>
      </c>
      <c r="B57" s="181"/>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5" t="s">
        <v>107</v>
      </c>
      <c r="B65" s="186"/>
      <c r="C65" s="186"/>
      <c r="D65" s="186"/>
      <c r="E65" s="186"/>
      <c r="F65" s="186"/>
      <c r="G65" s="186"/>
      <c r="H65" s="186"/>
      <c r="I65" s="51"/>
      <c r="J65" s="51"/>
    </row>
    <row r="66" spans="1:11" ht="36" customHeight="1" thickTop="1">
      <c r="A66" s="180" t="str">
        <f>$A$11</f>
        <v>Indikatoren/Stellgrössen</v>
      </c>
      <c r="B66" s="181"/>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5" t="s">
        <v>112</v>
      </c>
      <c r="B72" s="186"/>
      <c r="C72" s="186"/>
      <c r="D72" s="186"/>
      <c r="E72" s="186"/>
      <c r="F72" s="186"/>
      <c r="G72" s="186"/>
      <c r="H72" s="186"/>
      <c r="I72" s="51"/>
      <c r="J72" s="51"/>
    </row>
    <row r="73" spans="1:11" ht="36" customHeight="1" thickTop="1">
      <c r="A73" s="180" t="str">
        <f>$A$11</f>
        <v>Indikatoren/Stellgrössen</v>
      </c>
      <c r="B73" s="181"/>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"&amp;ROUND(_xlfn.XLOOKUP(Betrachtungsjahr,Daten_Ändern[Jahr],Daten_Ändern[Veränderung ZH])*100,1)&amp;" %"</f>
        <v>#N/A</v>
      </c>
      <c r="F1" s="206" t="s">
        <v>122</v>
      </c>
      <c r="G1" s="206"/>
      <c r="H1" s="206"/>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238">
        <f t="shared" ref="G11:G17" si="3">B11</f>
        <v>0</v>
      </c>
      <c r="H11" s="238"/>
      <c r="I11" s="238"/>
    </row>
    <row r="12" spans="1:17" s="56" customFormat="1" ht="42" customHeight="1" thickTop="1" thickBot="1">
      <c r="A12" s="79" t="s">
        <v>134</v>
      </c>
      <c r="B12" s="194"/>
      <c r="C12" s="194"/>
      <c r="D12" s="194"/>
      <c r="E12" s="19"/>
      <c r="F12" s="90" t="str">
        <f t="shared" si="2"/>
        <v>Internetadresse</v>
      </c>
      <c r="G12" s="238">
        <f t="shared" si="3"/>
        <v>0</v>
      </c>
      <c r="H12" s="238"/>
      <c r="I12" s="238"/>
    </row>
    <row r="13" spans="1:17" s="56" customFormat="1" ht="42" customHeight="1" thickTop="1" thickBot="1">
      <c r="A13" s="79" t="s">
        <v>127</v>
      </c>
      <c r="B13" s="194"/>
      <c r="C13" s="194"/>
      <c r="D13" s="194"/>
      <c r="E13" s="19"/>
      <c r="F13" s="90" t="str">
        <f t="shared" si="2"/>
        <v>Kontaktperson</v>
      </c>
      <c r="G13" s="238">
        <f t="shared" si="3"/>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8">A25</f>
        <v>Datenqualität</v>
      </c>
      <c r="G25" s="238">
        <f>B25</f>
        <v>0</v>
      </c>
      <c r="H25" s="238"/>
      <c r="I25" s="238"/>
    </row>
    <row r="26" spans="1:17" s="59" customFormat="1" ht="33" customHeight="1" thickTop="1" thickBot="1">
      <c r="A26" s="79" t="s">
        <v>149</v>
      </c>
      <c r="B26" s="193"/>
      <c r="C26" s="193"/>
      <c r="D26" s="193"/>
      <c r="E26" s="19"/>
      <c r="F26" s="90" t="str">
        <f t="shared" si="8"/>
        <v>Plausiblisierung / Verifizierung</v>
      </c>
      <c r="G26" s="238">
        <f>B26</f>
        <v>0</v>
      </c>
      <c r="H26" s="238"/>
      <c r="I26" s="238"/>
    </row>
    <row r="27" spans="1:17" s="59" customFormat="1" ht="37.35" customHeight="1" thickTop="1" thickBot="1">
      <c r="A27" s="79" t="s">
        <v>150</v>
      </c>
      <c r="B27" s="192"/>
      <c r="C27" s="192"/>
      <c r="D27" s="192"/>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165</v>
      </c>
      <c r="B1" s="205"/>
      <c r="C1" s="205"/>
      <c r="D1" s="205"/>
      <c r="E1" s="93" t="str">
        <f>Basisjahr&amp;"-"&amp;Betrachtungsjahr&amp;": "&amp;ROUND(_xlfn.XLOOKUP(Betrachtungsjahr,Daten_Q1[Jahr],Daten_Q1[Veränderung ZH])*100,1)&amp;" %"</f>
        <v>2015-2021: 6.7 %</v>
      </c>
      <c r="F1" s="206" t="s">
        <v>122</v>
      </c>
      <c r="G1" s="206"/>
      <c r="H1" s="206"/>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169</v>
      </c>
      <c r="C8" s="192"/>
      <c r="D8" s="192"/>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2" t="s">
        <v>169</v>
      </c>
      <c r="C9" s="192"/>
      <c r="D9" s="192"/>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4" t="s">
        <v>171</v>
      </c>
      <c r="C12" s="194"/>
      <c r="D12" s="194"/>
      <c r="E12" s="19"/>
      <c r="F12" s="90" t="str">
        <f t="shared" si="2"/>
        <v>Internetadresse</v>
      </c>
      <c r="G12" s="238" t="str">
        <f t="shared" si="3"/>
        <v>https://www.bfs.admin.ch/asset/de/px-x-0103010000_102</v>
      </c>
      <c r="H12" s="238"/>
      <c r="I12" s="238"/>
    </row>
    <row r="13" spans="1:17" s="56" customFormat="1" ht="42" customHeight="1" thickTop="1" thickBot="1">
      <c r="A13" s="79" t="s">
        <v>127</v>
      </c>
      <c r="B13" s="194" t="s">
        <v>164</v>
      </c>
      <c r="C13" s="194"/>
      <c r="D13" s="194"/>
      <c r="E13" s="19"/>
      <c r="F13" s="90" t="str">
        <f t="shared" si="2"/>
        <v>Kontaktperson</v>
      </c>
      <c r="G13" s="238" t="str">
        <f t="shared" si="3"/>
        <v>keine</v>
      </c>
      <c r="H13" s="238"/>
      <c r="I13" s="238"/>
    </row>
    <row r="14" spans="1:17" s="56" customFormat="1" ht="13.35" thickTop="1" thickBot="1">
      <c r="A14" s="79" t="s">
        <v>135</v>
      </c>
      <c r="B14" s="201" t="s">
        <v>172</v>
      </c>
      <c r="C14" s="202"/>
      <c r="D14" s="203"/>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2" t="s">
        <v>164</v>
      </c>
      <c r="C17" s="192"/>
      <c r="D17" s="192"/>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3.35" thickTop="1" thickBot="1">
      <c r="A24" s="79" t="s">
        <v>147</v>
      </c>
      <c r="B24" s="192" t="s">
        <v>178</v>
      </c>
      <c r="C24" s="192"/>
      <c r="D24" s="192"/>
      <c r="E24" s="19"/>
      <c r="F24" s="89"/>
      <c r="G24" s="207"/>
      <c r="H24" s="207"/>
      <c r="I24" s="207"/>
    </row>
    <row r="25" spans="1:17" s="59" customFormat="1" ht="13.35" thickTop="1" thickBot="1">
      <c r="A25" s="79" t="s">
        <v>148</v>
      </c>
      <c r="B25" s="192" t="s">
        <v>179</v>
      </c>
      <c r="C25" s="192"/>
      <c r="D25" s="192"/>
      <c r="E25" s="19"/>
      <c r="F25" s="90" t="str">
        <f t="shared" ref="F25:F27" si="8">A25</f>
        <v>Datenqualität</v>
      </c>
      <c r="G25" s="238" t="str">
        <f>B25</f>
        <v>gut</v>
      </c>
      <c r="H25" s="238"/>
      <c r="I25" s="238"/>
    </row>
    <row r="26" spans="1:17" s="59" customFormat="1" ht="33" customHeight="1" thickTop="1" thickBot="1">
      <c r="A26" s="79" t="s">
        <v>149</v>
      </c>
      <c r="B26" s="193" t="s">
        <v>180</v>
      </c>
      <c r="C26" s="193"/>
      <c r="D26" s="193"/>
      <c r="E26" s="19"/>
      <c r="F26" s="90" t="str">
        <f t="shared" si="8"/>
        <v>Plausiblisierung / Verifizierung</v>
      </c>
      <c r="G26" s="238" t="str">
        <f>B26</f>
        <v>Ständige Zunahme</v>
      </c>
      <c r="H26" s="238"/>
      <c r="I26" s="238"/>
    </row>
    <row r="27" spans="1:17" s="59" customFormat="1" ht="37.35" customHeight="1" thickTop="1" thickBot="1">
      <c r="A27" s="79" t="s">
        <v>150</v>
      </c>
      <c r="B27" s="192" t="s">
        <v>164</v>
      </c>
      <c r="C27" s="192"/>
      <c r="D27" s="192"/>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182</v>
      </c>
      <c r="B1" s="205"/>
      <c r="C1" s="205"/>
      <c r="D1" s="205"/>
      <c r="E1" s="93" t="e">
        <f>Basisjahr&amp;"-"&amp;Betrachtungsjahr&amp;": "&amp;ROUND(_xlfn.XLOOKUP(Betrachtungsjahr,Daten_Q2[Jahr],Daten_Q2[Veränderung ZH])*100,1)&amp;" %"</f>
        <v>#N/A</v>
      </c>
      <c r="F1" s="206" t="s">
        <v>122</v>
      </c>
      <c r="G1" s="206"/>
      <c r="H1" s="206"/>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2" t="s">
        <v>185</v>
      </c>
      <c r="C8" s="192"/>
      <c r="D8" s="192"/>
      <c r="E8" s="19"/>
      <c r="F8" s="90" t="str">
        <f t="shared" si="1"/>
        <v>Kurzbeschreibung</v>
      </c>
      <c r="G8" s="238" t="s">
        <v>186</v>
      </c>
      <c r="H8" s="238"/>
      <c r="I8" s="238"/>
      <c r="Q8" s="58">
        <f>E38/E32-1</f>
        <v>-1</v>
      </c>
    </row>
    <row r="9" spans="1:17" s="59" customFormat="1" ht="72" customHeight="1" thickTop="1" thickBot="1">
      <c r="A9" s="79" t="s">
        <v>132</v>
      </c>
      <c r="B9" s="192" t="s">
        <v>187</v>
      </c>
      <c r="C9" s="192"/>
      <c r="D9" s="192"/>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4" t="s">
        <v>189</v>
      </c>
      <c r="C12" s="194"/>
      <c r="D12" s="194"/>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4" t="s">
        <v>164</v>
      </c>
      <c r="C13" s="194"/>
      <c r="D13" s="194"/>
      <c r="E13" s="19"/>
      <c r="F13" s="90" t="str">
        <f t="shared" si="2"/>
        <v>Kontaktperson</v>
      </c>
      <c r="G13" s="243" t="str">
        <f t="shared" si="3"/>
        <v>keine</v>
      </c>
      <c r="H13" s="243" t="str">
        <f>IF(ISBLANK(C13),"",C13)</f>
        <v/>
      </c>
      <c r="I13" s="243" t="str">
        <f>IF(ISBLANK(D13),"",D13)</f>
        <v/>
      </c>
    </row>
    <row r="14" spans="1:17" s="56" customFormat="1" ht="13.35" thickTop="1" thickBot="1">
      <c r="A14" s="79" t="s">
        <v>135</v>
      </c>
      <c r="B14" s="201" t="s">
        <v>190</v>
      </c>
      <c r="C14" s="202"/>
      <c r="D14" s="203"/>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2" t="s">
        <v>193</v>
      </c>
      <c r="C17" s="192"/>
      <c r="D17" s="192"/>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195</v>
      </c>
      <c r="C26" s="193"/>
      <c r="D26" s="193"/>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2" t="s">
        <v>196</v>
      </c>
      <c r="C27" s="192"/>
      <c r="D27" s="192"/>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199</v>
      </c>
      <c r="B1" s="205"/>
      <c r="C1" s="205"/>
      <c r="D1" s="205"/>
      <c r="E1" s="93" t="e">
        <f>Basisjahr&amp;"-"&amp;Betrachtungsjahr&amp;": "&amp;ROUND(_xlfn.XLOOKUP(Betrachtungsjahr,Daten_Q3[Jahr],Daten_Q3[Veränderung ZH])*100,1)&amp;" %"</f>
        <v>#N/A</v>
      </c>
      <c r="F1" s="206" t="s">
        <v>122</v>
      </c>
      <c r="G1" s="206"/>
      <c r="H1" s="206"/>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2" t="s">
        <v>201</v>
      </c>
      <c r="C8" s="192"/>
      <c r="D8" s="192"/>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2" t="s">
        <v>202</v>
      </c>
      <c r="C9" s="192"/>
      <c r="D9" s="192"/>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4" t="s">
        <v>204</v>
      </c>
      <c r="C12" s="194"/>
      <c r="D12" s="194"/>
      <c r="E12" s="19"/>
      <c r="F12" s="90" t="str">
        <f t="shared" si="3"/>
        <v>Internetadresse</v>
      </c>
      <c r="G12" s="243" t="s">
        <v>164</v>
      </c>
      <c r="H12" s="243" t="str">
        <f>IF(ISBLANK(C12),"",C12)</f>
        <v/>
      </c>
      <c r="I12" s="243" t="str">
        <f>IF(ISBLANK(D12),"",D12)</f>
        <v/>
      </c>
    </row>
    <row r="13" spans="1:17" s="56" customFormat="1" ht="42" customHeight="1" thickTop="1" thickBot="1">
      <c r="A13" s="79" t="s">
        <v>127</v>
      </c>
      <c r="B13" s="194" t="s">
        <v>164</v>
      </c>
      <c r="C13" s="194"/>
      <c r="D13" s="194"/>
      <c r="E13" s="19"/>
      <c r="F13" s="90" t="str">
        <f t="shared" si="3"/>
        <v>Kontaktperson</v>
      </c>
      <c r="G13" s="243" t="str">
        <f>IF(ISBLANK(B13),"",B13)</f>
        <v>keine</v>
      </c>
      <c r="H13" s="243"/>
      <c r="I13" s="243"/>
    </row>
    <row r="14" spans="1:17" s="56" customFormat="1" ht="13.35" thickTop="1" thickBot="1">
      <c r="A14" s="79" t="s">
        <v>135</v>
      </c>
      <c r="B14" s="201" t="s">
        <v>205</v>
      </c>
      <c r="C14" s="202"/>
      <c r="D14" s="203"/>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193" t="s">
        <v>164</v>
      </c>
      <c r="C26" s="193"/>
      <c r="D26" s="193"/>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2" t="s">
        <v>164</v>
      </c>
      <c r="C27" s="192"/>
      <c r="D27" s="192"/>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210</v>
      </c>
      <c r="B1" s="205"/>
      <c r="C1" s="205"/>
      <c r="D1" s="205"/>
      <c r="E1" s="93" t="str">
        <f>Basisjahr&amp;"-"&amp;Betrachtungsjahr&amp;": "&amp;ROUND(_xlfn.XLOOKUP(Betrachtungsjahr,Daten_G1[Jahr],Daten_G1[Veränderung ZH])*100,1)&amp;" %"</f>
        <v>2015-2021: 63.1 %</v>
      </c>
      <c r="F1" s="206" t="s">
        <v>122</v>
      </c>
      <c r="G1" s="206"/>
      <c r="H1" s="206"/>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211</v>
      </c>
      <c r="C8" s="192"/>
      <c r="D8" s="192"/>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2" t="s">
        <v>212</v>
      </c>
      <c r="C9" s="192"/>
      <c r="D9" s="192"/>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11" t="s">
        <v>214</v>
      </c>
      <c r="C12" s="194"/>
      <c r="D12" s="194"/>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4" t="s">
        <v>215</v>
      </c>
      <c r="C13" s="194"/>
      <c r="D13" s="194"/>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1" t="s">
        <v>216</v>
      </c>
      <c r="C14" s="202"/>
      <c r="D14" s="203"/>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0" t="s">
        <v>220</v>
      </c>
      <c r="C17" s="192"/>
      <c r="D17" s="192"/>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08"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thickTop="1" thickBot="1">
      <c r="A26" s="79" t="s">
        <v>149</v>
      </c>
      <c r="B26" s="209" t="s">
        <v>225</v>
      </c>
      <c r="C26" s="193"/>
      <c r="D26" s="193"/>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10" t="s">
        <v>226</v>
      </c>
      <c r="C27" s="192"/>
      <c r="D27" s="192"/>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2" t="s">
        <v>228</v>
      </c>
      <c r="B1" s="213"/>
      <c r="C1" s="213"/>
      <c r="D1" s="213"/>
      <c r="E1" s="93" t="str">
        <f>Basisjahr&amp;"-"&amp;Betrachtungsjahr&amp;": "&amp;ROUND(_xlfn.XLOOKUP(Betrachtungsjahr,Daten_G161[Jahr],Daten_G161[Veränderung ZH])*100,1)&amp;" %"</f>
        <v>2015-2021: 63.1 %</v>
      </c>
      <c r="F1" s="206" t="s">
        <v>122</v>
      </c>
      <c r="G1" s="206"/>
      <c r="H1" s="206"/>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229</v>
      </c>
      <c r="C8" s="192"/>
      <c r="D8" s="192"/>
      <c r="E8" s="19"/>
      <c r="F8" s="90" t="str">
        <f t="shared" si="1"/>
        <v>Kurzbeschreibung</v>
      </c>
      <c r="G8" s="238"/>
      <c r="H8" s="238"/>
      <c r="I8" s="238"/>
      <c r="Q8" s="58">
        <f>E38/E32-1</f>
        <v>0.63106796116504871</v>
      </c>
    </row>
    <row r="9" spans="1:17" s="59" customFormat="1" ht="72" customHeight="1">
      <c r="A9" s="79" t="s">
        <v>132</v>
      </c>
      <c r="B9" s="192" t="s">
        <v>212</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238"/>
      <c r="H11" s="238"/>
      <c r="I11" s="238"/>
    </row>
    <row r="12" spans="1:17" s="56" customFormat="1" ht="42" customHeight="1">
      <c r="A12" s="79" t="s">
        <v>134</v>
      </c>
      <c r="B12" s="211" t="s">
        <v>231</v>
      </c>
      <c r="C12" s="194"/>
      <c r="D12" s="194"/>
      <c r="E12" s="19"/>
      <c r="F12" s="90" t="str">
        <f t="shared" si="2"/>
        <v>Internetadresse</v>
      </c>
      <c r="G12" s="238"/>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0"/>
      <c r="C17" s="192"/>
      <c r="D17" s="192"/>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c r="H25" s="238"/>
      <c r="I25" s="238"/>
    </row>
    <row r="26" spans="1:17" s="59" customFormat="1" ht="33" customHeight="1">
      <c r="A26" s="79" t="s">
        <v>149</v>
      </c>
      <c r="B26" s="209"/>
      <c r="C26" s="193"/>
      <c r="D26" s="193"/>
      <c r="E26" s="19"/>
      <c r="F26" s="90" t="str">
        <f t="shared" si="5"/>
        <v>Plausiblisierung / Verifizierung</v>
      </c>
      <c r="G26" s="238">
        <f>B26</f>
        <v>0</v>
      </c>
      <c r="H26" s="238"/>
      <c r="I26" s="238"/>
    </row>
    <row r="27" spans="1:17" s="59" customFormat="1" ht="37.35" customHeight="1">
      <c r="A27" s="79" t="s">
        <v>150</v>
      </c>
      <c r="B27" s="210"/>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206" t="s">
        <v>122</v>
      </c>
      <c r="G1" s="206"/>
      <c r="H1" s="206"/>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2" t="s">
        <v>237</v>
      </c>
      <c r="C8" s="192"/>
      <c r="D8" s="192"/>
      <c r="E8" s="19"/>
      <c r="F8" s="90" t="str">
        <f t="shared" si="1"/>
        <v>Kurzbeschreibung</v>
      </c>
      <c r="G8" s="238"/>
      <c r="H8" s="238"/>
      <c r="I8" s="238"/>
      <c r="Q8" s="58" t="e">
        <f>E38/E32-1</f>
        <v>#DIV/0!</v>
      </c>
    </row>
    <row r="9" spans="1:17" s="59" customFormat="1" ht="72" customHeight="1">
      <c r="A9" s="79" t="s">
        <v>132</v>
      </c>
      <c r="B9" s="192" t="s">
        <v>238</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238"/>
      <c r="H11" s="238"/>
      <c r="I11" s="238"/>
    </row>
    <row r="12" spans="1:17" s="56" customFormat="1" ht="42" customHeight="1">
      <c r="A12" s="79" t="s">
        <v>134</v>
      </c>
      <c r="B12" s="219" t="s">
        <v>240</v>
      </c>
      <c r="C12" s="219"/>
      <c r="D12" s="219"/>
      <c r="E12" s="19"/>
      <c r="F12" s="90" t="str">
        <f t="shared" si="2"/>
        <v>Internetadresse</v>
      </c>
      <c r="G12" s="238"/>
      <c r="H12" s="238"/>
      <c r="I12" s="238"/>
    </row>
    <row r="13" spans="1:17" s="56" customFormat="1" ht="42" customHeight="1">
      <c r="A13" s="79" t="s">
        <v>127</v>
      </c>
      <c r="B13" s="194" t="s">
        <v>241</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244</v>
      </c>
      <c r="C25" s="192"/>
      <c r="D25" s="192"/>
      <c r="E25" s="19"/>
      <c r="F25" s="90" t="str">
        <f t="shared" ref="F25:F27" si="5">A25</f>
        <v>Datenqualität</v>
      </c>
      <c r="G25" s="238"/>
      <c r="H25" s="238"/>
      <c r="I25" s="238"/>
    </row>
    <row r="26" spans="1:17" s="59" customFormat="1" ht="33" customHeight="1">
      <c r="A26" s="79" t="s">
        <v>149</v>
      </c>
      <c r="B26" s="193" t="s">
        <v>245</v>
      </c>
      <c r="C26" s="193"/>
      <c r="D26" s="193"/>
      <c r="E26" s="19"/>
      <c r="F26" s="90" t="str">
        <f t="shared" si="5"/>
        <v>Plausiblisierung / Verifizierung</v>
      </c>
      <c r="G26" s="238"/>
      <c r="H26" s="238"/>
      <c r="I26" s="238"/>
    </row>
    <row r="27" spans="1:17" s="59" customFormat="1" ht="37.35" customHeight="1">
      <c r="A27" s="79" t="s">
        <v>150</v>
      </c>
      <c r="B27" s="192" t="s">
        <v>246</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247</v>
      </c>
      <c r="B1" s="205"/>
      <c r="C1" s="205"/>
      <c r="D1" s="205"/>
      <c r="E1" s="93" t="str">
        <f>Basisjahr&amp;"-"&amp;Betrachtungsjahr&amp;": "&amp;ROUND(_xlfn.XLOOKUP(Betrachtungsjahr,Daten_G6[Jahr],Daten_G6[Veränderung ZH])*100,1)&amp;" %"</f>
        <v>2015-2021: 11.1 %</v>
      </c>
      <c r="F1" s="206" t="s">
        <v>122</v>
      </c>
      <c r="G1" s="206"/>
      <c r="H1" s="206"/>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249</v>
      </c>
      <c r="C8" s="192"/>
      <c r="D8" s="192"/>
      <c r="E8" s="19"/>
      <c r="F8" s="90" t="str">
        <f t="shared" si="1"/>
        <v>Kurzbeschreibung</v>
      </c>
      <c r="G8" s="243" t="s">
        <v>250</v>
      </c>
      <c r="H8" s="238"/>
      <c r="I8" s="238"/>
      <c r="Q8" s="58">
        <f>E38/E32-1</f>
        <v>0.11127450980392162</v>
      </c>
    </row>
    <row r="9" spans="1:17" s="59" customFormat="1" ht="72" customHeight="1" thickTop="1" thickBot="1">
      <c r="A9" s="79" t="s">
        <v>132</v>
      </c>
      <c r="B9" s="210" t="s">
        <v>251</v>
      </c>
      <c r="C9" s="192"/>
      <c r="D9" s="192"/>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4"/>
      <c r="D11" s="194"/>
      <c r="E11" s="19"/>
      <c r="F11" s="90" t="str">
        <f t="shared" ref="F11:H17" si="2">A11</f>
        <v>Datenquelle</v>
      </c>
      <c r="G11" s="238" t="s">
        <v>253</v>
      </c>
      <c r="H11" s="238"/>
      <c r="I11" s="238"/>
    </row>
    <row r="12" spans="1:17" s="56" customFormat="1" ht="42" customHeight="1" thickTop="1" thickBot="1">
      <c r="A12" s="79" t="s">
        <v>134</v>
      </c>
      <c r="B12" s="211" t="s">
        <v>254</v>
      </c>
      <c r="C12" s="194"/>
      <c r="D12" s="194"/>
      <c r="E12" s="19"/>
      <c r="F12" s="90" t="str">
        <f t="shared" si="2"/>
        <v>Internetadresse</v>
      </c>
      <c r="G12" s="221" t="s">
        <v>255</v>
      </c>
      <c r="H12" s="238"/>
      <c r="I12" s="238"/>
    </row>
    <row r="13" spans="1:17" s="56" customFormat="1" ht="42" customHeight="1" thickTop="1" thickBot="1">
      <c r="A13" s="79" t="s">
        <v>127</v>
      </c>
      <c r="B13" s="211" t="s">
        <v>256</v>
      </c>
      <c r="C13" s="194"/>
      <c r="D13" s="194"/>
      <c r="E13" s="19"/>
      <c r="F13" s="90" t="str">
        <f t="shared" si="2"/>
        <v>Kontaktperson</v>
      </c>
      <c r="G13" s="221" t="s">
        <v>257</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8"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08"/>
      <c r="C22" s="196"/>
      <c r="D22" s="197"/>
      <c r="E22" s="19"/>
      <c r="F22" s="90" t="str">
        <f>A22</f>
        <v>Berechnung Indikator</v>
      </c>
      <c r="G22" s="222"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210" t="s">
        <v>179</v>
      </c>
      <c r="C25" s="192"/>
      <c r="D25" s="192"/>
      <c r="E25" s="19"/>
      <c r="F25" s="90" t="str">
        <f t="shared" ref="F25:F27" si="5">A25</f>
        <v>Datenqualität</v>
      </c>
      <c r="G25" s="238" t="str">
        <f>B25</f>
        <v>gut</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264</v>
      </c>
      <c r="B1" s="205"/>
      <c r="C1" s="205"/>
      <c r="D1" s="205"/>
      <c r="E1" s="93" t="str">
        <f>Basisjahr&amp;"-"&amp;Betrachtungsjahr&amp;": "&amp;ROUND(_xlfn.XLOOKUP(Betrachtungsjahr,Daten_G5[Jahr],Daten_G5[Veränderung ZH])*100,1)&amp;" %"</f>
        <v>2015-2021: -11.2 %</v>
      </c>
      <c r="F1" s="206" t="s">
        <v>122</v>
      </c>
      <c r="G1" s="206"/>
      <c r="H1" s="206"/>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265</v>
      </c>
      <c r="C8" s="192"/>
      <c r="D8" s="192"/>
      <c r="E8" s="19"/>
      <c r="F8" s="90" t="str">
        <f t="shared" si="1"/>
        <v>Kurzbeschreibung</v>
      </c>
      <c r="G8" s="238"/>
      <c r="H8" s="238"/>
      <c r="I8" s="238"/>
      <c r="Q8" s="58">
        <f>E38/E32-1</f>
        <v>-0.11236837206290617</v>
      </c>
    </row>
    <row r="9" spans="1:17" s="59" customFormat="1" ht="72" customHeight="1" thickTop="1" thickBot="1">
      <c r="A9" s="79" t="s">
        <v>132</v>
      </c>
      <c r="B9" s="192" t="s">
        <v>266</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4" t="s">
        <v>269</v>
      </c>
      <c r="C13" s="194"/>
      <c r="D13" s="194"/>
      <c r="E13" s="19"/>
      <c r="F13" s="90" t="str">
        <f t="shared" si="2"/>
        <v>Kontaktperson</v>
      </c>
      <c r="G13" s="238" t="str">
        <f t="shared" si="2"/>
        <v>Andreas Petz</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t="str">
        <f>B25</f>
        <v>ok</v>
      </c>
      <c r="H25" s="238"/>
      <c r="I25" s="238"/>
    </row>
    <row r="26" spans="1:17" s="59" customFormat="1" ht="33" customHeight="1">
      <c r="A26" s="79" t="s">
        <v>149</v>
      </c>
      <c r="B26" s="193" t="s">
        <v>272</v>
      </c>
      <c r="C26" s="193"/>
      <c r="D26" s="193"/>
      <c r="E26" s="19" t="s">
        <v>273</v>
      </c>
      <c r="F26" s="90" t="str">
        <f t="shared" si="5"/>
        <v>Plausiblisierung / Verifizierung</v>
      </c>
      <c r="G26" s="238"/>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274</v>
      </c>
      <c r="B1" s="205"/>
      <c r="C1" s="205"/>
      <c r="D1" s="205"/>
      <c r="E1" s="93" t="e">
        <f>Basisjahr&amp;"-"&amp;Betrachtungsjahr&amp;": "&amp;ROUND(_xlfn.XLOOKUP(Betrachtungsjahr,Daten_G4[Jahr],Daten_G4[Veränderung ZH])*100,1)&amp;" %"</f>
        <v>#N/A</v>
      </c>
      <c r="F1" s="206" t="s">
        <v>122</v>
      </c>
      <c r="G1" s="206"/>
      <c r="H1" s="206"/>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+ParameterlisteZH!C3</f>
        <v>Produktion von Wärme aus erneuerbaren Energieträgern</v>
      </c>
      <c r="B1" s="205"/>
      <c r="C1" s="205"/>
      <c r="D1" s="205"/>
      <c r="E1" s="93" t="e">
        <f>Basisjahr&amp;"-"&amp;Betrachtungsjahr&amp;": "&amp;ROUND(_xlfn.XLOOKUP(Betrachtungsjahr,Daten_M1[Jahr],Daten_M1[Veränderung ZH])*100,1)&amp;" %"</f>
        <v>#N/A</v>
      </c>
      <c r="F1" s="206" t="s">
        <v>122</v>
      </c>
      <c r="G1" s="206"/>
      <c r="H1" s="206"/>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277</v>
      </c>
      <c r="C8" s="192"/>
      <c r="D8" s="192"/>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2" t="s">
        <v>278</v>
      </c>
      <c r="C9" s="192"/>
      <c r="D9" s="192"/>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279</v>
      </c>
      <c r="C11" s="194"/>
      <c r="D11" s="194"/>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9" t="s">
        <v>280</v>
      </c>
      <c r="C12" s="219"/>
      <c r="D12" s="219"/>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281</v>
      </c>
      <c r="C14" s="202"/>
      <c r="D14" s="203"/>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284</v>
      </c>
      <c r="C27" s="192"/>
      <c r="D27" s="192"/>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+ParameterlisteZH!C11</f>
        <v>Antriebsart bei Industriefahrzeugen - Fahrzeugbestand</v>
      </c>
      <c r="B1" s="205"/>
      <c r="C1" s="205"/>
      <c r="D1" s="205"/>
      <c r="E1" s="93" t="e">
        <f>Basisjahr&amp;"-"&amp;Betrachtungsjahr&amp;": "&amp;ROUND(_xlfn.XLOOKUP(Betrachtungsjahr,Daten_M2[Jahr],Daten_M2[Veränderung ZH])*100,1)&amp;" %"</f>
        <v>#N/A</v>
      </c>
      <c r="F1" s="206" t="s">
        <v>122</v>
      </c>
      <c r="G1" s="206"/>
      <c r="H1" s="206"/>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285</v>
      </c>
      <c r="C8" s="192"/>
      <c r="D8" s="192"/>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2" t="s">
        <v>286</v>
      </c>
      <c r="C9" s="192"/>
      <c r="D9" s="192"/>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287</v>
      </c>
      <c r="C11" s="194"/>
      <c r="D11" s="194"/>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9" t="s">
        <v>288</v>
      </c>
      <c r="C12" s="219"/>
      <c r="D12" s="219"/>
      <c r="E12" s="19"/>
      <c r="F12" s="90" t="str">
        <f t="shared" si="2"/>
        <v>Internetadresse</v>
      </c>
      <c r="G12" s="238" t="str">
        <f t="shared" si="2"/>
        <v>https://www.pxweb.bfs.admin.ch/pxweb/de/px-x-1103020100_101/-/px-x-1103020100_101.px/</v>
      </c>
      <c r="H12" s="238"/>
      <c r="I12" s="238"/>
    </row>
    <row r="13" spans="1:17" s="56" customFormat="1" ht="42" customHeight="1">
      <c r="A13" s="79" t="s">
        <v>127</v>
      </c>
      <c r="B13" s="194"/>
      <c r="C13" s="194"/>
      <c r="D13" s="194"/>
      <c r="E13" s="19"/>
      <c r="F13" s="90" t="str">
        <f t="shared" si="2"/>
        <v>Kontaktperson</v>
      </c>
      <c r="G13" s="238">
        <f t="shared" si="2"/>
        <v>0</v>
      </c>
      <c r="H13" s="238"/>
      <c r="I13" s="238"/>
    </row>
    <row r="14" spans="1:17" s="56" customFormat="1">
      <c r="A14" s="79" t="s">
        <v>135</v>
      </c>
      <c r="B14" s="201" t="s">
        <v>289</v>
      </c>
      <c r="C14" s="202"/>
      <c r="D14" s="203"/>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4" t="str">
        <f>+ParameterlisteZH!C25</f>
        <v>Antriebsart bei Personenwagen - Neuzulassungen</v>
      </c>
      <c r="B1" s="205"/>
      <c r="C1" s="205"/>
      <c r="D1" s="205"/>
      <c r="E1" s="93" t="str">
        <f>Basisjahr&amp;"-"&amp;Betrachtungsjahr&amp;": "&amp;ROUND(_xlfn.XLOOKUP(Betrachtungsjahr,Daten_M3[Jahr],Daten_M3[Veränderung ZH])*100,1)&amp;" %"</f>
        <v>2015-2021: 501.4 %</v>
      </c>
      <c r="F1" s="206" t="s">
        <v>122</v>
      </c>
      <c r="G1" s="206"/>
      <c r="H1" s="206"/>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2"/>
      <c r="D8" s="192"/>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294</v>
      </c>
      <c r="C11" s="194"/>
      <c r="D11" s="194"/>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4" t="s">
        <v>221</v>
      </c>
      <c r="C13" s="194"/>
      <c r="D13" s="194"/>
      <c r="E13" s="19"/>
      <c r="F13" s="90" t="str">
        <f t="shared" si="3"/>
        <v>Kontaktperson</v>
      </c>
      <c r="G13" s="243" t="str">
        <f t="shared" si="4"/>
        <v>Keine</v>
      </c>
      <c r="H13" s="243" t="str">
        <f t="shared" si="4"/>
        <v/>
      </c>
      <c r="I13" s="243" t="str">
        <f t="shared" si="4"/>
        <v/>
      </c>
    </row>
    <row r="14" spans="1:17" s="56" customFormat="1">
      <c r="A14" s="79" t="s">
        <v>135</v>
      </c>
      <c r="B14" s="201" t="s">
        <v>296</v>
      </c>
      <c r="C14" s="202"/>
      <c r="D14" s="203"/>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2"/>
      <c r="C17" s="192"/>
      <c r="D17" s="192"/>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283</v>
      </c>
      <c r="C26" s="193"/>
      <c r="D26" s="193"/>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2"/>
      <c r="D27" s="192"/>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4" t="str">
        <f>+ParameterlisteZH!C14</f>
        <v>Verbrauchsmengen nach Grossregion - Fleisch</v>
      </c>
      <c r="B1" s="205"/>
      <c r="C1" s="205"/>
      <c r="D1" s="205"/>
      <c r="E1" s="93" t="e">
        <f>Basisjahr&amp;"-"&amp;Betrachtungsjahr&amp;": "&amp;ROUND(_xlfn.XLOOKUP(Betrachtungsjahr,Daten_M5[Jahr],Daten_M5[Veränderung ZH])*100,1)&amp;" %"</f>
        <v>#N/A</v>
      </c>
      <c r="F1" s="206" t="s">
        <v>122</v>
      </c>
      <c r="G1" s="206"/>
      <c r="H1" s="206"/>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300</v>
      </c>
      <c r="C8" s="192"/>
      <c r="D8" s="192"/>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2" t="s">
        <v>301</v>
      </c>
      <c r="C9" s="192"/>
      <c r="D9" s="192"/>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1" t="s">
        <v>294</v>
      </c>
      <c r="C11" s="202"/>
      <c r="D11" s="203"/>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9" t="s">
        <v>302</v>
      </c>
      <c r="C12" s="219"/>
      <c r="D12" s="219"/>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296</v>
      </c>
      <c r="C14" s="202"/>
      <c r="D14" s="203"/>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303</v>
      </c>
      <c r="B1" s="205"/>
      <c r="C1" s="205"/>
      <c r="D1" s="205"/>
      <c r="E1" s="93" t="e">
        <f>Basisjahr&amp;"-"&amp;Betrachtungsjahr&amp;": "&amp;ROUND(_xlfn.XLOOKUP(Betrachtungsjahr,Daten_M4[Jahr],Daten_M4[Veränderung ZH])*100,1)&amp;" %"</f>
        <v>#N/A</v>
      </c>
      <c r="F1" s="206" t="s">
        <v>122</v>
      </c>
      <c r="G1" s="206"/>
      <c r="H1" s="206"/>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305</v>
      </c>
      <c r="C8" s="192"/>
      <c r="D8" s="192"/>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2" t="s">
        <v>306</v>
      </c>
      <c r="C9" s="192"/>
      <c r="D9" s="192"/>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307</v>
      </c>
      <c r="C11" s="194"/>
      <c r="D11" s="194"/>
      <c r="E11" s="19"/>
      <c r="F11" s="90" t="str">
        <f t="shared" ref="F11:I17" si="2">A11</f>
        <v>Datenquelle</v>
      </c>
      <c r="G11" s="238" t="str">
        <f t="shared" si="2"/>
        <v>Durchschnittliche CO2-Emissionen der PKW Neuwagenflotte</v>
      </c>
      <c r="H11" s="238"/>
      <c r="I11" s="238"/>
    </row>
    <row r="12" spans="1:17" s="56" customFormat="1" ht="42" customHeight="1">
      <c r="A12" s="79" t="s">
        <v>134</v>
      </c>
      <c r="B12" s="219" t="s">
        <v>308</v>
      </c>
      <c r="C12" s="219"/>
      <c r="D12" s="219"/>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311</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312</v>
      </c>
      <c r="C26" s="193"/>
      <c r="D26" s="193"/>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313</v>
      </c>
      <c r="B1" s="205"/>
      <c r="C1" s="205"/>
      <c r="D1" s="205"/>
      <c r="E1" s="93" t="e">
        <f>Basisjahr&amp;"-"&amp;Betrachtungsjahr&amp;": "&amp;ROUND(_xlfn.XLOOKUP(Betrachtungsjahr,Daten_M6[Jahr],Daten_M6[Veränderung ZH])*100,1)&amp;" %"</f>
        <v>#N/A</v>
      </c>
      <c r="F1" s="206" t="s">
        <v>122</v>
      </c>
      <c r="G1" s="206"/>
      <c r="H1" s="206"/>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314</v>
      </c>
      <c r="C8" s="192"/>
      <c r="D8" s="192"/>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2" t="s">
        <v>315</v>
      </c>
      <c r="C9" s="192"/>
      <c r="D9" s="192"/>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317</v>
      </c>
      <c r="C12" s="219"/>
      <c r="D12" s="219"/>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318</v>
      </c>
      <c r="C14" s="202"/>
      <c r="D14" s="203"/>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322</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324</v>
      </c>
      <c r="C26" s="193"/>
      <c r="D26" s="193"/>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325</v>
      </c>
      <c r="B1" s="205"/>
      <c r="C1" s="205"/>
      <c r="D1" s="205"/>
      <c r="E1" s="93" t="e">
        <f>Basisjahr&amp;"-"&amp;Betrachtungsjahr&amp;": "&amp;ROUND(_xlfn.XLOOKUP(Betrachtungsjahr,Daten_M7[Jahr],Daten_M7[Veränderung ZH])*100,1)&amp;" %"</f>
        <v>#N/A</v>
      </c>
      <c r="F1" s="206" t="s">
        <v>122</v>
      </c>
      <c r="G1" s="206"/>
      <c r="H1" s="206"/>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2" t="s">
        <v>327</v>
      </c>
      <c r="C8" s="192"/>
      <c r="D8" s="192"/>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2" t="s">
        <v>328</v>
      </c>
      <c r="C9" s="192"/>
      <c r="D9" s="192"/>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329</v>
      </c>
      <c r="C12" s="219"/>
      <c r="D12" s="219"/>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330</v>
      </c>
      <c r="C14" s="202"/>
      <c r="D14" s="203"/>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332</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178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333</v>
      </c>
      <c r="C26" s="193"/>
      <c r="D26" s="193"/>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334</v>
      </c>
      <c r="B1" s="205"/>
      <c r="C1" s="205"/>
      <c r="D1" s="205"/>
      <c r="E1" s="93" t="e">
        <f>Basisjahr&amp;"-"&amp;Betrachtungsjahr&amp;": "&amp;ROUND(_xlfn.XLOOKUP(Betrachtungsjahr,Daten_M8[Jahr],Daten_M8[Veränderung ZH])*100,1)&amp;" %"</f>
        <v>#N/A</v>
      </c>
      <c r="F1" s="206" t="s">
        <v>122</v>
      </c>
      <c r="G1" s="206"/>
      <c r="H1" s="206"/>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336</v>
      </c>
      <c r="C8" s="192"/>
      <c r="D8" s="192"/>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2" t="s">
        <v>337</v>
      </c>
      <c r="C9" s="192"/>
      <c r="D9" s="192"/>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338</v>
      </c>
      <c r="C11" s="194"/>
      <c r="D11" s="194"/>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9" t="s">
        <v>339</v>
      </c>
      <c r="C12" s="219"/>
      <c r="D12" s="219"/>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340</v>
      </c>
      <c r="C14" s="202"/>
      <c r="D14" s="203"/>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342</v>
      </c>
      <c r="C25" s="192"/>
      <c r="D25" s="192"/>
      <c r="E25" s="19"/>
      <c r="F25" s="90" t="str">
        <f t="shared" ref="F25:F27" si="5">A25</f>
        <v>Datenqualität</v>
      </c>
      <c r="G25" s="238" t="str">
        <f>B25</f>
        <v>wahrscheinlich gut</v>
      </c>
      <c r="H25" s="238"/>
      <c r="I25" s="238"/>
    </row>
    <row r="26" spans="1:17" s="59" customFormat="1" ht="33" customHeight="1">
      <c r="A26" s="79" t="s">
        <v>149</v>
      </c>
      <c r="B26" s="193" t="s">
        <v>343</v>
      </c>
      <c r="C26" s="193"/>
      <c r="D26" s="193"/>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4" t="s">
        <v>344</v>
      </c>
      <c r="B1" s="205"/>
      <c r="C1" s="205"/>
      <c r="D1" s="205"/>
      <c r="E1" s="93" t="e">
        <f>Basisjahr&amp;"-"&amp;Betrachtungsjahr&amp;": "&amp;ROUND(_xlfn.XLOOKUP(Betrachtungsjahr,Daten_IG1[Jahr],Daten_IG1[Veränderung ZH])*100,1)&amp;" %"</f>
        <v>#N/A</v>
      </c>
      <c r="F1" s="206" t="s">
        <v>122</v>
      </c>
      <c r="G1" s="206"/>
      <c r="H1" s="206"/>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346</v>
      </c>
      <c r="C8" s="192"/>
      <c r="D8" s="192"/>
      <c r="E8" s="19"/>
      <c r="F8" s="90" t="str">
        <f t="shared" si="1"/>
        <v>Kurzbeschreibung</v>
      </c>
      <c r="G8" s="238"/>
      <c r="H8" s="238"/>
      <c r="I8" s="238"/>
      <c r="Q8" s="58" t="e">
        <f>E38/E32-1</f>
        <v>#DIV/0!</v>
      </c>
    </row>
    <row r="9" spans="1:17" s="59" customFormat="1" ht="72" customHeight="1">
      <c r="A9" s="79" t="s">
        <v>132</v>
      </c>
      <c r="B9" s="192" t="s">
        <v>347</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348</v>
      </c>
      <c r="C11" s="194"/>
      <c r="D11" s="194"/>
      <c r="E11" s="19"/>
      <c r="F11" s="90" t="str">
        <f t="shared" ref="F11:H17" si="2">A11</f>
        <v>Datenquelle</v>
      </c>
      <c r="G11" s="238"/>
      <c r="H11" s="238"/>
      <c r="I11" s="238"/>
    </row>
    <row r="12" spans="1:17" s="56" customFormat="1" ht="42" customHeight="1">
      <c r="A12" s="79" t="s">
        <v>134</v>
      </c>
      <c r="B12" s="219" t="s">
        <v>349</v>
      </c>
      <c r="C12" s="219"/>
      <c r="D12" s="219"/>
      <c r="E12" s="19"/>
      <c r="F12" s="90" t="str">
        <f t="shared" si="2"/>
        <v>Internetadresse</v>
      </c>
      <c r="G12" s="238"/>
      <c r="H12" s="238"/>
      <c r="I12" s="238"/>
    </row>
    <row r="13" spans="1:17" s="56" customFormat="1" ht="42" customHeight="1">
      <c r="A13" s="79" t="s">
        <v>127</v>
      </c>
      <c r="B13" s="194" t="s">
        <v>350</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2" t="s">
        <v>352</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353</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354</v>
      </c>
      <c r="B1" s="205"/>
      <c r="C1" s="205"/>
      <c r="D1" s="205"/>
      <c r="E1" s="93" t="e">
        <f>Basisjahr&amp;"-"&amp;Betrachtungsjahr&amp;": "&amp;ROUND(_xlfn.XLOOKUP(Betrachtungsjahr,Daten_IG2[Jahr],Daten_IG2[Veränderung ZH])*100,1)&amp;" %"</f>
        <v>#N/A</v>
      </c>
      <c r="F1" s="206" t="s">
        <v>122</v>
      </c>
      <c r="G1" s="206"/>
      <c r="H1" s="206"/>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355</v>
      </c>
      <c r="C8" s="192"/>
      <c r="D8" s="192"/>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2" t="s">
        <v>356</v>
      </c>
      <c r="C9" s="192"/>
      <c r="D9" s="192"/>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357</v>
      </c>
      <c r="C11" s="194"/>
      <c r="D11" s="194"/>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359</v>
      </c>
      <c r="C14" s="202"/>
      <c r="D14" s="203"/>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362</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363</v>
      </c>
      <c r="B1" s="205"/>
      <c r="C1" s="205"/>
      <c r="D1" s="205"/>
      <c r="E1" s="93" t="e">
        <f>Basisjahr&amp;"-"&amp;Betrachtungsjahr&amp;": "&amp;ROUND(_xlfn.XLOOKUP(Betrachtungsjahr,Daten_IG3[Jahr],Daten_IG3[Veränderung ZH])*100,1)&amp;" %"</f>
        <v>#N/A</v>
      </c>
      <c r="F1" s="206" t="s">
        <v>122</v>
      </c>
      <c r="G1" s="206"/>
      <c r="H1" s="206"/>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366</v>
      </c>
      <c r="C8" s="192"/>
      <c r="D8" s="192"/>
      <c r="E8" s="19"/>
      <c r="F8" s="90" t="str">
        <f t="shared" si="1"/>
        <v>Kurzbeschreibung</v>
      </c>
      <c r="G8" s="238"/>
      <c r="H8" s="238"/>
      <c r="I8" s="238"/>
      <c r="Q8" s="58" t="e">
        <f>E38/E32-1</f>
        <v>#DIV/0!</v>
      </c>
    </row>
    <row r="9" spans="1:17" s="59" customFormat="1" ht="72" customHeight="1">
      <c r="A9" s="79" t="s">
        <v>132</v>
      </c>
      <c r="B9" s="192" t="s">
        <v>367</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2" t="s">
        <v>368</v>
      </c>
      <c r="C11" s="192"/>
      <c r="D11" s="192"/>
      <c r="E11" s="19"/>
      <c r="F11" s="90" t="str">
        <f t="shared" ref="F11:H17" si="2">A11</f>
        <v>Datenquelle</v>
      </c>
      <c r="G11" s="238"/>
      <c r="H11" s="238"/>
      <c r="I11" s="238"/>
    </row>
    <row r="12" spans="1:17" s="56" customFormat="1" ht="42" customHeight="1">
      <c r="A12" s="79" t="s">
        <v>134</v>
      </c>
      <c r="B12" s="194" t="s">
        <v>369</v>
      </c>
      <c r="C12" s="194"/>
      <c r="D12" s="194"/>
      <c r="E12" s="19"/>
      <c r="F12" s="90" t="str">
        <f t="shared" si="2"/>
        <v>Internetadresse</v>
      </c>
      <c r="G12" s="238"/>
      <c r="H12" s="238"/>
      <c r="I12" s="238"/>
    </row>
    <row r="13" spans="1:17" s="56" customFormat="1" ht="42" customHeight="1">
      <c r="A13" s="79" t="s">
        <v>127</v>
      </c>
      <c r="B13" s="194" t="s">
        <v>370</v>
      </c>
      <c r="C13" s="194"/>
      <c r="D13" s="194"/>
      <c r="E13" s="19"/>
      <c r="F13" s="90" t="str">
        <f t="shared" si="2"/>
        <v>Kontaktperson</v>
      </c>
      <c r="G13" s="238"/>
      <c r="H13" s="238"/>
      <c r="I13" s="238"/>
    </row>
    <row r="14" spans="1:17" s="56" customFormat="1">
      <c r="A14" s="79" t="s">
        <v>135</v>
      </c>
      <c r="B14" s="201" t="s">
        <v>371</v>
      </c>
      <c r="C14" s="202"/>
      <c r="D14" s="203"/>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374</v>
      </c>
      <c r="C21" s="196"/>
      <c r="D21" s="197"/>
      <c r="E21" s="19"/>
      <c r="F21" s="90" t="str">
        <f>A21</f>
        <v>Hinweise zu Datenauswahl und -aufbereitung</v>
      </c>
      <c r="G21" s="198"/>
      <c r="H21" s="199"/>
      <c r="I21" s="200"/>
    </row>
    <row r="22" spans="1:17" s="59" customFormat="1" ht="36.6" customHeight="1">
      <c r="A22" s="79" t="s">
        <v>146</v>
      </c>
      <c r="B22" s="195" t="s">
        <v>375</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376</v>
      </c>
      <c r="C24" s="192"/>
      <c r="D24" s="192"/>
      <c r="E24" s="19"/>
      <c r="F24" s="89"/>
      <c r="G24" s="207"/>
      <c r="H24" s="207"/>
      <c r="I24" s="207"/>
    </row>
    <row r="25" spans="1:17" s="59" customFormat="1" ht="42.6" customHeight="1">
      <c r="A25" s="79" t="s">
        <v>148</v>
      </c>
      <c r="B25" s="192" t="s">
        <v>377</v>
      </c>
      <c r="C25" s="192"/>
      <c r="D25" s="192"/>
      <c r="E25" s="19"/>
      <c r="F25" s="90" t="str">
        <f t="shared" ref="F25:F27" si="5">A25</f>
        <v>Datenqualität</v>
      </c>
      <c r="G25" s="238"/>
      <c r="H25" s="238"/>
      <c r="I25" s="238"/>
    </row>
    <row r="26" spans="1:17" s="59" customFormat="1" ht="33" customHeight="1">
      <c r="A26" s="79" t="s">
        <v>149</v>
      </c>
      <c r="B26" s="193" t="s">
        <v>378</v>
      </c>
      <c r="C26" s="193"/>
      <c r="D26" s="193"/>
      <c r="E26" s="19"/>
      <c r="F26" s="90" t="str">
        <f t="shared" si="5"/>
        <v>Plausiblisierung / Verifizierung</v>
      </c>
      <c r="G26" s="238"/>
      <c r="H26" s="238"/>
      <c r="I26" s="238"/>
    </row>
    <row r="27" spans="1:17" s="59" customFormat="1" ht="37.35" customHeight="1">
      <c r="A27" s="79" t="s">
        <v>150</v>
      </c>
      <c r="B27" s="192" t="s">
        <v>379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380</v>
      </c>
      <c r="B1" s="205"/>
      <c r="C1" s="205"/>
      <c r="D1" s="205"/>
      <c r="E1" s="93" t="e">
        <f>Basisjahr&amp;"-"&amp;Betrachtungsjahr&amp;": "&amp;ROUND(_xlfn.XLOOKUP(Betrachtungsjahr,Daten_A1[Jahr],Daten_A1[Veränderung ZH])*100,1)&amp;" %"</f>
        <v>#N/A</v>
      </c>
      <c r="F1" s="206" t="s">
        <v>122</v>
      </c>
      <c r="G1" s="206"/>
      <c r="H1" s="206"/>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381</v>
      </c>
      <c r="B1" s="205"/>
      <c r="C1" s="205"/>
      <c r="D1" s="205"/>
      <c r="E1" s="93" t="e">
        <f>Basisjahr&amp;"-"&amp;Betrachtungsjahr&amp;": "&amp;ROUND(_xlfn.XLOOKUP(Betrachtungsjahr,Daten_A2[Jahr],Daten_A2[Veränderung ZH])*100,1)&amp;" %"</f>
        <v>#N/A</v>
      </c>
      <c r="F1" s="206" t="s">
        <v>122</v>
      </c>
      <c r="G1" s="206"/>
      <c r="H1" s="206"/>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382</v>
      </c>
      <c r="C8" s="192"/>
      <c r="D8" s="192"/>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2" t="s">
        <v>383</v>
      </c>
      <c r="C9" s="192"/>
      <c r="D9" s="192"/>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384</v>
      </c>
      <c r="C11" s="194"/>
      <c r="D11" s="194"/>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9" t="s">
        <v>385</v>
      </c>
      <c r="C12" s="194"/>
      <c r="D12" s="194"/>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387</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5">A25</f>
        <v>Datenqualität</v>
      </c>
      <c r="G25" s="238" t="str">
        <f>B25</f>
        <v>gut</v>
      </c>
      <c r="H25" s="238"/>
      <c r="I25" s="238"/>
    </row>
    <row r="26" spans="1:17" s="59" customFormat="1" ht="33" customHeight="1" thickTop="1" thickBot="1">
      <c r="A26" s="79" t="s">
        <v>149</v>
      </c>
      <c r="B26" s="193" t="s">
        <v>388</v>
      </c>
      <c r="C26" s="193"/>
      <c r="D26" s="193"/>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2" t="s">
        <v>389</v>
      </c>
      <c r="C27" s="192"/>
      <c r="D27" s="192"/>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"&amp;ROUND(_xlfn.XLOOKUP(Betrachtungsjahr,Daten_A3[Jahr],Daten_A3[Veränderung ZH])*100,1)&amp;" %"</f>
        <v>#N/A</v>
      </c>
      <c r="F1" s="206" t="s">
        <v>122</v>
      </c>
      <c r="G1" s="206"/>
      <c r="H1" s="206"/>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390</v>
      </c>
      <c r="B1" s="205"/>
      <c r="C1" s="205"/>
      <c r="D1" s="205"/>
      <c r="E1" s="93" t="str">
        <f>Basisjahr&amp;"-"&amp;Betrachtungsjahr&amp;": "&amp;ROUND(_xlfn.XLOOKUP(Betrachtungsjahr,Daten_LF1[Jahr],Daten_LF1[Veränderung ZH])*100,1)&amp;" %"</f>
        <v>2015-2021: -4.9 %</v>
      </c>
      <c r="F1" s="206" t="s">
        <v>122</v>
      </c>
      <c r="G1" s="206"/>
      <c r="H1" s="206"/>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391</v>
      </c>
      <c r="C8" s="192"/>
      <c r="D8" s="192"/>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2" t="s">
        <v>392</v>
      </c>
      <c r="C9" s="192"/>
      <c r="D9" s="192"/>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393</v>
      </c>
      <c r="C11" s="194"/>
      <c r="D11" s="194"/>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9" t="s">
        <v>394</v>
      </c>
      <c r="C12" s="219"/>
      <c r="D12" s="219"/>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4" t="s">
        <v>395</v>
      </c>
      <c r="C13" s="194"/>
      <c r="D13" s="194"/>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1" t="s">
        <v>396</v>
      </c>
      <c r="C14" s="202"/>
      <c r="D14" s="203"/>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397</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2" t="s">
        <v>398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193" t="s">
        <v>399</v>
      </c>
      <c r="C26" s="193"/>
      <c r="D26" s="193"/>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2" t="s">
        <v>164</v>
      </c>
      <c r="C27" s="192"/>
      <c r="D27" s="192"/>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401</v>
      </c>
      <c r="B1" s="205"/>
      <c r="C1" s="205"/>
      <c r="D1" s="205"/>
      <c r="E1" s="93" t="e">
        <f>Basisjahr&amp;"-"&amp;Betrachtungsjahr&amp;": "&amp;ROUND(_xlfn.XLOOKUP(Betrachtungsjahr,Daten_LF2[Jahr],Daten_LF2[Veränderung ZH])*100,1)&amp;" %"</f>
        <v>#N/A</v>
      </c>
      <c r="F1" s="206" t="s">
        <v>122</v>
      </c>
      <c r="G1" s="206"/>
      <c r="H1" s="206"/>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402</v>
      </c>
      <c r="C8" s="192"/>
      <c r="D8" s="192"/>
      <c r="E8" s="19"/>
      <c r="F8" s="90" t="str">
        <f t="shared" si="1"/>
        <v>Kurzbeschreibung</v>
      </c>
      <c r="G8" s="238"/>
      <c r="H8" s="238"/>
      <c r="I8" s="238"/>
      <c r="Q8" s="58" t="e">
        <f>E38/E32-1</f>
        <v>#DIV/0!</v>
      </c>
    </row>
    <row r="9" spans="1:17" s="59" customFormat="1" ht="72" customHeight="1">
      <c r="A9" s="79" t="s">
        <v>132</v>
      </c>
      <c r="B9" s="192" t="s">
        <v>403</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404</v>
      </c>
      <c r="C11" s="194"/>
      <c r="D11" s="194"/>
      <c r="E11" s="19"/>
      <c r="F11" s="90" t="str">
        <f t="shared" ref="F11:H17" si="2">A11</f>
        <v>Datenquelle</v>
      </c>
      <c r="G11" s="238"/>
      <c r="H11" s="238"/>
      <c r="I11" s="238"/>
    </row>
    <row r="12" spans="1:17" s="56" customFormat="1" ht="42" customHeight="1">
      <c r="A12" s="79" t="s">
        <v>134</v>
      </c>
      <c r="B12" s="194" t="s">
        <v>371</v>
      </c>
      <c r="C12" s="194"/>
      <c r="D12" s="194"/>
      <c r="E12" s="19"/>
      <c r="F12" s="90" t="str">
        <f t="shared" si="2"/>
        <v>Internetadresse</v>
      </c>
      <c r="G12" s="238"/>
      <c r="H12" s="238"/>
      <c r="I12" s="238"/>
    </row>
    <row r="13" spans="1:17" s="56" customFormat="1" ht="42" customHeight="1">
      <c r="A13" s="79" t="s">
        <v>127</v>
      </c>
      <c r="B13" s="194" t="s">
        <v>405</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407</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398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"&amp;ROUND(_xlfn.XLOOKUP(Betrachtungsjahr,Daten_LF3[Jahr],Daten_LF3[Veränderung ZH])*100,1)&amp;" %"</f>
        <v>#N/A</v>
      </c>
      <c r="F1" s="206" t="s">
        <v>122</v>
      </c>
      <c r="G1" s="206"/>
      <c r="H1" s="206"/>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410</v>
      </c>
      <c r="C8" s="192"/>
      <c r="D8" s="192"/>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2" t="s">
        <v>411</v>
      </c>
      <c r="C9" s="192"/>
      <c r="D9" s="192"/>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412</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413</v>
      </c>
      <c r="B1" s="205"/>
      <c r="C1" s="205"/>
      <c r="D1" s="205"/>
      <c r="E1" s="93" t="e">
        <f>Basisjahr&amp;"-"&amp;Betrachtungsjahr&amp;": "&amp;ROUND(_xlfn.XLOOKUP(Betrachtungsjahr,Daten_LF4[Jahr],Daten_LF4[Veränderung ZH])*100,1)&amp;" %"</f>
        <v>#N/A</v>
      </c>
      <c r="F1" s="206" t="s">
        <v>122</v>
      </c>
      <c r="G1" s="206"/>
      <c r="H1" s="206"/>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414</v>
      </c>
      <c r="C8" s="192"/>
      <c r="D8" s="192"/>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2" t="s">
        <v>415</v>
      </c>
      <c r="C9" s="192"/>
      <c r="D9" s="192"/>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416</v>
      </c>
      <c r="C11" s="194"/>
      <c r="D11" s="194"/>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417</v>
      </c>
      <c r="C14" s="202"/>
      <c r="D14" s="203"/>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418</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419</v>
      </c>
      <c r="B1" s="205"/>
      <c r="C1" s="205"/>
      <c r="D1" s="205"/>
      <c r="E1" s="93" t="e">
        <f>Basisjahr&amp;"-"&amp;Betrachtungsjahr&amp;": "&amp;ROUND(_xlfn.XLOOKUP(Betrachtungsjahr,Daten_EV1[Jahr],Daten_EV1[Veränderung ZH])*100,1)&amp;" %"</f>
        <v>#N/A</v>
      </c>
      <c r="F1" s="206" t="s">
        <v>122</v>
      </c>
      <c r="G1" s="206"/>
      <c r="H1" s="206"/>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422</v>
      </c>
      <c r="C8" s="192"/>
      <c r="D8" s="192"/>
      <c r="E8" s="19"/>
      <c r="F8" s="90" t="str">
        <f t="shared" si="1"/>
        <v>Kurzbeschreibung</v>
      </c>
      <c r="G8" s="238" t="s">
        <v>423</v>
      </c>
      <c r="H8" s="238"/>
      <c r="I8" s="238"/>
      <c r="Q8" s="58">
        <f>E38/E32-1</f>
        <v>-1</v>
      </c>
    </row>
    <row r="9" spans="1:17" s="59" customFormat="1" ht="72" customHeight="1" thickTop="1" thickBot="1">
      <c r="A9" s="79" t="s">
        <v>132</v>
      </c>
      <c r="B9" s="192" t="s">
        <v>212</v>
      </c>
      <c r="C9" s="192"/>
      <c r="D9" s="192"/>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t="s">
        <v>426</v>
      </c>
      <c r="H11" s="238"/>
      <c r="I11" s="238"/>
    </row>
    <row r="12" spans="1:17" s="56" customFormat="1" ht="42" customHeight="1" thickTop="1" thickBot="1">
      <c r="A12" s="79" t="s">
        <v>134</v>
      </c>
      <c r="B12" s="211" t="s">
        <v>427</v>
      </c>
      <c r="C12" s="194"/>
      <c r="D12" s="194"/>
      <c r="E12" s="19"/>
      <c r="F12" s="90" t="str">
        <f t="shared" si="2"/>
        <v>Internetadresse</v>
      </c>
      <c r="G12" s="238" t="s">
        <v>428</v>
      </c>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4.25" customHeight="1" thickTop="1" thickBot="1">
      <c r="A14" s="79" t="s">
        <v>135</v>
      </c>
      <c r="B14" s="201" t="s">
        <v>430</v>
      </c>
      <c r="C14" s="202"/>
      <c r="D14" s="203"/>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434</v>
      </c>
      <c r="C21" s="196"/>
      <c r="D21" s="197"/>
      <c r="E21" s="19"/>
      <c r="F21" s="90" t="str">
        <f>A21</f>
        <v>Hinweise zu Datenauswahl und -aufbereitung</v>
      </c>
      <c r="G21" s="198" t="s">
        <v>435</v>
      </c>
      <c r="H21" s="199"/>
      <c r="I21" s="200"/>
    </row>
    <row r="22" spans="1:17" s="59" customFormat="1" ht="36.6" customHeight="1" thickTop="1" thickBot="1">
      <c r="A22" s="79" t="s">
        <v>146</v>
      </c>
      <c r="B22" s="195" t="s">
        <v>436</v>
      </c>
      <c r="C22" s="196"/>
      <c r="D22" s="197"/>
      <c r="E22" s="19"/>
      <c r="F22" s="90" t="str">
        <f>A22</f>
        <v>Berechnung Indikator</v>
      </c>
      <c r="G22" s="198" t="s">
        <v>437</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t="str">
        <f>B25</f>
        <v>Gut</v>
      </c>
      <c r="H25" s="238"/>
      <c r="I25" s="238"/>
    </row>
    <row r="26" spans="1:17" s="59" customFormat="1" ht="33" customHeight="1" thickTop="1" thickBot="1">
      <c r="A26" s="79" t="s">
        <v>149</v>
      </c>
      <c r="B26" s="193" t="s">
        <v>439</v>
      </c>
      <c r="C26" s="193"/>
      <c r="D26" s="193"/>
      <c r="E26" s="19"/>
      <c r="F26" s="90" t="str">
        <f t="shared" si="5"/>
        <v>Plausiblisierung / Verifizierung</v>
      </c>
      <c r="G26" s="238" t="s">
        <v>440</v>
      </c>
      <c r="H26" s="238"/>
      <c r="I26" s="238"/>
    </row>
    <row r="27" spans="1:17" s="59" customFormat="1" ht="37.35" customHeight="1" thickTop="1" thickBot="1">
      <c r="A27" s="79" t="s">
        <v>150</v>
      </c>
      <c r="B27" s="192" t="s">
        <v>441</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443</v>
      </c>
      <c r="B1" s="205"/>
      <c r="C1" s="205"/>
      <c r="D1" s="205"/>
      <c r="E1" s="93" t="e">
        <f>Basisjahr&amp;"-"&amp;Betrachtungsjahr&amp;": "&amp;ROUND(_xlfn.XLOOKUP(Betrachtungsjahr,Daten_EV2[Jahr],Daten_EV2[Veränderung ZH])*100,1)&amp;" %"</f>
        <v>#N/A</v>
      </c>
      <c r="F1" s="206" t="s">
        <v>122</v>
      </c>
      <c r="G1" s="206"/>
      <c r="H1" s="206"/>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444</v>
      </c>
      <c r="C8" s="192"/>
      <c r="D8" s="192"/>
      <c r="E8" s="19"/>
      <c r="F8" s="90" t="str">
        <f t="shared" si="1"/>
        <v>Kurzbeschreibung</v>
      </c>
      <c r="G8" s="238"/>
      <c r="H8" s="238"/>
      <c r="I8" s="238"/>
      <c r="Q8" s="58">
        <f>E38/E32-1</f>
        <v>-1</v>
      </c>
    </row>
    <row r="9" spans="1:17" s="59" customFormat="1" ht="72" customHeight="1" thickTop="1" thickBot="1">
      <c r="A9" s="79" t="s">
        <v>132</v>
      </c>
      <c r="B9" s="192" t="s">
        <v>445</v>
      </c>
      <c r="C9" s="192"/>
      <c r="D9" s="192"/>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c r="H11" s="238"/>
      <c r="I11" s="238"/>
    </row>
    <row r="12" spans="1:17" s="56" customFormat="1" ht="42" customHeight="1" thickTop="1" thickBot="1">
      <c r="A12" s="79" t="s">
        <v>134</v>
      </c>
      <c r="B12" s="194" t="s">
        <v>427</v>
      </c>
      <c r="C12" s="194"/>
      <c r="D12" s="194"/>
      <c r="E12" s="19"/>
      <c r="F12" s="90" t="str">
        <f t="shared" si="2"/>
        <v>Internetadresse</v>
      </c>
      <c r="G12" s="238"/>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3.35" thickTop="1" thickBot="1">
      <c r="A14" s="79" t="s">
        <v>135</v>
      </c>
      <c r="B14" s="201" t="s">
        <v>430</v>
      </c>
      <c r="C14" s="202"/>
      <c r="D14" s="203"/>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2" t="s">
        <v>164</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447</v>
      </c>
      <c r="C21" s="196"/>
      <c r="D21" s="197"/>
      <c r="E21" s="19"/>
      <c r="F21" s="90" t="str">
        <f>A21</f>
        <v>Hinweise zu Datenauswahl und -aufbereitung</v>
      </c>
      <c r="G21" s="198"/>
      <c r="H21" s="199"/>
      <c r="I21" s="200"/>
    </row>
    <row r="22" spans="1:17" s="59" customFormat="1" ht="36.6" customHeight="1" thickTop="1" thickBot="1">
      <c r="A22" s="79" t="s">
        <v>146</v>
      </c>
      <c r="B22" s="195" t="s">
        <v>448</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c r="H25" s="238"/>
      <c r="I25" s="238"/>
    </row>
    <row r="26" spans="1:17" s="59" customFormat="1" ht="33" customHeight="1" thickTop="1" thickBot="1">
      <c r="A26" s="79" t="s">
        <v>149</v>
      </c>
      <c r="B26" s="193" t="s">
        <v>439</v>
      </c>
      <c r="C26" s="193"/>
      <c r="D26" s="193"/>
      <c r="E26" s="19"/>
      <c r="F26" s="90" t="str">
        <f t="shared" si="5"/>
        <v>Plausiblisierung / Verifizierung</v>
      </c>
      <c r="G26" s="238"/>
      <c r="H26" s="238"/>
      <c r="I26" s="238"/>
    </row>
    <row r="27" spans="1:17" s="59" customFormat="1" ht="37.35" customHeight="1" thickTop="1" thickBot="1">
      <c r="A27" s="79" t="s">
        <v>150</v>
      </c>
      <c r="B27" s="192" t="s">
        <v>449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450</v>
      </c>
      <c r="B1" s="213"/>
      <c r="C1" s="213"/>
      <c r="D1" s="213"/>
      <c r="E1" s="93" t="e">
        <f>Basisjahr&amp;"-"&amp;Betrachtungsjahr&amp;": "&amp;ROUND(_xlfn.XLOOKUP(Betrachtungsjahr,Daten_G262[Jahr],Daten_G262[Veränderung ZH])*100,1)&amp;" %"</f>
        <v>#N/A</v>
      </c>
      <c r="F1" s="206" t="s">
        <v>122</v>
      </c>
      <c r="G1" s="206"/>
      <c r="H1" s="206"/>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0" t="s">
        <v>451</v>
      </c>
      <c r="C8" s="192"/>
      <c r="D8" s="192"/>
      <c r="E8" s="19"/>
      <c r="F8" s="90" t="str">
        <f t="shared" si="1"/>
        <v>Kurzbeschreibung</v>
      </c>
      <c r="G8" s="238"/>
      <c r="H8" s="238"/>
      <c r="I8" s="238"/>
      <c r="Q8" s="58" t="e">
        <f>E38/E32-1</f>
        <v>#DIV/0!</v>
      </c>
    </row>
    <row r="9" spans="1:17" s="59" customFormat="1" ht="72" customHeight="1">
      <c r="A9" s="79" t="s">
        <v>132</v>
      </c>
      <c r="B9" s="192" t="s">
        <v>445</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452</v>
      </c>
      <c r="C11" s="194"/>
      <c r="D11" s="194"/>
      <c r="E11" s="19"/>
      <c r="F11" s="90" t="str">
        <f t="shared" ref="F11:H17" si="2">A11</f>
        <v>Datenquelle</v>
      </c>
      <c r="G11" s="238"/>
      <c r="H11" s="238"/>
      <c r="I11" s="238"/>
    </row>
    <row r="12" spans="1:17" s="56" customFormat="1" ht="42" customHeight="1">
      <c r="A12" s="79" t="s">
        <v>134</v>
      </c>
      <c r="B12" s="219" t="s">
        <v>453</v>
      </c>
      <c r="C12" s="219"/>
      <c r="D12" s="219"/>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2"/>
      <c r="C17" s="192"/>
      <c r="D17" s="192"/>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c r="A26" s="79" t="s">
        <v>149</v>
      </c>
      <c r="B26" s="193"/>
      <c r="C26" s="193"/>
      <c r="D26" s="193"/>
      <c r="E26" s="19"/>
      <c r="F26" s="90" t="str">
        <f t="shared" si="5"/>
        <v>Plausiblisierung / Verifizierung</v>
      </c>
      <c r="G26" s="238">
        <f>B26</f>
        <v>0</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454</v>
      </c>
      <c r="B1" s="205"/>
      <c r="C1" s="205"/>
      <c r="D1" s="205"/>
      <c r="E1" s="93" t="e">
        <f>Basisjahr&amp;"-"&amp;Betrachtungsjahr&amp;": "&amp;ROUND(_xlfn.XLOOKUP(Betrachtungsjahr,Daten_EV4[Jahr],Daten_EV4[Veränderung ZH])*100,1)&amp;" %"</f>
        <v>#N/A</v>
      </c>
      <c r="F1" s="206" t="s">
        <v>122</v>
      </c>
      <c r="G1" s="206"/>
      <c r="H1" s="206"/>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2" t="s">
        <v>455</v>
      </c>
      <c r="C8" s="192"/>
      <c r="D8" s="192"/>
      <c r="E8" s="19"/>
      <c r="F8" s="90" t="str">
        <f t="shared" si="1"/>
        <v>Kurzbeschreibung</v>
      </c>
      <c r="G8" s="238" t="s">
        <v>456</v>
      </c>
      <c r="H8" s="238"/>
      <c r="I8" s="238"/>
      <c r="Q8" s="58">
        <f>E38/E32-1</f>
        <v>-1</v>
      </c>
    </row>
    <row r="9" spans="1:17" s="59" customFormat="1" ht="72" customHeight="1" thickTop="1" thickBot="1">
      <c r="A9" s="79" t="s">
        <v>132</v>
      </c>
      <c r="B9" s="192" t="s">
        <v>457</v>
      </c>
      <c r="C9" s="192"/>
      <c r="D9" s="192"/>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458</v>
      </c>
      <c r="C11" s="194"/>
      <c r="D11" s="194"/>
      <c r="E11" s="19"/>
      <c r="F11" s="90" t="str">
        <f t="shared" ref="F11:H17" si="2">A11</f>
        <v>Datenquelle</v>
      </c>
      <c r="G11" s="238" t="s">
        <v>459</v>
      </c>
      <c r="H11" s="238"/>
      <c r="I11" s="238"/>
    </row>
    <row r="12" spans="1:17" s="56" customFormat="1" ht="42" customHeight="1" thickTop="1" thickBot="1">
      <c r="A12" s="79" t="s">
        <v>134</v>
      </c>
      <c r="B12" s="194" t="s">
        <v>460</v>
      </c>
      <c r="C12" s="194"/>
      <c r="D12" s="194"/>
      <c r="E12" s="19"/>
      <c r="F12" s="90" t="str">
        <f t="shared" si="2"/>
        <v>Internetadresse</v>
      </c>
      <c r="G12" s="238" t="s">
        <v>461</v>
      </c>
      <c r="H12" s="238"/>
      <c r="I12" s="238"/>
    </row>
    <row r="13" spans="1:17" s="56" customFormat="1" ht="42" customHeight="1" thickTop="1" thickBot="1">
      <c r="A13" s="79" t="s">
        <v>127</v>
      </c>
      <c r="B13" s="194" t="s">
        <v>429</v>
      </c>
      <c r="C13" s="194"/>
      <c r="D13" s="194"/>
      <c r="E13" s="19"/>
      <c r="F13" s="90" t="str">
        <f t="shared" si="2"/>
        <v>Kontaktperson</v>
      </c>
      <c r="G13" s="238" t="s">
        <v>426</v>
      </c>
      <c r="H13" s="238"/>
      <c r="I13" s="238"/>
    </row>
    <row r="14" spans="1:17" s="56" customFormat="1" ht="14.25" customHeight="1" thickTop="1" thickBot="1">
      <c r="A14" s="79" t="s">
        <v>135</v>
      </c>
      <c r="B14" s="201" t="s">
        <v>462</v>
      </c>
      <c r="C14" s="202"/>
      <c r="D14" s="203"/>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465</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2" t="s">
        <v>178</v>
      </c>
      <c r="C24" s="192"/>
      <c r="D24" s="192"/>
      <c r="E24" s="19"/>
      <c r="F24" s="89"/>
      <c r="G24" s="207"/>
      <c r="H24" s="207"/>
      <c r="I24" s="207"/>
    </row>
    <row r="25" spans="1:22" s="59" customFormat="1" ht="42.6" customHeight="1" thickTop="1" thickBot="1">
      <c r="A25" s="79" t="s">
        <v>148</v>
      </c>
      <c r="B25" s="192" t="s">
        <v>438</v>
      </c>
      <c r="C25" s="192"/>
      <c r="D25" s="192"/>
      <c r="E25" s="19"/>
      <c r="F25" s="90" t="str">
        <f t="shared" ref="F25:F27" si="5">A25</f>
        <v>Datenqualität</v>
      </c>
      <c r="G25" s="238" t="str">
        <f>B25</f>
        <v>Gut</v>
      </c>
      <c r="H25" s="238"/>
      <c r="I25" s="238"/>
    </row>
    <row r="26" spans="1:22" s="59" customFormat="1" ht="33" customHeight="1" thickTop="1" thickBot="1">
      <c r="A26" s="79" t="s">
        <v>149</v>
      </c>
      <c r="B26" s="193"/>
      <c r="C26" s="193"/>
      <c r="D26" s="193"/>
      <c r="E26" s="19"/>
      <c r="F26" s="90" t="str">
        <f t="shared" si="5"/>
        <v>Plausiblisierung / Verifizierung</v>
      </c>
      <c r="G26" s="238" t="s">
        <v>466</v>
      </c>
      <c r="H26" s="238"/>
      <c r="I26" s="238"/>
    </row>
    <row r="27" spans="1:22" s="59" customFormat="1" ht="37.35" customHeight="1" thickTop="1" thickBot="1">
      <c r="A27" s="79" t="s">
        <v>150</v>
      </c>
      <c r="B27" s="192"/>
      <c r="C27" s="192"/>
      <c r="D27" s="192"/>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468</v>
      </c>
      <c r="B1" s="205"/>
      <c r="C1" s="205"/>
      <c r="D1" s="205"/>
      <c r="E1" s="93" t="e">
        <f>Basisjahr&amp;"-"&amp;Betrachtungsjahr&amp;": "&amp;ROUND(_xlfn.XLOOKUP(Betrachtungsjahr,Daten_KG1[Jahr],Daten_KG1[Veränderung ZH])*100,1)&amp;" %"</f>
        <v>#N/A</v>
      </c>
      <c r="F1" s="206" t="s">
        <v>122</v>
      </c>
      <c r="G1" s="206"/>
      <c r="H1" s="206"/>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2" t="s">
        <v>470</v>
      </c>
      <c r="C8" s="192"/>
      <c r="D8" s="192"/>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2" t="s">
        <v>471</v>
      </c>
      <c r="C9" s="192"/>
      <c r="D9" s="192"/>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472</v>
      </c>
      <c r="C11" s="194"/>
      <c r="D11" s="194"/>
      <c r="E11" s="19"/>
      <c r="F11" s="90" t="str">
        <f t="shared" ref="F11:I17" si="2">A11</f>
        <v>Datenquelle</v>
      </c>
      <c r="G11" s="238" t="str">
        <f t="shared" si="2"/>
        <v>Bundesamt für Statistik, Haushaltsbudgeterhebung (HABE)</v>
      </c>
      <c r="H11" s="238"/>
      <c r="I11" s="238"/>
    </row>
    <row r="12" spans="1:17" s="56" customFormat="1" ht="42" customHeight="1">
      <c r="A12" s="79" t="s">
        <v>134</v>
      </c>
      <c r="B12" s="219" t="s">
        <v>473</v>
      </c>
      <c r="C12" s="194"/>
      <c r="D12" s="194"/>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4" t="s">
        <v>472</v>
      </c>
      <c r="C13" s="194"/>
      <c r="D13" s="194"/>
      <c r="E13" s="19"/>
      <c r="F13" s="90" t="str">
        <f t="shared" si="2"/>
        <v>Kontaktperson</v>
      </c>
      <c r="G13" s="238" t="str">
        <f t="shared" si="2"/>
        <v>Bundesamt für Statistik, Haushaltsbudgeterhebung (HABE)</v>
      </c>
      <c r="H13" s="238"/>
      <c r="I13" s="238"/>
    </row>
    <row r="14" spans="1:17" s="56" customFormat="1">
      <c r="A14" s="79" t="s">
        <v>135</v>
      </c>
      <c r="B14" s="201" t="s">
        <v>474</v>
      </c>
      <c r="C14" s="202"/>
      <c r="D14" s="203"/>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478</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479</v>
      </c>
      <c r="C25" s="192"/>
      <c r="D25" s="192"/>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480</v>
      </c>
      <c r="B1" s="213"/>
      <c r="C1" s="213"/>
      <c r="D1" s="213"/>
      <c r="E1" s="93" t="e">
        <f>Basisjahr&amp;"-"&amp;Betrachtungsjahr&amp;": "&amp;ROUND(_xlfn.XLOOKUP(Betrachtungsjahr,Daten_KG2[Jahr],Daten_KG2[Veränderung ZH])*100,1)&amp;" %"</f>
        <v>#N/A</v>
      </c>
      <c r="F1" s="206" t="s">
        <v>122</v>
      </c>
      <c r="G1" s="206"/>
      <c r="H1" s="206"/>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481</v>
      </c>
      <c r="C11" s="194"/>
      <c r="D11" s="194"/>
      <c r="E11" s="19"/>
      <c r="F11" s="90" t="str">
        <f t="shared" ref="F11:I17" si="2">A11</f>
        <v>Datenquelle</v>
      </c>
      <c r="G11" s="238" t="str">
        <f t="shared" si="2"/>
        <v>BAZL</v>
      </c>
      <c r="H11" s="238"/>
      <c r="I11" s="238"/>
    </row>
    <row r="12" spans="1:17" s="56" customFormat="1" ht="42" customHeight="1">
      <c r="A12" s="79" t="s">
        <v>134</v>
      </c>
      <c r="B12" s="194" t="s">
        <v>482</v>
      </c>
      <c r="C12" s="194"/>
      <c r="D12" s="194"/>
      <c r="E12" s="19"/>
      <c r="F12" s="90" t="str">
        <f t="shared" si="2"/>
        <v>Internetadresse</v>
      </c>
      <c r="G12" s="238" t="str">
        <f t="shared" si="2"/>
        <v xml:space="preserve">- </v>
      </c>
      <c r="H12" s="238"/>
      <c r="I12" s="238"/>
    </row>
    <row r="13" spans="1:17" s="56" customFormat="1" ht="42" customHeight="1">
      <c r="A13" s="79" t="s">
        <v>127</v>
      </c>
      <c r="B13" s="194" t="s">
        <v>483</v>
      </c>
      <c r="C13" s="194"/>
      <c r="D13" s="194"/>
      <c r="E13" s="19"/>
      <c r="F13" s="90" t="str">
        <f t="shared" si="2"/>
        <v>Kontaktperson</v>
      </c>
      <c r="G13" s="238" t="str">
        <f t="shared" si="2"/>
        <v>Theo Rindlisbacher, BAZL</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"&amp;ROUND(_xlfn.XLOOKUP(Betrachtungsjahr,Daten_KG3[Jahr],Daten_KG3[Veränderung ZH])*100,1)&amp;" %"</f>
        <v>#N/A</v>
      </c>
      <c r="F1" s="206" t="s">
        <v>122</v>
      </c>
      <c r="G1" s="206"/>
      <c r="H1" s="206"/>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484</v>
      </c>
      <c r="B1" s="205"/>
      <c r="C1" s="205"/>
      <c r="D1" s="205"/>
      <c r="E1" s="93" t="e">
        <f>Basisjahr&amp;"-"&amp;Betrachtungsjahr&amp;": "&amp;ROUND(_xlfn.XLOOKUP(Betrachtungsjahr,Daten_KG6[Jahr],Daten_KG6[Veränderung ZH])*100,1)&amp;" %"</f>
        <v>#N/A</v>
      </c>
      <c r="F1" s="206" t="s">
        <v>122</v>
      </c>
      <c r="G1" s="206"/>
      <c r="H1" s="206"/>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2" t="s">
        <v>486</v>
      </c>
      <c r="C8" s="192"/>
      <c r="D8" s="192"/>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10" t="s">
        <v>487</v>
      </c>
      <c r="C9" s="210"/>
      <c r="D9" s="210"/>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1" t="s">
        <v>488</v>
      </c>
      <c r="C11" s="194"/>
      <c r="D11" s="194"/>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11" t="s">
        <v>489</v>
      </c>
      <c r="C12" s="194"/>
      <c r="D12" s="194"/>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4" t="s">
        <v>164</v>
      </c>
      <c r="C13" s="194"/>
      <c r="D13" s="194"/>
      <c r="E13" s="19"/>
      <c r="F13" s="90" t="str">
        <f t="shared" si="2"/>
        <v>Kontaktperson</v>
      </c>
      <c r="G13" s="238" t="str">
        <f t="shared" si="2"/>
        <v>keine</v>
      </c>
      <c r="H13" s="238"/>
      <c r="I13" s="238"/>
    </row>
    <row r="14" spans="1:17" s="56" customFormat="1" ht="13.35" thickTop="1" thickBot="1">
      <c r="A14" s="79" t="s">
        <v>135</v>
      </c>
      <c r="B14" s="201" t="s">
        <v>490</v>
      </c>
      <c r="C14" s="202"/>
      <c r="D14" s="203"/>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323</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t="s">
        <v>494</v>
      </c>
      <c r="C27" s="192"/>
      <c r="D27" s="192"/>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"&amp;ROUND(_xlfn.XLOOKUP(Betrachtungsjahr,Daten_KG5[Jahr],Daten_KG5[Veränderung ZH])*100,1)&amp;" %"</f>
        <v>#N/A</v>
      </c>
      <c r="F1" s="206" t="s">
        <v>122</v>
      </c>
      <c r="G1" s="206"/>
      <c r="H1" s="206"/>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"&amp;ROUND(_xlfn.XLOOKUP(Betrachtungsjahr,Daten_NE1[Jahr],Daten_NE1[Veränderung ZH])*100,1)&amp;" %"</f>
        <v>#N/A</v>
      </c>
      <c r="F1" s="206" t="s">
        <v>122</v>
      </c>
      <c r="G1" s="206"/>
      <c r="H1" s="206"/>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"&amp;ROUND(_xlfn.XLOOKUP(Betrachtungsjahr,Daten_NE2[Jahr],Daten_NE2[Veränderung ZH])*100,1)&amp;" %"</f>
        <v>#N/A</v>
      </c>
      <c r="F1" s="206" t="s">
        <v>122</v>
      </c>
      <c r="G1" s="206"/>
      <c r="H1" s="206"/>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497</v>
      </c>
      <c r="B1" s="205"/>
      <c r="C1" s="205"/>
      <c r="D1" s="205"/>
      <c r="E1" s="93" t="e">
        <f>Basisjahr&amp;"-"&amp;Betrachtungsjahr&amp;": "&amp;ROUND(_xlfn.XLOOKUP(Betrachtungsjahr,Daten_NE3[Jahr],Daten_NE3[Veränderung ZH])*100,1)&amp;" %"</f>
        <v>#N/A</v>
      </c>
      <c r="F1" s="206" t="s">
        <v>122</v>
      </c>
      <c r="G1" s="206"/>
      <c r="H1" s="206"/>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500</v>
      </c>
      <c r="C8" s="192"/>
      <c r="D8" s="192"/>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10" t="s">
        <v>501</v>
      </c>
      <c r="C9" s="192"/>
      <c r="D9" s="192"/>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502</v>
      </c>
      <c r="C11" s="194"/>
      <c r="D11" s="194"/>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0" t="s">
        <v>503</v>
      </c>
      <c r="C12" s="194"/>
      <c r="D12" s="194"/>
      <c r="E12" s="19"/>
      <c r="F12" s="90" t="str">
        <f t="shared" si="2"/>
        <v>Internetadresse</v>
      </c>
      <c r="G12" s="221" t="s">
        <v>504</v>
      </c>
      <c r="H12" s="238"/>
      <c r="I12" s="238"/>
    </row>
    <row r="13" spans="1:17" s="56" customFormat="1" ht="42" customHeight="1" thickTop="1" thickBot="1">
      <c r="A13" s="79" t="s">
        <v>127</v>
      </c>
      <c r="B13" s="220" t="s">
        <v>503</v>
      </c>
      <c r="C13" s="194"/>
      <c r="D13" s="194"/>
      <c r="E13" s="19"/>
      <c r="F13" s="90" t="str">
        <f t="shared" si="2"/>
        <v>Kontaktperson</v>
      </c>
      <c r="G13" s="221" t="s">
        <v>505</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2"/>
      <c r="C17" s="192"/>
      <c r="D17" s="192"/>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"&amp;ROUND(_xlfn.XLOOKUP(Betrachtungsjahr,Daten_NE4[Jahr],Daten_NE4[Veränderung ZH])*100,1)&amp;" %"</f>
        <v>#N/A</v>
      </c>
      <c r="F1" s="206" t="s">
        <v>122</v>
      </c>
      <c r="G1" s="206"/>
      <c r="H1" s="206"/>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509</v>
      </c>
      <c r="B1" s="205"/>
      <c r="C1" s="205"/>
      <c r="D1" s="205"/>
      <c r="E1" s="93" t="e">
        <f>Basisjahr&amp;"-"&amp;Betrachtungsjahr&amp;": "&amp;ROUND(_xlfn.XLOOKUP(Betrachtungsjahr,Daten_KV1[Jahr],Daten_KV1[Veränderung ZH])*100,1)&amp;" %"</f>
        <v>#N/A</v>
      </c>
      <c r="F1" s="206" t="s">
        <v>122</v>
      </c>
      <c r="G1" s="206"/>
      <c r="H1" s="206"/>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511</v>
      </c>
      <c r="C8" s="210"/>
      <c r="D8" s="210"/>
      <c r="E8" s="19"/>
      <c r="F8" s="90" t="str">
        <f>A8</f>
        <v>Kurzbeschreibung</v>
      </c>
      <c r="G8" s="243"/>
      <c r="H8" s="243"/>
      <c r="I8" s="243"/>
      <c r="Q8" s="58" t="e">
        <f>E38/E32-1</f>
        <v>#DIV/0!</v>
      </c>
    </row>
    <row r="9" spans="1:17" s="59" customFormat="1" ht="72" customHeight="1">
      <c r="A9" s="79" t="s">
        <v>132</v>
      </c>
      <c r="B9" s="210" t="s">
        <v>512</v>
      </c>
      <c r="C9" s="210"/>
      <c r="D9" s="210"/>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513</v>
      </c>
      <c r="C11" s="220"/>
      <c r="D11" s="220"/>
      <c r="E11" s="19"/>
      <c r="F11" s="90" t="str">
        <f t="shared" ref="F11:G17" si="1">A11</f>
        <v>Datenquelle</v>
      </c>
      <c r="G11" s="243"/>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c r="A13" s="79" t="s">
        <v>127</v>
      </c>
      <c r="B13" s="220" t="s">
        <v>514</v>
      </c>
      <c r="C13" s="220"/>
      <c r="D13" s="220"/>
      <c r="E13" s="19"/>
      <c r="F13" s="90" t="str">
        <f t="shared" si="1"/>
        <v>Kontaktperson</v>
      </c>
      <c r="G13" s="243"/>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223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c r="A27" s="79" t="s">
        <v>150</v>
      </c>
      <c r="B27" s="210" t="s">
        <v>517</v>
      </c>
      <c r="C27" s="210"/>
      <c r="D27" s="210"/>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518</v>
      </c>
      <c r="B1" s="205"/>
      <c r="C1" s="205"/>
      <c r="D1" s="205"/>
      <c r="E1" s="93" t="e">
        <f>Basisjahr&amp;"-"&amp;Betrachtungsjahr&amp;": "&amp;ROUND(_xlfn.XLOOKUP(Betrachtungsjahr,Daten_KV2[Jahr],Daten_KV2[Veränderung ZH])*100,1)&amp;" %"</f>
        <v>#N/A</v>
      </c>
      <c r="F1" s="206" t="s">
        <v>122</v>
      </c>
      <c r="G1" s="206"/>
      <c r="H1" s="206"/>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520</v>
      </c>
      <c r="C8" s="210"/>
      <c r="D8" s="210"/>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528</v>
      </c>
      <c r="B1" s="205"/>
      <c r="C1" s="205"/>
      <c r="D1" s="205"/>
      <c r="E1" s="93" t="e">
        <f>Basisjahr&amp;"-"&amp;Betrachtungsjahr&amp;": "&amp;ROUND(_xlfn.XLOOKUP(Betrachtungsjahr,Daten_KV3[Jahr],Daten_KV3[Veränderung ZH])*100,1)&amp;" %"</f>
        <v>#N/A</v>
      </c>
      <c r="F1" s="206" t="s">
        <v>122</v>
      </c>
      <c r="G1" s="206"/>
      <c r="H1" s="206"/>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529</v>
      </c>
      <c r="C8" s="210"/>
      <c r="D8" s="210"/>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530</v>
      </c>
      <c r="C14" s="230"/>
      <c r="D14" s="231"/>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531</v>
      </c>
      <c r="B1" s="205"/>
      <c r="C1" s="205"/>
      <c r="D1" s="205"/>
      <c r="E1" s="93" t="e">
        <f>Basisjahr&amp;"-"&amp;Betrachtungsjahr&amp;": "&amp;ROUND(_xlfn.XLOOKUP(Betrachtungsjahr,Daten_KV4[Jahr],Daten_KV4[Veränderung ZH])*100,1)&amp;" %"</f>
        <v>#N/A</v>
      </c>
      <c r="F1" s="206" t="s">
        <v>122</v>
      </c>
      <c r="G1" s="206"/>
      <c r="H1" s="206"/>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532</v>
      </c>
      <c r="C8" s="210"/>
      <c r="D8" s="210"/>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533</v>
      </c>
      <c r="C14" s="230"/>
      <c r="D14" s="231"/>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206" t="s">
        <v>122</v>
      </c>
      <c r="G1" s="206"/>
      <c r="H1" s="206"/>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535</v>
      </c>
      <c r="C8" s="210"/>
      <c r="D8" s="210"/>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205"/>
      <c r="C1" s="205"/>
      <c r="D1" s="205"/>
      <c r="E1" s="93" t="e">
        <f>Basisjahr&amp;"-"&amp;Betrachtungsjahr&amp;": "&amp;ROUND(_xlfn.XLOOKUP(Betrachtungsjahr,Daten_KV6[Jahr],Daten_KV6[Veränderung ZH])*100,1)&amp;" %"</f>
        <v>#N/A</v>
      </c>
      <c r="F1" s="206" t="s">
        <v>122</v>
      </c>
      <c r="G1" s="206"/>
      <c r="H1" s="206"/>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10"/>
      <c r="D8" s="210"/>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10"/>
      <c r="D9" s="210"/>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540</v>
      </c>
      <c r="C11" s="220"/>
      <c r="D11" s="220"/>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0"/>
      <c r="C12" s="220"/>
      <c r="D12" s="220"/>
      <c r="E12" s="19"/>
      <c r="F12" s="90" t="str">
        <f t="shared" si="1"/>
        <v>Internetadresse</v>
      </c>
      <c r="G12" s="243">
        <f t="shared" si="1"/>
        <v>0</v>
      </c>
      <c r="H12" s="243"/>
      <c r="I12" s="243"/>
    </row>
    <row r="13" spans="1:17" s="56" customFormat="1" ht="42" customHeight="1">
      <c r="A13" s="79" t="s">
        <v>127</v>
      </c>
      <c r="B13" s="229" t="s">
        <v>541</v>
      </c>
      <c r="C13" s="230"/>
      <c r="D13" s="231"/>
      <c r="E13" s="19"/>
      <c r="F13" s="90" t="str">
        <f t="shared" si="1"/>
        <v>Kontaktperson</v>
      </c>
      <c r="G13" s="243" t="str">
        <f>B13</f>
        <v>Marc Muggli</v>
      </c>
      <c r="H13" s="243"/>
      <c r="I13" s="243"/>
    </row>
    <row r="14" spans="1:17" s="56" customForma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"&amp;ROUND(_xlfn.XLOOKUP(Betrachtungsjahr,Daten_KV7[Jahr],Daten_KV7[Veränderung ZH])*100,1)&amp;" %"</f>
        <v>#N/A</v>
      </c>
      <c r="F1" s="206" t="s">
        <v>122</v>
      </c>
      <c r="G1" s="206"/>
      <c r="H1" s="206"/>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"&amp;ROUND(_xlfn.XLOOKUP(Betrachtungsjahr,Daten_KV8[Jahr],Daten_KV8[Veränderung ZH])*100,1)&amp;" %"</f>
        <v>#N/A</v>
      </c>
      <c r="F1" s="206" t="s">
        <v>122</v>
      </c>
      <c r="G1" s="206"/>
      <c r="H1" s="206"/>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D7" sqref="D7"/>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632</v>
      </c>
      <c r="W9" s="154"/>
      <c r="X9" s="147" t="s">
        <v>633</v>
      </c>
      <c r="Y9" s="154" t="s">
        <v>584</v>
      </c>
      <c r="Z9" s="154"/>
      <c r="AA9" s="147" t="s">
        <v>626</v>
      </c>
      <c r="AB9" s="154"/>
      <c r="AC9" s="154"/>
      <c r="AD9" s="154"/>
    </row>
    <row r="10" spans="1:31" ht="15">
      <c r="A10" s="147">
        <v>1</v>
      </c>
      <c r="B10" s="147" t="s">
        <v>83</v>
      </c>
      <c r="C10" s="147" t="s">
        <v>634</v>
      </c>
      <c r="D10" s="147" t="s">
        <v>635</v>
      </c>
      <c r="E10" s="147" t="s">
        <v>242</v>
      </c>
      <c r="F10" s="147" t="s">
        <v>595</v>
      </c>
      <c r="G10" s="157" t="s">
        <v>596</v>
      </c>
      <c r="H10" s="147" t="s">
        <v>636</v>
      </c>
      <c r="J10" s="147" t="s">
        <v>155</v>
      </c>
      <c r="K10" s="147">
        <v>2022</v>
      </c>
      <c r="L10" s="147"/>
      <c r="M10" s="147"/>
      <c r="N10" s="147" t="s">
        <v>598</v>
      </c>
      <c r="O10" s="147" t="s">
        <v>637</v>
      </c>
      <c r="P10" s="164"/>
      <c r="Q10" s="147" t="s">
        <v>638</v>
      </c>
      <c r="R10" s="147"/>
      <c r="S10" s="147"/>
      <c r="T10" s="147"/>
      <c r="U10" s="147" t="s">
        <v>345</v>
      </c>
      <c r="V10" s="147" t="s">
        <v>639</v>
      </c>
      <c r="W10" s="147"/>
      <c r="X10" s="147" t="s">
        <v>338</v>
      </c>
      <c r="Y10" s="147" t="s">
        <v>640</v>
      </c>
      <c r="Z10" s="147"/>
      <c r="AA10" s="147" t="s">
        <v>626</v>
      </c>
      <c r="AB10" s="147"/>
      <c r="AC10" s="147"/>
      <c r="AD10" s="147"/>
    </row>
    <row r="11" spans="1:31" s="147" customFormat="1" ht="14.25">
      <c r="A11" s="147">
        <v>1</v>
      </c>
      <c r="B11" s="147" t="s">
        <v>84</v>
      </c>
      <c r="C11" s="147" t="s">
        <v>354</v>
      </c>
      <c r="D11" s="147" t="s">
        <v>641</v>
      </c>
      <c r="E11" s="147" t="s">
        <v>360</v>
      </c>
      <c r="F11" s="147" t="s">
        <v>605</v>
      </c>
      <c r="G11" s="157" t="s">
        <v>358</v>
      </c>
      <c r="H11" s="147" t="s">
        <v>359</v>
      </c>
      <c r="J11" s="147" t="s">
        <v>155</v>
      </c>
      <c r="K11" s="147">
        <v>2005</v>
      </c>
      <c r="L11" s="147" t="s">
        <v>607</v>
      </c>
      <c r="M11" s="147">
        <v>0.1</v>
      </c>
      <c r="N11" s="147" t="s">
        <v>580</v>
      </c>
      <c r="O11" s="147" t="s">
        <v>642</v>
      </c>
      <c r="P11" s="147" t="s">
        <v>643</v>
      </c>
      <c r="Q11" s="147" t="s">
        <v>644</v>
      </c>
      <c r="U11" s="147" t="s">
        <v>645</v>
      </c>
      <c r="V11" s="147" t="s">
        <v>646</v>
      </c>
      <c r="W11" s="171" t="s">
        <v>647</v>
      </c>
      <c r="X11" s="147" t="s">
        <v>648</v>
      </c>
      <c r="Y11" s="147" t="s">
        <v>600</v>
      </c>
      <c r="Z11" s="147" t="s">
        <v>649</v>
      </c>
      <c r="AA11" s="147" t="s">
        <v>602</v>
      </c>
    </row>
    <row r="12" spans="1:31" s="147" customFormat="1" ht="14.25">
      <c r="A12" s="147">
        <v>1</v>
      </c>
      <c r="B12" s="147" t="s">
        <v>85</v>
      </c>
      <c r="C12" s="147" t="s">
        <v>363</v>
      </c>
      <c r="D12" s="147" t="s">
        <v>650</v>
      </c>
      <c r="E12" s="154" t="s">
        <v>242</v>
      </c>
      <c r="F12" s="154" t="s">
        <v>595</v>
      </c>
      <c r="G12" s="157" t="s">
        <v>596</v>
      </c>
      <c r="H12" s="154" t="s">
        <v>651</v>
      </c>
      <c r="J12" s="154" t="s">
        <v>155</v>
      </c>
      <c r="K12" s="154">
        <v>2020</v>
      </c>
      <c r="L12" s="154"/>
      <c r="M12" s="154"/>
      <c r="N12" s="154" t="s">
        <v>598</v>
      </c>
      <c r="O12" s="154" t="s">
        <v>652</v>
      </c>
      <c r="P12"/>
      <c r="Q12" s="154" t="s">
        <v>652</v>
      </c>
      <c r="R12" s="154"/>
      <c r="S12" s="154"/>
      <c r="T12" s="154"/>
      <c r="U12" s="154" t="s">
        <v>653</v>
      </c>
      <c r="V12" s="147" t="s">
        <v>654</v>
      </c>
      <c r="W12"/>
      <c r="X12" s="154" t="s">
        <v>338</v>
      </c>
      <c r="Y12" s="154" t="s">
        <v>584</v>
      </c>
      <c r="Z12"/>
      <c r="AA12" s="154" t="s">
        <v>626</v>
      </c>
      <c r="AB12"/>
      <c r="AC12"/>
      <c r="AD12"/>
    </row>
    <row r="13" spans="1:31" s="147" customFormat="1" ht="14.25">
      <c r="A13" s="147">
        <v>1</v>
      </c>
      <c r="B13" s="154" t="s">
        <v>104</v>
      </c>
      <c r="C13" s="147" t="s">
        <v>655</v>
      </c>
      <c r="D13" s="150" t="s">
        <v>656</v>
      </c>
      <c r="E13" s="147" t="s">
        <v>217</v>
      </c>
      <c r="F13" s="147" t="s">
        <v>605</v>
      </c>
      <c r="G13" s="147" t="s">
        <v>657</v>
      </c>
      <c r="H13" s="147" t="s">
        <v>658</v>
      </c>
      <c r="I13" s="147" t="s">
        <v>659</v>
      </c>
      <c r="J13" s="147" t="s">
        <v>155</v>
      </c>
      <c r="K13" s="147">
        <v>2007</v>
      </c>
      <c r="N13" s="154" t="s">
        <v>580</v>
      </c>
      <c r="U13" s="147" t="s">
        <v>660</v>
      </c>
      <c r="V13" s="147" t="s">
        <v>661</v>
      </c>
      <c r="X13" s="147" t="s">
        <v>662</v>
      </c>
      <c r="Y13" s="154" t="s">
        <v>584</v>
      </c>
      <c r="AA13" s="147" t="s">
        <v>663</v>
      </c>
    </row>
    <row r="14" spans="1:31" s="147" customFormat="1" ht="14.25">
      <c r="A14" s="147">
        <v>1</v>
      </c>
      <c r="B14" s="154" t="s">
        <v>101</v>
      </c>
      <c r="C14" s="154" t="s">
        <v>664</v>
      </c>
      <c r="D14" s="154" t="s">
        <v>665</v>
      </c>
      <c r="E14" s="154" t="s">
        <v>666</v>
      </c>
      <c r="F14" s="154" t="s">
        <v>595</v>
      </c>
      <c r="G14" s="157" t="s">
        <v>596</v>
      </c>
      <c r="H14" s="154" t="s">
        <v>667</v>
      </c>
      <c r="I14"/>
      <c r="J14" s="147" t="s">
        <v>155</v>
      </c>
      <c r="K14" s="154">
        <v>2007</v>
      </c>
      <c r="L14" s="147" t="s">
        <v>668</v>
      </c>
      <c r="M14"/>
      <c r="N14" s="154" t="s">
        <v>580</v>
      </c>
      <c r="O14" s="154" t="s">
        <v>669</v>
      </c>
      <c r="P14"/>
      <c r="Q14" s="154" t="s">
        <v>670</v>
      </c>
      <c r="R14" s="154"/>
      <c r="S14" s="154"/>
      <c r="T14" s="154"/>
      <c r="U14" s="154" t="s">
        <v>671</v>
      </c>
      <c r="V14" s="154" t="s">
        <v>672</v>
      </c>
      <c r="W14"/>
      <c r="X14" s="154" t="s">
        <v>673</v>
      </c>
      <c r="Y14" s="154" t="s">
        <v>584</v>
      </c>
      <c r="Z14" s="154"/>
      <c r="AA14" s="154"/>
      <c r="AB14"/>
      <c r="AC14"/>
      <c r="AD14"/>
    </row>
    <row r="15" spans="1:31" s="147" customFormat="1" ht="14.25">
      <c r="A15" s="147">
        <v>1</v>
      </c>
      <c r="B15" s="154" t="s">
        <v>102</v>
      </c>
      <c r="C15" s="154" t="s">
        <v>480</v>
      </c>
      <c r="D15" s="154" t="s">
        <v>674</v>
      </c>
      <c r="E15" s="154" t="s">
        <v>242</v>
      </c>
      <c r="F15" s="154" t="s">
        <v>675</v>
      </c>
      <c r="G15" s="157" t="s">
        <v>596</v>
      </c>
      <c r="H15" s="154" t="s">
        <v>676</v>
      </c>
      <c r="J15" s="154" t="s">
        <v>155</v>
      </c>
      <c r="K15" s="154">
        <v>2021</v>
      </c>
      <c r="L15" s="154"/>
      <c r="M15" s="154"/>
      <c r="N15" s="154" t="s">
        <v>607</v>
      </c>
      <c r="O15" s="154" t="s">
        <v>642</v>
      </c>
      <c r="P15" s="154"/>
      <c r="Q15" s="154" t="s">
        <v>677</v>
      </c>
      <c r="R15" s="154"/>
      <c r="S15" s="154"/>
      <c r="T15" s="154"/>
      <c r="U15" s="154" t="s">
        <v>678</v>
      </c>
      <c r="V15" s="154" t="s">
        <v>679</v>
      </c>
      <c r="W15"/>
      <c r="X15" s="154" t="s">
        <v>680</v>
      </c>
      <c r="Y15" s="154" t="s">
        <v>584</v>
      </c>
      <c r="Z15" s="154" t="s">
        <v>681</v>
      </c>
      <c r="AA15" s="147" t="s">
        <v>602</v>
      </c>
      <c r="AB15"/>
      <c r="AC15"/>
      <c r="AD15"/>
    </row>
    <row r="16" spans="1:31" s="147" customFormat="1" ht="14.25">
      <c r="A16" s="147">
        <v>1</v>
      </c>
      <c r="B16" s="154" t="s">
        <v>113</v>
      </c>
      <c r="C16" s="154" t="s">
        <v>509</v>
      </c>
      <c r="D16" s="154" t="s">
        <v>682</v>
      </c>
      <c r="E16" s="154" t="s">
        <v>242</v>
      </c>
      <c r="F16" s="154" t="s">
        <v>683</v>
      </c>
      <c r="G16" s="157" t="s">
        <v>596</v>
      </c>
      <c r="H16" s="154" t="s">
        <v>684</v>
      </c>
      <c r="J16" s="154" t="s">
        <v>155</v>
      </c>
      <c r="K16" s="154">
        <v>2011</v>
      </c>
      <c r="L16" s="154"/>
      <c r="M16" s="154"/>
      <c r="N16" s="154"/>
      <c r="O16" s="154" t="s">
        <v>685</v>
      </c>
      <c r="P16" s="154"/>
      <c r="Q16" s="154"/>
      <c r="R16" s="154"/>
      <c r="S16" s="154"/>
      <c r="T16" s="154"/>
      <c r="U16" s="154" t="s">
        <v>686</v>
      </c>
      <c r="V16" s="154" t="s">
        <v>687</v>
      </c>
      <c r="W16"/>
      <c r="X16" s="154" t="s">
        <v>688</v>
      </c>
      <c r="Y16" s="154" t="s">
        <v>584</v>
      </c>
      <c r="Z16" s="154"/>
      <c r="AA16" s="147" t="s">
        <v>626</v>
      </c>
      <c r="AB16"/>
      <c r="AC16"/>
      <c r="AD16"/>
    </row>
    <row r="17" spans="1:31" s="147" customFormat="1" ht="14.1">
      <c r="A17" s="147">
        <v>1</v>
      </c>
      <c r="B17" s="154" t="s">
        <v>114</v>
      </c>
      <c r="C17" s="154" t="s">
        <v>689</v>
      </c>
      <c r="D17" s="154" t="s">
        <v>690</v>
      </c>
      <c r="E17" s="154" t="s">
        <v>242</v>
      </c>
      <c r="F17" s="154" t="s">
        <v>683</v>
      </c>
      <c r="G17" s="157" t="s">
        <v>596</v>
      </c>
      <c r="H17" s="154" t="s">
        <v>691</v>
      </c>
      <c r="J17" s="154" t="s">
        <v>155</v>
      </c>
      <c r="K17" s="154">
        <v>2010</v>
      </c>
      <c r="L17" s="154"/>
      <c r="M17" s="154"/>
      <c r="N17" s="154"/>
      <c r="O17" s="147" t="s">
        <v>692</v>
      </c>
      <c r="P17" s="154"/>
      <c r="Q17" s="154" t="s">
        <v>693</v>
      </c>
      <c r="R17" s="154"/>
      <c r="S17" s="154"/>
      <c r="T17" s="154"/>
      <c r="U17" s="154" t="s">
        <v>694</v>
      </c>
      <c r="V17" s="154" t="s">
        <v>593</v>
      </c>
      <c r="W17"/>
      <c r="X17" s="154" t="s">
        <v>695</v>
      </c>
      <c r="Y17" s="154" t="s">
        <v>696</v>
      </c>
      <c r="Z17" s="154"/>
      <c r="AA17" s="147" t="s">
        <v>626</v>
      </c>
      <c r="AB17"/>
      <c r="AC17"/>
      <c r="AD17"/>
    </row>
    <row r="18" spans="1:31" s="147" customFormat="1" ht="14.1">
      <c r="A18" s="147">
        <v>1</v>
      </c>
      <c r="B18" s="154" t="s">
        <v>115</v>
      </c>
      <c r="C18" s="154" t="s">
        <v>697</v>
      </c>
      <c r="D18" s="154" t="s">
        <v>698</v>
      </c>
      <c r="E18" s="154" t="s">
        <v>242</v>
      </c>
      <c r="F18" s="154" t="s">
        <v>595</v>
      </c>
      <c r="G18" s="157" t="s">
        <v>596</v>
      </c>
      <c r="H18" s="154" t="s">
        <v>530</v>
      </c>
      <c r="J18" s="154" t="s">
        <v>155</v>
      </c>
      <c r="K18" s="154">
        <v>2015</v>
      </c>
      <c r="L18" s="154"/>
      <c r="M18" s="154"/>
      <c r="N18" s="154"/>
      <c r="O18" s="154" t="s">
        <v>699</v>
      </c>
      <c r="P18" s="154"/>
      <c r="Q18" s="154" t="s">
        <v>700</v>
      </c>
      <c r="R18" s="154"/>
      <c r="S18" s="154"/>
      <c r="T18" s="154"/>
      <c r="U18" s="147" t="s">
        <v>678</v>
      </c>
      <c r="V18" s="154" t="s">
        <v>701</v>
      </c>
      <c r="W18"/>
      <c r="X18" s="154" t="s">
        <v>702</v>
      </c>
      <c r="Y18" s="154" t="s">
        <v>600</v>
      </c>
      <c r="Z18"/>
      <c r="AA18" s="154" t="s">
        <v>602</v>
      </c>
      <c r="AB18"/>
      <c r="AC18"/>
      <c r="AD18"/>
    </row>
    <row r="19" spans="1:31" s="147" customFormat="1" ht="14.1">
      <c r="A19" s="147">
        <v>1</v>
      </c>
      <c r="B19" s="154" t="s">
        <v>116</v>
      </c>
      <c r="C19" s="154" t="s">
        <v>703</v>
      </c>
      <c r="D19" s="154" t="s">
        <v>703</v>
      </c>
      <c r="E19" s="154" t="s">
        <v>242</v>
      </c>
      <c r="F19" s="154" t="s">
        <v>595</v>
      </c>
      <c r="G19" s="157" t="s">
        <v>596</v>
      </c>
      <c r="H19" s="154" t="s">
        <v>533</v>
      </c>
      <c r="J19" s="154" t="s">
        <v>155</v>
      </c>
      <c r="K19" s="154">
        <v>2015</v>
      </c>
      <c r="L19" s="154"/>
      <c r="M19" s="154"/>
      <c r="N19" s="154"/>
      <c r="O19" s="154" t="s">
        <v>645</v>
      </c>
      <c r="P19" s="154"/>
      <c r="Q19" s="154" t="s">
        <v>700</v>
      </c>
      <c r="R19" s="154" t="s">
        <v>645</v>
      </c>
      <c r="S19" s="154"/>
      <c r="T19" s="154" t="s">
        <v>704</v>
      </c>
      <c r="U19" s="154" t="s">
        <v>645</v>
      </c>
      <c r="V19" s="147" t="s">
        <v>705</v>
      </c>
      <c r="W19" s="171" t="s">
        <v>706</v>
      </c>
      <c r="X19" s="154" t="s">
        <v>702</v>
      </c>
      <c r="Y19" s="147" t="s">
        <v>600</v>
      </c>
      <c r="Z19" s="147" t="s">
        <v>707</v>
      </c>
      <c r="AA19" s="147" t="s">
        <v>602</v>
      </c>
      <c r="AB19" s="154"/>
      <c r="AC19" s="154"/>
      <c r="AD19" s="154"/>
    </row>
    <row r="20" spans="1:31" ht="14.1">
      <c r="A20" s="147">
        <v>1</v>
      </c>
      <c r="B20" s="147" t="s">
        <v>91</v>
      </c>
      <c r="C20" s="147" t="s">
        <v>390</v>
      </c>
      <c r="D20" s="147" t="s">
        <v>708</v>
      </c>
      <c r="E20" s="154" t="s">
        <v>360</v>
      </c>
      <c r="F20" s="154" t="s">
        <v>605</v>
      </c>
      <c r="G20" s="154" t="s">
        <v>358</v>
      </c>
      <c r="H20" s="154" t="s">
        <v>709</v>
      </c>
      <c r="J20" s="154" t="s">
        <v>155</v>
      </c>
      <c r="K20" s="154">
        <v>1975</v>
      </c>
      <c r="L20" s="154" t="s">
        <v>607</v>
      </c>
      <c r="N20" s="154" t="s">
        <v>580</v>
      </c>
      <c r="O20" s="154" t="s">
        <v>710</v>
      </c>
      <c r="Q20" s="154" t="s">
        <v>711</v>
      </c>
      <c r="R20" s="154"/>
      <c r="S20" s="154"/>
      <c r="T20" s="154"/>
      <c r="U20" s="154" t="s">
        <v>645</v>
      </c>
      <c r="V20" s="154" t="s">
        <v>712</v>
      </c>
      <c r="X20" s="154" t="s">
        <v>713</v>
      </c>
      <c r="Y20" s="154" t="s">
        <v>584</v>
      </c>
      <c r="AA20" s="154" t="s">
        <v>714</v>
      </c>
    </row>
    <row r="21" spans="1:31" ht="14.1">
      <c r="A21" s="147">
        <v>1</v>
      </c>
      <c r="B21" s="147" t="s">
        <v>92</v>
      </c>
      <c r="C21" s="147" t="str">
        <f>'LF2'!A1</f>
        <v>Abgedeckte Güllelager</v>
      </c>
      <c r="D21" s="147" t="s">
        <v>715</v>
      </c>
      <c r="E21" s="160" t="s">
        <v>242</v>
      </c>
      <c r="F21" s="147" t="s">
        <v>595</v>
      </c>
      <c r="G21" s="157" t="s">
        <v>596</v>
      </c>
      <c r="H21" s="147" t="s">
        <v>716</v>
      </c>
      <c r="J21" s="147" t="s">
        <v>155</v>
      </c>
      <c r="K21" s="147">
        <f>'LF2'!D4</f>
        <v>2022</v>
      </c>
      <c r="L21" s="147"/>
      <c r="M21" s="147"/>
      <c r="N21" s="147"/>
      <c r="O21" s="147" t="s">
        <v>717</v>
      </c>
      <c r="P21" s="147"/>
      <c r="U21" s="147" t="s">
        <v>200</v>
      </c>
      <c r="V21" s="147" t="s">
        <v>718</v>
      </c>
      <c r="W21" s="147"/>
      <c r="X21" s="147" t="s">
        <v>338</v>
      </c>
      <c r="Y21" s="147" t="s">
        <v>584</v>
      </c>
      <c r="Z21" s="147"/>
      <c r="AA21" s="147" t="s">
        <v>626</v>
      </c>
      <c r="AB21" s="147"/>
      <c r="AC21" s="147"/>
      <c r="AD21" s="147"/>
    </row>
    <row r="22" spans="1:31" ht="14.1">
      <c r="A22" s="147">
        <v>1</v>
      </c>
      <c r="B22" s="147" t="s">
        <v>94</v>
      </c>
      <c r="C22" s="147" t="s">
        <v>413</v>
      </c>
      <c r="D22" s="147" t="s">
        <v>719</v>
      </c>
      <c r="E22" s="147" t="s">
        <v>360</v>
      </c>
      <c r="F22" s="147" t="s">
        <v>605</v>
      </c>
      <c r="G22" s="154" t="s">
        <v>358</v>
      </c>
      <c r="H22" s="147" t="s">
        <v>417</v>
      </c>
      <c r="J22" s="147" t="s">
        <v>155</v>
      </c>
      <c r="K22" s="147">
        <v>2005</v>
      </c>
      <c r="L22" s="147" t="s">
        <v>607</v>
      </c>
      <c r="N22" s="147" t="s">
        <v>580</v>
      </c>
      <c r="O22" s="147" t="s">
        <v>642</v>
      </c>
      <c r="Q22" s="147" t="s">
        <v>720</v>
      </c>
      <c r="R22" s="147"/>
      <c r="S22" s="147"/>
      <c r="T22" s="147"/>
      <c r="U22" s="147" t="s">
        <v>645</v>
      </c>
      <c r="V22" s="147" t="s">
        <v>721</v>
      </c>
      <c r="W22" s="171" t="s">
        <v>722</v>
      </c>
      <c r="X22" s="147" t="s">
        <v>648</v>
      </c>
      <c r="Y22" s="147" t="s">
        <v>600</v>
      </c>
      <c r="Z22" s="147" t="s">
        <v>723</v>
      </c>
      <c r="AA22" s="147" t="s">
        <v>602</v>
      </c>
    </row>
    <row r="23" spans="1:31" ht="14.1">
      <c r="A23" s="147">
        <v>1</v>
      </c>
      <c r="B23" s="147" t="s">
        <v>74</v>
      </c>
      <c r="C23" s="147" t="s">
        <v>724</v>
      </c>
      <c r="D23" s="147" t="s">
        <v>725</v>
      </c>
      <c r="E23" s="147" t="s">
        <v>360</v>
      </c>
      <c r="F23" s="147" t="s">
        <v>605</v>
      </c>
      <c r="G23" s="154" t="s">
        <v>358</v>
      </c>
      <c r="H23" s="147" t="s">
        <v>281</v>
      </c>
      <c r="I23" s="147"/>
      <c r="J23" s="147" t="s">
        <v>155</v>
      </c>
      <c r="K23" s="147">
        <v>2005</v>
      </c>
      <c r="L23" s="147" t="s">
        <v>607</v>
      </c>
      <c r="M23" s="147">
        <v>0.1</v>
      </c>
      <c r="N23" s="147" t="s">
        <v>580</v>
      </c>
      <c r="O23" s="147" t="s">
        <v>642</v>
      </c>
      <c r="P23" s="149" t="s">
        <v>726</v>
      </c>
      <c r="Q23" s="147" t="s">
        <v>727</v>
      </c>
      <c r="R23" s="147"/>
      <c r="S23" s="147"/>
      <c r="T23" s="147"/>
      <c r="U23" s="147" t="s">
        <v>728</v>
      </c>
      <c r="V23" s="147" t="s">
        <v>729</v>
      </c>
      <c r="W23" s="171" t="s">
        <v>730</v>
      </c>
      <c r="X23" s="147" t="s">
        <v>648</v>
      </c>
      <c r="Y23" s="147" t="s">
        <v>600</v>
      </c>
      <c r="Z23" s="147" t="s">
        <v>731</v>
      </c>
      <c r="AA23" s="147" t="s">
        <v>602</v>
      </c>
      <c r="AB23" s="147"/>
      <c r="AC23" s="147"/>
      <c r="AD23" s="147"/>
    </row>
    <row r="24" spans="1:31" ht="15">
      <c r="A24" s="147">
        <v>1</v>
      </c>
      <c r="B24" s="147" t="s">
        <v>75</v>
      </c>
      <c r="C24" s="147" t="s">
        <v>732</v>
      </c>
      <c r="D24" s="147" t="s">
        <v>733</v>
      </c>
      <c r="E24" s="147" t="s">
        <v>360</v>
      </c>
      <c r="F24" s="147" t="s">
        <v>605</v>
      </c>
      <c r="G24" s="154" t="s">
        <v>358</v>
      </c>
      <c r="H24" s="147" t="s">
        <v>734</v>
      </c>
      <c r="I24" s="147"/>
      <c r="J24" s="147" t="s">
        <v>155</v>
      </c>
      <c r="K24" s="147">
        <v>2005</v>
      </c>
      <c r="L24" s="147" t="s">
        <v>607</v>
      </c>
      <c r="M24" s="147">
        <v>0.1</v>
      </c>
      <c r="N24" s="147" t="s">
        <v>580</v>
      </c>
      <c r="O24" s="147" t="s">
        <v>642</v>
      </c>
      <c r="P24" s="164" t="s">
        <v>735</v>
      </c>
      <c r="Q24" s="147" t="s">
        <v>736</v>
      </c>
      <c r="R24" s="147"/>
      <c r="S24" s="147"/>
      <c r="T24" s="147"/>
      <c r="U24" s="147" t="s">
        <v>645</v>
      </c>
      <c r="V24" s="147" t="s">
        <v>737</v>
      </c>
      <c r="W24" s="171" t="s">
        <v>738</v>
      </c>
      <c r="X24" s="147" t="s">
        <v>648</v>
      </c>
      <c r="Y24" s="147" t="s">
        <v>600</v>
      </c>
      <c r="Z24" s="147" t="s">
        <v>731</v>
      </c>
      <c r="AA24" s="147" t="s">
        <v>602</v>
      </c>
      <c r="AB24" s="147"/>
      <c r="AC24" s="147"/>
      <c r="AD24" s="147"/>
    </row>
    <row r="25" spans="1:31" ht="14.1">
      <c r="A25" s="147">
        <v>1</v>
      </c>
      <c r="B25" s="147" t="s">
        <v>76</v>
      </c>
      <c r="C25" s="147" t="s">
        <v>739</v>
      </c>
      <c r="D25" s="147" t="s">
        <v>740</v>
      </c>
      <c r="E25" s="147" t="s">
        <v>360</v>
      </c>
      <c r="F25" s="147" t="s">
        <v>605</v>
      </c>
      <c r="G25" s="157" t="s">
        <v>358</v>
      </c>
      <c r="H25" s="147" t="s">
        <v>296</v>
      </c>
      <c r="I25" s="147"/>
      <c r="J25" s="147" t="s">
        <v>155</v>
      </c>
      <c r="K25" s="147">
        <v>2005</v>
      </c>
      <c r="L25" s="147" t="s">
        <v>607</v>
      </c>
      <c r="M25" s="147">
        <v>0.1</v>
      </c>
      <c r="N25" s="147" t="s">
        <v>580</v>
      </c>
      <c r="O25" s="147" t="s">
        <v>642</v>
      </c>
      <c r="P25" s="149" t="s">
        <v>741</v>
      </c>
      <c r="Q25" s="147" t="s">
        <v>742</v>
      </c>
      <c r="R25" s="147" t="s">
        <v>743</v>
      </c>
      <c r="S25" s="147">
        <v>100</v>
      </c>
      <c r="T25" s="147" t="s">
        <v>729</v>
      </c>
      <c r="U25" s="147" t="s">
        <v>645</v>
      </c>
      <c r="V25" s="147" t="s">
        <v>744</v>
      </c>
      <c r="W25" s="171" t="s">
        <v>730</v>
      </c>
      <c r="X25" s="147" t="s">
        <v>745</v>
      </c>
      <c r="Y25" s="147" t="s">
        <v>600</v>
      </c>
      <c r="Z25" s="147" t="s">
        <v>731</v>
      </c>
      <c r="AA25" s="147" t="s">
        <v>602</v>
      </c>
      <c r="AB25" s="147"/>
      <c r="AC25" s="147"/>
      <c r="AD25" s="147"/>
    </row>
    <row r="26" spans="1:31" ht="14.1">
      <c r="A26" s="147">
        <v>1</v>
      </c>
      <c r="B26" s="147" t="s">
        <v>77</v>
      </c>
      <c r="C26" s="147" t="s">
        <v>746</v>
      </c>
      <c r="D26" s="147" t="s">
        <v>747</v>
      </c>
      <c r="E26" s="147" t="s">
        <v>360</v>
      </c>
      <c r="F26" s="147" t="s">
        <v>605</v>
      </c>
      <c r="G26" s="157" t="s">
        <v>358</v>
      </c>
      <c r="H26" s="147" t="s">
        <v>296</v>
      </c>
      <c r="I26" s="147"/>
      <c r="J26" s="147" t="s">
        <v>155</v>
      </c>
      <c r="K26" s="149">
        <v>2005</v>
      </c>
      <c r="L26" s="147" t="s">
        <v>607</v>
      </c>
      <c r="M26" s="147">
        <v>0.1</v>
      </c>
      <c r="N26" s="147" t="s">
        <v>580</v>
      </c>
      <c r="O26" s="147" t="s">
        <v>642</v>
      </c>
      <c r="P26" s="149" t="s">
        <v>741</v>
      </c>
      <c r="Q26" s="147" t="s">
        <v>742</v>
      </c>
      <c r="R26" s="147" t="s">
        <v>743</v>
      </c>
      <c r="S26" s="147">
        <v>300</v>
      </c>
      <c r="T26" s="147" t="s">
        <v>748</v>
      </c>
      <c r="U26" s="147" t="s">
        <v>645</v>
      </c>
      <c r="V26" s="147" t="s">
        <v>749</v>
      </c>
      <c r="W26" s="171" t="s">
        <v>730</v>
      </c>
      <c r="X26" s="147" t="s">
        <v>745</v>
      </c>
      <c r="Y26" s="147" t="s">
        <v>600</v>
      </c>
      <c r="Z26" s="147" t="s">
        <v>731</v>
      </c>
      <c r="AA26" s="147" t="s">
        <v>602</v>
      </c>
      <c r="AB26" s="147"/>
      <c r="AC26" s="147"/>
      <c r="AD26" s="147"/>
    </row>
    <row r="27" spans="1:31" ht="15">
      <c r="A27" s="147">
        <v>1</v>
      </c>
      <c r="B27" s="147" t="s">
        <v>78</v>
      </c>
      <c r="C27" s="147" t="s">
        <v>750</v>
      </c>
      <c r="D27" s="147" t="s">
        <v>750</v>
      </c>
      <c r="E27" s="147" t="s">
        <v>242</v>
      </c>
      <c r="F27" s="147" t="s">
        <v>751</v>
      </c>
      <c r="G27" s="175" t="s">
        <v>752</v>
      </c>
      <c r="H27" t="s">
        <v>753</v>
      </c>
      <c r="I27" s="156"/>
      <c r="J27" s="147" t="s">
        <v>155</v>
      </c>
      <c r="K27" s="147">
        <v>2014</v>
      </c>
      <c r="L27" s="147" t="s">
        <v>754</v>
      </c>
      <c r="M27" s="147"/>
      <c r="N27" s="147" t="s">
        <v>580</v>
      </c>
      <c r="O27" s="147" t="s">
        <v>755</v>
      </c>
      <c r="P27" s="164"/>
      <c r="Q27" s="147"/>
      <c r="R27" s="147"/>
      <c r="S27" s="147"/>
      <c r="T27" s="147"/>
      <c r="U27" s="147" t="s">
        <v>756</v>
      </c>
      <c r="V27" s="156" t="s">
        <v>757</v>
      </c>
      <c r="W27" s="156"/>
      <c r="X27" s="147" t="s">
        <v>758</v>
      </c>
      <c r="Y27" s="147" t="s">
        <v>584</v>
      </c>
      <c r="Z27" s="147" t="s">
        <v>759</v>
      </c>
      <c r="AA27" s="147" t="s">
        <v>760</v>
      </c>
      <c r="AB27" s="147"/>
      <c r="AC27" s="147"/>
      <c r="AD27" s="147"/>
      <c r="AE27" t="s">
        <v>761</v>
      </c>
    </row>
    <row r="28" spans="1:31" s="154" customFormat="1" ht="14.1">
      <c r="A28" s="147">
        <v>1</v>
      </c>
      <c r="B28" s="147" t="s">
        <v>79</v>
      </c>
      <c r="C28" s="147" t="s">
        <v>762</v>
      </c>
      <c r="D28" s="147" t="s">
        <v>763</v>
      </c>
      <c r="E28" s="168" t="s">
        <v>242</v>
      </c>
      <c r="F28" s="147" t="s">
        <v>764</v>
      </c>
      <c r="G28" s="157" t="s">
        <v>765</v>
      </c>
      <c r="H28" s="147" t="s">
        <v>318</v>
      </c>
      <c r="J28" s="147" t="s">
        <v>766</v>
      </c>
      <c r="K28" s="147">
        <v>2013</v>
      </c>
      <c r="L28" s="147" t="s">
        <v>767</v>
      </c>
      <c r="M28" s="147">
        <v>0</v>
      </c>
      <c r="N28" s="147" t="s">
        <v>598</v>
      </c>
      <c r="O28" s="147" t="s">
        <v>768</v>
      </c>
      <c r="P28" s="147"/>
      <c r="Q28" s="147"/>
      <c r="R28" s="147"/>
      <c r="S28" s="147"/>
      <c r="T28" s="147"/>
      <c r="U28" s="147" t="s">
        <v>200</v>
      </c>
      <c r="V28" s="147" t="s">
        <v>718</v>
      </c>
      <c r="W28" s="147"/>
      <c r="X28" s="147" t="s">
        <v>316</v>
      </c>
      <c r="Y28" s="147" t="s">
        <v>640</v>
      </c>
      <c r="Z28" s="147"/>
      <c r="AA28" s="147" t="s">
        <v>626</v>
      </c>
      <c r="AB28" s="147"/>
      <c r="AC28" s="147"/>
      <c r="AD28" s="147"/>
      <c r="AE28" s="154" t="s">
        <v>769</v>
      </c>
    </row>
    <row r="29" spans="1:31" s="154" customFormat="1" ht="14.1">
      <c r="A29" s="147">
        <v>0</v>
      </c>
      <c r="B29" s="147" t="s">
        <v>80</v>
      </c>
      <c r="C29" s="147" t="s">
        <v>770</v>
      </c>
      <c r="D29" s="147" t="s">
        <v>325</v>
      </c>
      <c r="E29" s="147" t="s">
        <v>217</v>
      </c>
      <c r="F29" s="147" t="s">
        <v>586</v>
      </c>
      <c r="G29" s="157" t="s">
        <v>587</v>
      </c>
      <c r="H29" s="147" t="s">
        <v>330</v>
      </c>
      <c r="J29" s="147" t="s">
        <v>155</v>
      </c>
      <c r="K29" s="147">
        <v>2002</v>
      </c>
      <c r="L29" s="147" t="s">
        <v>607</v>
      </c>
      <c r="M29" s="147"/>
      <c r="N29" s="147" t="s">
        <v>598</v>
      </c>
      <c r="O29" s="147" t="s">
        <v>771</v>
      </c>
      <c r="P29" s="147"/>
      <c r="Q29" s="147"/>
      <c r="R29" s="147"/>
      <c r="S29" s="147"/>
      <c r="T29" s="147"/>
      <c r="U29" s="147" t="s">
        <v>645</v>
      </c>
      <c r="V29" s="147" t="s">
        <v>772</v>
      </c>
      <c r="W29" s="147"/>
      <c r="X29" s="147" t="s">
        <v>316</v>
      </c>
      <c r="Y29" s="147"/>
      <c r="Z29" s="147"/>
      <c r="AA29" s="147" t="s">
        <v>773</v>
      </c>
      <c r="AB29" s="147"/>
      <c r="AC29" s="147"/>
      <c r="AD29" s="147"/>
    </row>
    <row r="30" spans="1:31" s="154" customFormat="1" ht="14.1">
      <c r="A30" s="147">
        <v>1</v>
      </c>
      <c r="B30" s="147" t="s">
        <v>81</v>
      </c>
      <c r="C30" s="147" t="s">
        <v>774</v>
      </c>
      <c r="D30" s="147" t="s">
        <v>774</v>
      </c>
      <c r="E30" s="147" t="s">
        <v>242</v>
      </c>
      <c r="F30" s="147" t="s">
        <v>586</v>
      </c>
      <c r="G30" s="147" t="s">
        <v>587</v>
      </c>
      <c r="H30" s="147" t="s">
        <v>340</v>
      </c>
      <c r="I30" s="147"/>
      <c r="J30" s="147" t="s">
        <v>155</v>
      </c>
      <c r="K30" s="147">
        <v>2010</v>
      </c>
      <c r="L30" s="147"/>
      <c r="M30" s="147"/>
      <c r="N30" s="147" t="s">
        <v>598</v>
      </c>
      <c r="O30" s="147" t="s">
        <v>589</v>
      </c>
      <c r="P30" s="147" t="s">
        <v>642</v>
      </c>
      <c r="Q30" s="147" t="s">
        <v>642</v>
      </c>
      <c r="R30" s="147"/>
      <c r="S30" s="147"/>
      <c r="T30" s="147"/>
      <c r="U30" s="147" t="s">
        <v>335</v>
      </c>
      <c r="V30" s="147" t="s">
        <v>775</v>
      </c>
      <c r="W30" s="147"/>
      <c r="X30" s="147" t="s">
        <v>338</v>
      </c>
      <c r="Y30" s="147" t="s">
        <v>584</v>
      </c>
      <c r="Z30" s="147"/>
      <c r="AA30" s="147" t="s">
        <v>592</v>
      </c>
      <c r="AB30" s="147"/>
      <c r="AC30" s="147"/>
      <c r="AD30" s="147"/>
    </row>
    <row r="31" spans="1:31" ht="14.1">
      <c r="A31" s="147">
        <v>1</v>
      </c>
      <c r="B31" s="154" t="s">
        <v>63</v>
      </c>
      <c r="C31" s="154" t="s">
        <v>776</v>
      </c>
      <c r="D31" s="154" t="s">
        <v>777</v>
      </c>
      <c r="E31" s="154" t="s">
        <v>360</v>
      </c>
      <c r="F31" s="154" t="s">
        <v>605</v>
      </c>
      <c r="G31" s="154" t="s">
        <v>358</v>
      </c>
      <c r="H31" s="154" t="s">
        <v>778</v>
      </c>
      <c r="I31" s="154"/>
      <c r="J31" s="154" t="s">
        <v>155</v>
      </c>
      <c r="K31" s="154">
        <v>2010</v>
      </c>
      <c r="L31" s="154" t="s">
        <v>607</v>
      </c>
      <c r="M31" s="154" t="s">
        <v>779</v>
      </c>
      <c r="N31" s="154" t="s">
        <v>580</v>
      </c>
      <c r="O31" s="154" t="s">
        <v>780</v>
      </c>
      <c r="P31" s="154">
        <v>1</v>
      </c>
      <c r="Q31" s="154" t="s">
        <v>777</v>
      </c>
      <c r="R31" s="154"/>
      <c r="S31" s="154"/>
      <c r="T31" s="154"/>
      <c r="U31" s="154" t="s">
        <v>781</v>
      </c>
      <c r="V31" s="154" t="s">
        <v>782</v>
      </c>
      <c r="X31" s="154" t="s">
        <v>783</v>
      </c>
      <c r="Y31" s="154" t="s">
        <v>584</v>
      </c>
      <c r="AA31" s="154" t="s">
        <v>626</v>
      </c>
    </row>
    <row r="32" spans="1:31" ht="15">
      <c r="A32" s="147">
        <v>1</v>
      </c>
      <c r="B32" s="147" t="s">
        <v>761</v>
      </c>
      <c r="C32" s="147" t="s">
        <v>784</v>
      </c>
      <c r="D32" s="147" t="s">
        <v>785</v>
      </c>
      <c r="E32" s="147" t="s">
        <v>242</v>
      </c>
      <c r="F32" s="147" t="s">
        <v>751</v>
      </c>
      <c r="G32" s="175" t="s">
        <v>752</v>
      </c>
      <c r="H32" t="s">
        <v>786</v>
      </c>
      <c r="I32" s="156"/>
      <c r="J32" s="147" t="s">
        <v>155</v>
      </c>
      <c r="K32" s="147">
        <v>2014</v>
      </c>
      <c r="L32" s="147" t="s">
        <v>754</v>
      </c>
      <c r="M32" s="147"/>
      <c r="N32" s="147" t="s">
        <v>580</v>
      </c>
      <c r="O32" s="147"/>
      <c r="P32" s="164"/>
      <c r="Q32" s="147"/>
      <c r="R32" s="147"/>
      <c r="S32" s="147"/>
      <c r="T32" s="147"/>
      <c r="U32" s="147"/>
      <c r="V32" s="156"/>
      <c r="W32" s="156"/>
      <c r="X32" s="147" t="s">
        <v>758</v>
      </c>
      <c r="Y32" s="147" t="s">
        <v>584</v>
      </c>
      <c r="Z32" s="147"/>
      <c r="AA32" s="147"/>
      <c r="AB32" s="147"/>
      <c r="AC32" s="147"/>
      <c r="AD32" s="147"/>
    </row>
    <row r="33" spans="1:30" ht="15" customHeight="1">
      <c r="A33" s="147">
        <v>1</v>
      </c>
      <c r="B33" s="147" t="s">
        <v>88</v>
      </c>
      <c r="C33" s="147" t="s">
        <v>787</v>
      </c>
      <c r="D33" s="147" t="s">
        <v>787</v>
      </c>
      <c r="E33" s="147" t="s">
        <v>242</v>
      </c>
      <c r="F33" s="147" t="s">
        <v>595</v>
      </c>
      <c r="G33" s="157" t="s">
        <v>596</v>
      </c>
      <c r="H33" s="154" t="s">
        <v>788</v>
      </c>
      <c r="J33" s="147" t="s">
        <v>155</v>
      </c>
      <c r="K33" s="147">
        <v>1990</v>
      </c>
      <c r="N33" s="147" t="s">
        <v>124</v>
      </c>
      <c r="O33" s="154" t="s">
        <v>789</v>
      </c>
      <c r="U33" s="147" t="s">
        <v>200</v>
      </c>
      <c r="V33" s="154" t="s">
        <v>718</v>
      </c>
      <c r="X33" s="147" t="s">
        <v>790</v>
      </c>
      <c r="Y33" s="147" t="s">
        <v>584</v>
      </c>
      <c r="AA33" s="154" t="s">
        <v>626</v>
      </c>
    </row>
    <row r="34" spans="1:30" s="154" customFormat="1" ht="14.1">
      <c r="A34" s="147">
        <v>1</v>
      </c>
      <c r="B34" s="147" t="s">
        <v>769</v>
      </c>
      <c r="C34" s="147" t="s">
        <v>762</v>
      </c>
      <c r="D34" s="147" t="s">
        <v>791</v>
      </c>
      <c r="E34" s="168" t="s">
        <v>242</v>
      </c>
      <c r="F34" s="147" t="s">
        <v>764</v>
      </c>
      <c r="G34" s="157" t="s">
        <v>765</v>
      </c>
      <c r="H34" s="147" t="s">
        <v>792</v>
      </c>
      <c r="J34" s="147" t="s">
        <v>766</v>
      </c>
      <c r="K34" s="147">
        <v>2013</v>
      </c>
      <c r="L34" s="147" t="s">
        <v>767</v>
      </c>
      <c r="M34" s="147">
        <v>0</v>
      </c>
      <c r="N34" s="147" t="s">
        <v>598</v>
      </c>
      <c r="O34" s="147" t="s">
        <v>768</v>
      </c>
      <c r="P34" s="147"/>
      <c r="Q34" s="147"/>
      <c r="R34" s="147"/>
      <c r="S34" s="147"/>
      <c r="T34" s="147"/>
      <c r="U34" s="147" t="s">
        <v>200</v>
      </c>
      <c r="V34" s="147" t="s">
        <v>718</v>
      </c>
      <c r="W34" s="147"/>
      <c r="X34" s="147" t="s">
        <v>316</v>
      </c>
      <c r="Y34" s="147" t="s">
        <v>640</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793</v>
      </c>
      <c r="B1" s="146" t="s">
        <v>794</v>
      </c>
    </row>
    <row r="2" spans="1:2" ht="14.1">
      <c r="A2" s="147" t="s">
        <v>543</v>
      </c>
      <c r="B2" s="147" t="s">
        <v>795</v>
      </c>
    </row>
    <row r="3" spans="1:2" ht="14.1">
      <c r="A3" s="147" t="s">
        <v>544</v>
      </c>
      <c r="B3" s="147" t="s">
        <v>796</v>
      </c>
    </row>
    <row r="4" spans="1:2" ht="14.1">
      <c r="A4" s="147" t="s">
        <v>545</v>
      </c>
      <c r="B4" s="147" t="s">
        <v>797</v>
      </c>
    </row>
    <row r="5" spans="1:2" ht="14.1">
      <c r="A5" s="147" t="s">
        <v>798</v>
      </c>
      <c r="B5" s="147" t="s">
        <v>799</v>
      </c>
    </row>
    <row r="6" spans="1:2" ht="14.1">
      <c r="A6" s="147" t="s">
        <v>547</v>
      </c>
      <c r="B6" s="147" t="s">
        <v>800</v>
      </c>
    </row>
    <row r="7" spans="1:2" ht="14.1">
      <c r="A7" s="147" t="s">
        <v>548</v>
      </c>
      <c r="B7" s="147" t="s">
        <v>801</v>
      </c>
    </row>
    <row r="8" spans="1:2" ht="14.1">
      <c r="A8" s="147" t="s">
        <v>549</v>
      </c>
      <c r="B8" s="147" t="s">
        <v>802</v>
      </c>
    </row>
    <row r="9" spans="1:2" ht="14.1">
      <c r="A9" s="147" t="s">
        <v>803</v>
      </c>
      <c r="B9" s="147" t="s">
        <v>804</v>
      </c>
    </row>
    <row r="10" spans="1:2" ht="14.1">
      <c r="A10" s="147" t="s">
        <v>551</v>
      </c>
      <c r="B10" s="147" t="s">
        <v>805</v>
      </c>
    </row>
    <row r="11" spans="1:2" ht="14.1">
      <c r="A11" s="147" t="s">
        <v>552</v>
      </c>
      <c r="B11" s="147" t="s">
        <v>806</v>
      </c>
    </row>
    <row r="12" spans="1:2" ht="14.1">
      <c r="A12" s="147" t="s">
        <v>553</v>
      </c>
      <c r="B12" s="147" t="s">
        <v>807</v>
      </c>
    </row>
    <row r="13" spans="1:2" ht="14.1">
      <c r="A13" s="147" t="s">
        <v>554</v>
      </c>
      <c r="B13" s="148" t="s">
        <v>808</v>
      </c>
    </row>
    <row r="14" spans="1:2" ht="14.1">
      <c r="A14" s="147" t="s">
        <v>555</v>
      </c>
      <c r="B14" s="147" t="s">
        <v>809</v>
      </c>
    </row>
    <row r="15" spans="1:2" ht="14.1">
      <c r="A15" s="147" t="s">
        <v>810</v>
      </c>
      <c r="B15" s="147" t="s">
        <v>811</v>
      </c>
    </row>
    <row r="16" spans="1:2" ht="14.1">
      <c r="A16" s="147" t="s">
        <v>812</v>
      </c>
      <c r="B16" s="148" t="s">
        <v>808</v>
      </c>
    </row>
    <row r="17" spans="1:2" ht="14.1">
      <c r="A17" s="147" t="s">
        <v>813</v>
      </c>
      <c r="B17" s="147" t="s">
        <v>814</v>
      </c>
    </row>
    <row r="18" spans="1:2" ht="14.1">
      <c r="A18" s="147" t="s">
        <v>562</v>
      </c>
      <c r="B18" s="147" t="s">
        <v>815</v>
      </c>
    </row>
    <row r="19" spans="1:2" ht="14.1">
      <c r="A19" s="147" t="s">
        <v>563</v>
      </c>
      <c r="B19" s="147" t="s">
        <v>816</v>
      </c>
    </row>
    <row r="20" spans="1:2" ht="14.1">
      <c r="A20" s="172" t="s">
        <v>564</v>
      </c>
      <c r="B20" s="147" t="s">
        <v>817</v>
      </c>
    </row>
    <row r="21" spans="1:2" ht="14.1">
      <c r="A21" s="147" t="s">
        <v>565</v>
      </c>
      <c r="B21" s="147" t="s">
        <v>818</v>
      </c>
    </row>
    <row r="22" spans="1:2" ht="14.1">
      <c r="A22" s="172" t="s">
        <v>566</v>
      </c>
      <c r="B22" s="147" t="s">
        <v>819</v>
      </c>
    </row>
    <row r="23" spans="1:2" ht="14.1">
      <c r="A23" s="172" t="s">
        <v>567</v>
      </c>
      <c r="B23" s="147" t="s">
        <v>820</v>
      </c>
    </row>
    <row r="24" spans="1:2" ht="14.1">
      <c r="A24" s="147" t="s">
        <v>568</v>
      </c>
      <c r="B24" s="147" t="s">
        <v>821</v>
      </c>
    </row>
    <row r="25" spans="1:2" ht="14.1">
      <c r="A25" s="147" t="s">
        <v>569</v>
      </c>
      <c r="B25" s="148" t="s">
        <v>808</v>
      </c>
    </row>
    <row r="26" spans="1:2" ht="14.1">
      <c r="A26" s="147" t="s">
        <v>570</v>
      </c>
      <c r="B26" s="148" t="s">
        <v>808</v>
      </c>
    </row>
    <row r="27" spans="1:2" ht="14.1">
      <c r="A27" s="147" t="s">
        <v>571</v>
      </c>
      <c r="B27" s="148" t="s">
        <v>808</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822</v>
      </c>
      <c r="C1" t="s">
        <v>823</v>
      </c>
      <c r="E1" t="s">
        <v>824</v>
      </c>
      <c r="G1" t="s">
        <v>825</v>
      </c>
      <c r="I1" t="s">
        <v>826</v>
      </c>
      <c r="K1" t="s">
        <v>827</v>
      </c>
      <c r="M1" t="s">
        <v>828</v>
      </c>
      <c r="O1" t="s">
        <v>829</v>
      </c>
    </row>
    <row r="2" spans="1:15" ht="20.100000000000001" customHeight="1">
      <c r="A2" t="s">
        <v>184</v>
      </c>
      <c r="C2" t="s">
        <v>830</v>
      </c>
      <c r="E2" t="s">
        <v>831</v>
      </c>
      <c r="G2" t="s">
        <v>164</v>
      </c>
      <c r="I2" t="s">
        <v>223</v>
      </c>
      <c r="K2" t="s">
        <v>832</v>
      </c>
      <c r="M2" t="s">
        <v>833</v>
      </c>
      <c r="O2" t="s">
        <v>834</v>
      </c>
    </row>
    <row r="3" spans="1:15" ht="20.100000000000001" customHeight="1">
      <c r="A3" t="s">
        <v>168</v>
      </c>
      <c r="C3" t="s">
        <v>835</v>
      </c>
      <c r="E3" t="s">
        <v>836</v>
      </c>
      <c r="G3" t="s">
        <v>837</v>
      </c>
      <c r="I3" t="s">
        <v>398</v>
      </c>
      <c r="K3" t="s">
        <v>838</v>
      </c>
      <c r="M3" t="s">
        <v>839</v>
      </c>
      <c r="O3" t="s">
        <v>840</v>
      </c>
    </row>
    <row r="4" spans="1:15" ht="20.100000000000001" customHeight="1">
      <c r="C4" t="s">
        <v>841</v>
      </c>
      <c r="E4" t="s">
        <v>842</v>
      </c>
      <c r="G4" t="s">
        <v>843</v>
      </c>
      <c r="I4" t="s">
        <v>412</v>
      </c>
      <c r="K4" t="s">
        <v>844</v>
      </c>
      <c r="M4" t="s">
        <v>845</v>
      </c>
      <c r="O4" t="s">
        <v>846</v>
      </c>
    </row>
    <row r="5" spans="1:15" ht="20.100000000000001" customHeight="1">
      <c r="C5" t="s">
        <v>847</v>
      </c>
      <c r="E5" t="s">
        <v>848</v>
      </c>
      <c r="G5" t="s">
        <v>849</v>
      </c>
      <c r="I5" t="s">
        <v>376</v>
      </c>
      <c r="M5" t="s">
        <v>850</v>
      </c>
      <c r="O5" t="s">
        <v>851</v>
      </c>
    </row>
    <row r="6" spans="1:15" ht="20.100000000000001" customHeight="1">
      <c r="C6" t="s">
        <v>852</v>
      </c>
      <c r="E6" t="s">
        <v>853</v>
      </c>
      <c r="G6" t="s">
        <v>854</v>
      </c>
      <c r="I6" t="s">
        <v>855</v>
      </c>
      <c r="O6" t="s">
        <v>856</v>
      </c>
    </row>
    <row r="7" spans="1:15" ht="20.100000000000001" customHeight="1">
      <c r="C7" t="s">
        <v>857</v>
      </c>
      <c r="E7" t="s">
        <v>166</v>
      </c>
      <c r="G7" t="s">
        <v>858</v>
      </c>
      <c r="I7" t="s">
        <v>859</v>
      </c>
      <c r="O7" t="s">
        <v>860</v>
      </c>
    </row>
    <row r="8" spans="1:15" ht="20.100000000000001" customHeight="1">
      <c r="C8" t="s">
        <v>861</v>
      </c>
      <c r="E8" t="s">
        <v>862</v>
      </c>
      <c r="G8" t="s">
        <v>863</v>
      </c>
      <c r="I8" t="s">
        <v>323</v>
      </c>
      <c r="O8" t="s">
        <v>864</v>
      </c>
    </row>
    <row r="9" spans="1:15" ht="20.100000000000001" customHeight="1">
      <c r="C9" t="s">
        <v>865</v>
      </c>
      <c r="E9" t="s">
        <v>866</v>
      </c>
      <c r="G9" t="s">
        <v>867</v>
      </c>
      <c r="I9" t="s">
        <v>178</v>
      </c>
      <c r="O9" t="s">
        <v>868</v>
      </c>
    </row>
    <row r="10" spans="1:15" ht="20.100000000000001" customHeight="1">
      <c r="C10" t="s">
        <v>869</v>
      </c>
      <c r="E10" t="s">
        <v>537</v>
      </c>
      <c r="O10" t="s">
        <v>870</v>
      </c>
    </row>
    <row r="11" spans="1:15" ht="20.100000000000001" customHeight="1">
      <c r="C11" t="s">
        <v>871</v>
      </c>
      <c r="E11" t="s">
        <v>872</v>
      </c>
      <c r="O11" t="s">
        <v>873</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2023-04-27T11:50:23Z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