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tables/table51.xml" ContentType="application/vnd.openxmlformats-officedocument.spreadsheetml.tab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9.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50.xml" ContentType="application/vnd.openxmlformats-officedocument.drawingml.chartshapes+xml"/>
  <Override PartName="/xl/comments2.xml" ContentType="application/vnd.openxmlformats-officedocument.spreadsheetml.comments+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codeName="DieseArbeitsmappe"/>
  <mc:AlternateContent xmlns:mc="http://schemas.openxmlformats.org/markup-compatibility/2006">
    <mc:Choice Requires="x15">
      <x15ac:absPath xmlns:x15ac="http://schemas.microsoft.com/office/spreadsheetml/2010/11/ac" url="C:\Users\B105P05\Downloads\"/>
    </mc:Choice>
  </mc:AlternateContent>
  <bookViews>
    <workbookView xWindow="165" yWindow="495" windowWidth="24855" windowHeight="13575" tabRatio="775" firstSheet="25" activeTab="53"/>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22" r:id="rId46"/>
    <sheet name="KV3" sheetId="108" r:id="rId47"/>
    <sheet name="KV4a" sheetId="114" r:id="rId48"/>
    <sheet name="KV4" sheetId="113" r:id="rId49"/>
    <sheet name="KV5" sheetId="109" r:id="rId50"/>
    <sheet name="KV6" sheetId="110" r:id="rId51"/>
    <sheet name="KV7" sheetId="112" r:id="rId52"/>
    <sheet name="KV8" sheetId="111" r:id="rId53"/>
    <sheet name="ParameterlisteZH" sheetId="117" r:id="rId54"/>
    <sheet name="BeschreibungParameterlisteZH" sheetId="118" r:id="rId55"/>
    <sheet name="Definitionen" sheetId="6" r:id="rId56"/>
  </sheets>
  <externalReferences>
    <externalReference r:id="rId57"/>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8" hidden="1">'KV4'!#REF!</definedName>
    <definedName name="_xlnm._FilterDatabase" localSheetId="47" hidden="1">KV4a!#REF!</definedName>
    <definedName name="_xlnm._FilterDatabase" localSheetId="49" hidden="1">'KV5'!#REF!</definedName>
    <definedName name="_xlnm._FilterDatabase" localSheetId="50" hidden="1">'KV6'!#REF!</definedName>
    <definedName name="_xlnm._FilterDatabase" localSheetId="51" hidden="1">'KV7'!#REF!</definedName>
    <definedName name="_xlnm._FilterDatabase" localSheetId="52"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8">'KV4'!$A$1:$D$27</definedName>
    <definedName name="_xlnm.Print_Area" localSheetId="47">KV4a!$A$1:$D$27</definedName>
    <definedName name="_xlnm.Print_Area" localSheetId="49">'KV5'!$A$1:$D$27</definedName>
    <definedName name="_xlnm.Print_Area" localSheetId="50">'KV6'!$A$1:$D$27</definedName>
    <definedName name="_xlnm.Print_Area" localSheetId="51">'KV7'!$A$1:$D$27</definedName>
    <definedName name="_xlnm.Print_Area" localSheetId="52">'KV8'!$A$1:$D$27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62913"/>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7" i="122" l="1"/>
  <c r="H67" i="122"/>
  <c r="F67" i="122"/>
  <c r="J66" i="122"/>
  <c r="H66" i="122"/>
  <c r="F66" i="122"/>
  <c r="J65" i="122"/>
  <c r="H65" i="122"/>
  <c r="F65" i="122"/>
  <c r="J64" i="122"/>
  <c r="H64" i="122"/>
  <c r="F64" i="122"/>
  <c r="J63" i="122"/>
  <c r="H63" i="122"/>
  <c r="F63" i="122"/>
  <c r="J62" i="122"/>
  <c r="H62" i="122"/>
  <c r="F62" i="122"/>
  <c r="J61" i="122"/>
  <c r="H61" i="122"/>
  <c r="F61" i="122"/>
  <c r="J60" i="122"/>
  <c r="H60" i="122"/>
  <c r="F60" i="122"/>
  <c r="J59" i="122"/>
  <c r="H59" i="122"/>
  <c r="F59" i="122"/>
  <c r="J58" i="122"/>
  <c r="H58" i="122"/>
  <c r="F58" i="122"/>
  <c r="J57" i="122"/>
  <c r="H57" i="122"/>
  <c r="F57" i="122"/>
  <c r="J56" i="122"/>
  <c r="H56" i="122"/>
  <c r="F56" i="122"/>
  <c r="J55" i="122"/>
  <c r="H55" i="122"/>
  <c r="F55" i="122"/>
  <c r="J54" i="122"/>
  <c r="H54" i="122"/>
  <c r="F54" i="122"/>
  <c r="J53" i="122"/>
  <c r="H53" i="122"/>
  <c r="F53" i="122"/>
  <c r="J52" i="122"/>
  <c r="H52" i="122"/>
  <c r="F52" i="122"/>
  <c r="J51" i="122"/>
  <c r="H51" i="122"/>
  <c r="F51" i="122"/>
  <c r="J50" i="122"/>
  <c r="H50" i="122"/>
  <c r="F50" i="122"/>
  <c r="J49" i="122"/>
  <c r="H49" i="122"/>
  <c r="F49" i="122"/>
  <c r="J48" i="122"/>
  <c r="H48" i="122"/>
  <c r="F48" i="122"/>
  <c r="J47" i="122"/>
  <c r="H47" i="122"/>
  <c r="F47" i="122"/>
  <c r="J46" i="122"/>
  <c r="H46" i="122"/>
  <c r="F46" i="122"/>
  <c r="J45" i="122"/>
  <c r="H45" i="122"/>
  <c r="F45" i="122"/>
  <c r="J44" i="122"/>
  <c r="H44" i="122"/>
  <c r="F44" i="122"/>
  <c r="J43" i="122"/>
  <c r="H43" i="122"/>
  <c r="F43" i="122"/>
  <c r="J42" i="122"/>
  <c r="H42" i="122"/>
  <c r="F42" i="122"/>
  <c r="J41" i="122"/>
  <c r="H41" i="122"/>
  <c r="F41" i="122"/>
  <c r="J40" i="122"/>
  <c r="H40" i="122"/>
  <c r="F40" i="122"/>
  <c r="J39" i="122"/>
  <c r="H39" i="122"/>
  <c r="F39" i="122"/>
  <c r="J38" i="122"/>
  <c r="H38" i="122"/>
  <c r="F38" i="122"/>
  <c r="J37" i="122"/>
  <c r="H37" i="122"/>
  <c r="F37" i="122"/>
  <c r="J36" i="122"/>
  <c r="H36" i="122"/>
  <c r="F36" i="122"/>
  <c r="J35" i="122"/>
  <c r="H35" i="122"/>
  <c r="F35" i="122"/>
  <c r="J34" i="122"/>
  <c r="H34" i="122"/>
  <c r="F34" i="122"/>
  <c r="J33" i="122"/>
  <c r="H33" i="122"/>
  <c r="F33" i="122"/>
  <c r="J32" i="122"/>
  <c r="H32" i="122"/>
  <c r="F32" i="122"/>
  <c r="P29" i="122"/>
  <c r="F27" i="122"/>
  <c r="G26" i="122"/>
  <c r="F26" i="122"/>
  <c r="F25" i="122"/>
  <c r="G22" i="122"/>
  <c r="F22" i="122"/>
  <c r="G21" i="122"/>
  <c r="F21" i="122"/>
  <c r="I20" i="122"/>
  <c r="H20" i="122"/>
  <c r="G20" i="122"/>
  <c r="F20" i="122"/>
  <c r="I19" i="122"/>
  <c r="H19" i="122"/>
  <c r="G19" i="122"/>
  <c r="F19" i="122"/>
  <c r="G17" i="122"/>
  <c r="F17" i="122"/>
  <c r="H16" i="122"/>
  <c r="F16" i="122"/>
  <c r="H15" i="122"/>
  <c r="F15" i="122"/>
  <c r="G14" i="122"/>
  <c r="F14" i="122"/>
  <c r="F13" i="122"/>
  <c r="G12" i="122"/>
  <c r="F12" i="122"/>
  <c r="F11" i="122"/>
  <c r="F9" i="122"/>
  <c r="Q8" i="122"/>
  <c r="F8" i="122"/>
  <c r="H6" i="122"/>
  <c r="F6" i="122"/>
  <c r="H5" i="122"/>
  <c r="F5" i="122"/>
  <c r="H4" i="122"/>
  <c r="B4" i="122" a="1"/>
  <c r="B4" i="122" s="1"/>
  <c r="A1" i="70"/>
  <c r="A1" i="82"/>
  <c r="A1" i="78"/>
  <c r="A1" i="77"/>
  <c r="G21" i="79"/>
  <c r="J32" i="69"/>
  <c r="J33" i="69"/>
  <c r="J34" i="69"/>
  <c r="J35" i="69"/>
  <c r="J36" i="69"/>
  <c r="J37" i="69"/>
  <c r="J38" i="69"/>
  <c r="J39" i="69"/>
  <c r="J40" i="69"/>
  <c r="J41" i="69"/>
  <c r="J42" i="69"/>
  <c r="J43" i="69"/>
  <c r="J44" i="69"/>
  <c r="J45" i="69"/>
  <c r="J46" i="69"/>
  <c r="J47" i="69"/>
  <c r="J48" i="69"/>
  <c r="J49"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7" i="119"/>
  <c r="H37" i="119"/>
  <c r="F37" i="119"/>
  <c r="J36" i="119"/>
  <c r="H36" i="119"/>
  <c r="F36" i="119"/>
  <c r="J35" i="119"/>
  <c r="H35" i="119"/>
  <c r="F35" i="119"/>
  <c r="J34" i="119"/>
  <c r="H34" i="119"/>
  <c r="F34" i="119"/>
  <c r="J33" i="119"/>
  <c r="H33" i="119"/>
  <c r="F33"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G6" i="105"/>
  <c r="G11" i="105"/>
  <c r="F38" i="76"/>
  <c r="H34" i="69"/>
  <c r="F37" i="69"/>
  <c r="H42" i="69"/>
  <c r="F45" i="69"/>
  <c r="H50" i="69"/>
  <c r="H32" i="119"/>
  <c r="K26" i="1" a="1"/>
  <c r="K39" i="1" a="1"/>
  <c r="K53" i="1" a="1"/>
  <c r="K33" i="1" a="1"/>
  <c r="K22" i="1" a="1"/>
  <c r="K24" i="1" a="1"/>
  <c r="K44" i="1" a="1"/>
  <c r="K67" i="1" a="1"/>
  <c r="J1" i="122"/>
  <c r="F32" i="69"/>
  <c r="H37" i="69"/>
  <c r="F40" i="69"/>
  <c r="H45" i="69"/>
  <c r="F48" i="69"/>
  <c r="E1" i="120"/>
  <c r="F32" i="119"/>
  <c r="K63" i="1" a="1"/>
  <c r="K7" i="1" a="1"/>
  <c r="K32" i="1" a="1"/>
  <c r="K52" i="1" a="1"/>
  <c r="K54" i="1" a="1"/>
  <c r="K28" i="1" a="1"/>
  <c r="K58" i="1" a="1"/>
  <c r="K80" i="1" a="1"/>
  <c r="K34" i="1" a="1"/>
  <c r="H32" i="69"/>
  <c r="F35" i="69"/>
  <c r="H40" i="69"/>
  <c r="F43" i="69"/>
  <c r="H48" i="69"/>
  <c r="K15" i="1" a="1"/>
  <c r="K47" i="1" a="1"/>
  <c r="E1" i="122"/>
  <c r="H35" i="69"/>
  <c r="F38" i="69"/>
  <c r="H43" i="69"/>
  <c r="F46" i="69"/>
  <c r="J1" i="119"/>
  <c r="K70" i="1" a="1"/>
  <c r="K21" i="1" a="1"/>
  <c r="K23" i="1" a="1"/>
  <c r="K76" i="1" a="1"/>
  <c r="K78" i="1" a="1"/>
  <c r="K75" i="1" a="1"/>
  <c r="F33" i="69"/>
  <c r="H38" i="69"/>
  <c r="F41" i="69"/>
  <c r="H46" i="69"/>
  <c r="F49" i="69"/>
  <c r="K13" i="1" a="1"/>
  <c r="K68" i="1" a="1"/>
  <c r="K59" i="1" a="1"/>
  <c r="K14" i="1" a="1"/>
  <c r="K74" i="1" a="1"/>
  <c r="K6" i="1" a="1"/>
  <c r="K60" i="1" a="1"/>
  <c r="K81" i="1" a="1"/>
  <c r="K38" i="1" a="1"/>
  <c r="H33" i="69"/>
  <c r="F36" i="69"/>
  <c r="H41" i="69"/>
  <c r="F44" i="69"/>
  <c r="H49" i="69"/>
  <c r="J38" i="119"/>
  <c r="K17" i="1" a="1"/>
  <c r="K51" i="1" a="1"/>
  <c r="K40" i="1" a="1"/>
  <c r="K79" i="1" a="1"/>
  <c r="H36" i="69"/>
  <c r="F39" i="69"/>
  <c r="H44" i="69"/>
  <c r="F47" i="69"/>
  <c r="H38" i="119"/>
  <c r="K77" i="1" a="1"/>
  <c r="K25" i="1" a="1"/>
  <c r="F34" i="69"/>
  <c r="H39" i="69"/>
  <c r="F42" i="69"/>
  <c r="H47" i="69"/>
  <c r="F50" i="69"/>
  <c r="F38" i="119"/>
  <c r="J32" i="119"/>
  <c r="K12" i="1" a="1"/>
  <c r="K8" i="1" a="1"/>
  <c r="K61" i="1" a="1"/>
  <c r="E7" i="1" a="1"/>
  <c r="K45" i="1" a="1"/>
  <c r="K16" i="1" a="1"/>
  <c r="K69" i="1" a="1"/>
  <c r="K46" i="1" a="1"/>
  <c r="K62" i="1" a="1"/>
  <c r="K27" i="1" a="1"/>
  <c r="K60" i="1" l="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P29" i="73"/>
  <c r="P29" i="101"/>
  <c r="I14" i="67"/>
  <c r="H14" i="67"/>
  <c r="I12" i="67"/>
  <c r="H12" i="67"/>
  <c r="J1" i="120"/>
  <c r="F32" i="73"/>
  <c r="J32" i="73"/>
  <c r="E1" i="119"/>
  <c r="F8" i="1" a="1"/>
  <c r="I8" i="1" a="1"/>
  <c r="H32" i="73"/>
  <c r="I7" i="1" a="1"/>
  <c r="I7" i="1" l="1"/>
  <c r="I8" i="1"/>
  <c r="F8" i="1"/>
  <c r="Q8" i="67"/>
  <c r="G15" i="95"/>
  <c r="H38" i="76"/>
  <c r="G38" i="93" l="1"/>
  <c r="H39" i="92" l="1"/>
  <c r="H47" i="92"/>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F37" i="101"/>
  <c r="J36" i="101"/>
  <c r="F36" i="101"/>
  <c r="J35" i="101"/>
  <c r="F35" i="101"/>
  <c r="J34" i="101"/>
  <c r="F34" i="101"/>
  <c r="J33" i="101"/>
  <c r="F33" i="101"/>
  <c r="J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F38" i="95"/>
  <c r="J37" i="95"/>
  <c r="J36" i="95"/>
  <c r="J35" i="95"/>
  <c r="J34" i="95"/>
  <c r="J33" i="95"/>
  <c r="J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F38" i="93"/>
  <c r="J37" i="93"/>
  <c r="J36" i="93"/>
  <c r="J35" i="93"/>
  <c r="J34" i="93"/>
  <c r="J33" i="93"/>
  <c r="J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F38" i="92"/>
  <c r="J37" i="92"/>
  <c r="J36" i="92"/>
  <c r="J35" i="92"/>
  <c r="J34" i="92"/>
  <c r="J33" i="92"/>
  <c r="J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J38" i="85"/>
  <c r="H38" i="85"/>
  <c r="F38" i="85"/>
  <c r="J37" i="85"/>
  <c r="H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7" i="76"/>
  <c r="H37" i="76"/>
  <c r="F37" i="76"/>
  <c r="J36" i="76"/>
  <c r="H36" i="76"/>
  <c r="F36" i="76"/>
  <c r="J35" i="76"/>
  <c r="H35" i="76"/>
  <c r="F35" i="76"/>
  <c r="J34" i="76"/>
  <c r="H34" i="76"/>
  <c r="F34" i="76"/>
  <c r="J33" i="76"/>
  <c r="H33" i="76"/>
  <c r="F33"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J37" i="72"/>
  <c r="H37" i="72"/>
  <c r="J36" i="72"/>
  <c r="H36" i="72"/>
  <c r="J35" i="72"/>
  <c r="H35" i="72"/>
  <c r="J34" i="72"/>
  <c r="H34" i="72"/>
  <c r="J33" i="72"/>
  <c r="H33" i="72"/>
  <c r="J32" i="72"/>
  <c r="H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P29" i="71"/>
  <c r="F27" i="71"/>
  <c r="F26"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H37" i="101"/>
  <c r="F36" i="95"/>
  <c r="H33" i="95"/>
  <c r="H37" i="93"/>
  <c r="F32" i="93"/>
  <c r="F36" i="92"/>
  <c r="H33" i="92"/>
  <c r="H39" i="73"/>
  <c r="J36" i="73"/>
  <c r="F34" i="73"/>
  <c r="F33" i="72"/>
  <c r="H38" i="71"/>
  <c r="J35" i="71"/>
  <c r="F33" i="71"/>
  <c r="J32" i="71"/>
  <c r="F37" i="71"/>
  <c r="F34" i="95"/>
  <c r="J34" i="73"/>
  <c r="J33" i="71"/>
  <c r="H34" i="101"/>
  <c r="H38" i="95"/>
  <c r="F33" i="95"/>
  <c r="F37" i="93"/>
  <c r="H34" i="93"/>
  <c r="H38" i="92"/>
  <c r="F33" i="92"/>
  <c r="F39" i="73"/>
  <c r="H36" i="73"/>
  <c r="J33" i="73"/>
  <c r="F38" i="72"/>
  <c r="F38" i="71"/>
  <c r="H35" i="71"/>
  <c r="H34" i="71"/>
  <c r="F34" i="92"/>
  <c r="H34" i="67"/>
  <c r="H35" i="95"/>
  <c r="F34" i="93"/>
  <c r="H35" i="92"/>
  <c r="F39" i="90"/>
  <c r="J38" i="73"/>
  <c r="F36" i="73"/>
  <c r="H33" i="73"/>
  <c r="F35" i="72"/>
  <c r="J37" i="71"/>
  <c r="F35" i="71"/>
  <c r="H32" i="71"/>
  <c r="H35" i="67"/>
  <c r="H36" i="101"/>
  <c r="F35" i="95"/>
  <c r="H32" i="95"/>
  <c r="H36" i="93"/>
  <c r="F35" i="92"/>
  <c r="H32" i="92"/>
  <c r="H38" i="73"/>
  <c r="J35" i="73"/>
  <c r="F33" i="73"/>
  <c r="F32" i="72"/>
  <c r="H37" i="71"/>
  <c r="J34" i="71"/>
  <c r="F32" i="71"/>
  <c r="H35" i="101"/>
  <c r="H35" i="93"/>
  <c r="F32" i="76"/>
  <c r="H37" i="73"/>
  <c r="H36" i="67"/>
  <c r="H33" i="67"/>
  <c r="H33" i="101"/>
  <c r="H37" i="95"/>
  <c r="F32" i="95"/>
  <c r="F36" i="93"/>
  <c r="H33" i="93"/>
  <c r="H37" i="92"/>
  <c r="F32" i="92"/>
  <c r="F39" i="84"/>
  <c r="J38" i="76"/>
  <c r="J32" i="76"/>
  <c r="F38" i="73"/>
  <c r="H35" i="73"/>
  <c r="F37" i="72"/>
  <c r="J39" i="71"/>
  <c r="H37" i="67"/>
  <c r="F37" i="95"/>
  <c r="H34" i="95"/>
  <c r="H38" i="93"/>
  <c r="F33" i="93"/>
  <c r="F37" i="92"/>
  <c r="H34" i="92"/>
  <c r="F37" i="85"/>
  <c r="H32" i="76"/>
  <c r="J37" i="73"/>
  <c r="F35" i="73"/>
  <c r="F34" i="72"/>
  <c r="H39" i="71"/>
  <c r="J36" i="71"/>
  <c r="F34" i="71"/>
  <c r="H36" i="71"/>
  <c r="H38" i="67"/>
  <c r="J1" i="112"/>
  <c r="H39" i="67"/>
  <c r="H32" i="101"/>
  <c r="H36" i="95"/>
  <c r="F35" i="93"/>
  <c r="H32" i="93"/>
  <c r="H36" i="92"/>
  <c r="F39" i="85"/>
  <c r="F37" i="73"/>
  <c r="H34" i="73"/>
  <c r="F36" i="72"/>
  <c r="J38" i="71"/>
  <c r="F36" i="71"/>
  <c r="H33" i="71"/>
  <c r="F39" i="71"/>
  <c r="H63" i="92" l="1"/>
  <c r="H55" i="92"/>
  <c r="F22" i="65"/>
  <c r="F22" i="66"/>
  <c r="F22" i="67"/>
  <c r="F22" i="70"/>
  <c r="F22" i="69"/>
  <c r="F22" i="68"/>
  <c r="J1" i="108"/>
  <c r="E1" i="109"/>
  <c r="J1" i="78"/>
  <c r="J1" i="87"/>
  <c r="J1" i="96"/>
  <c r="J1" i="104"/>
  <c r="E1" i="73"/>
  <c r="E1" i="103"/>
  <c r="E1" i="99"/>
  <c r="J1" i="99"/>
  <c r="E1" i="114"/>
  <c r="D78" i="1" a="1"/>
  <c r="D24" i="1" a="1"/>
  <c r="D46" i="1" a="1"/>
  <c r="H23" i="1" a="1"/>
  <c r="J62" i="1" a="1"/>
  <c r="J17" i="1" a="1"/>
  <c r="F23" i="1" a="1"/>
  <c r="D52" i="1" a="1"/>
  <c r="I23" i="1" a="1"/>
  <c r="I63" i="1" a="1"/>
  <c r="E77" i="1" a="1"/>
  <c r="B46" i="1" a="1"/>
  <c r="I28" i="1" a="1"/>
  <c r="F81" i="1" a="1"/>
  <c r="D53" i="1" a="1"/>
  <c r="I81" i="1" a="1"/>
  <c r="J69" i="1" a="1"/>
  <c r="B81" i="1" a="1"/>
  <c r="I69" i="1" a="1"/>
  <c r="J16" i="1" a="1"/>
  <c r="B53" i="1" a="1"/>
  <c r="I79" i="1" a="1"/>
  <c r="I52" i="1" a="1"/>
  <c r="C16" i="1" a="1"/>
  <c r="C77" i="1" a="1"/>
  <c r="I76" i="1" a="1"/>
  <c r="E24" i="1" a="1"/>
  <c r="F15" i="1" a="1"/>
  <c r="C52" i="1" a="1"/>
  <c r="E23" i="1" a="1"/>
  <c r="E1" i="104"/>
  <c r="D17" i="1" a="1"/>
  <c r="F60" i="1" a="1"/>
  <c r="F79" i="1" a="1"/>
  <c r="C62" i="1" a="1"/>
  <c r="J1" i="111"/>
  <c r="E1" i="107"/>
  <c r="E1" i="79"/>
  <c r="E1" i="88"/>
  <c r="E1" i="97"/>
  <c r="E1" i="105"/>
  <c r="J1" i="77"/>
  <c r="E1" i="112"/>
  <c r="J1" i="106"/>
  <c r="J1" i="74"/>
  <c r="C54" i="1" a="1"/>
  <c r="F27" i="1" a="1"/>
  <c r="B78" i="1" a="1"/>
  <c r="B69" i="1" a="1"/>
  <c r="D61" i="1" a="1"/>
  <c r="B17" i="1" a="1"/>
  <c r="B26" i="1" a="1"/>
  <c r="D16" i="1" a="1"/>
  <c r="C17" i="1" a="1"/>
  <c r="I80" i="1" a="1"/>
  <c r="J27" i="1" a="1"/>
  <c r="I53" i="1" a="1"/>
  <c r="F14" i="1" a="1"/>
  <c r="D80" i="1" a="1"/>
  <c r="B76" i="1" a="1"/>
  <c r="B77" i="1" a="1"/>
  <c r="D26" i="1" a="1"/>
  <c r="E1" i="87"/>
  <c r="E1" i="101"/>
  <c r="I54" i="1" a="1"/>
  <c r="J15" i="1" a="1"/>
  <c r="E60" i="1" a="1"/>
  <c r="J1" i="109"/>
  <c r="E1" i="113"/>
  <c r="J1" i="80"/>
  <c r="J1" i="88"/>
  <c r="J1" i="97"/>
  <c r="J1" i="105"/>
  <c r="E1" i="78"/>
  <c r="J1" i="81"/>
  <c r="J1" i="76"/>
  <c r="J1" i="79"/>
  <c r="H15" i="1" a="1"/>
  <c r="J79" i="1" a="1"/>
  <c r="J81" i="1" a="1"/>
  <c r="I16" i="1" a="1"/>
  <c r="E76" i="1" a="1"/>
  <c r="H26" i="1" a="1"/>
  <c r="C76" i="1" a="1"/>
  <c r="C28" i="1" a="1"/>
  <c r="E78" i="1" a="1"/>
  <c r="F25" i="1" a="1"/>
  <c r="I14" i="1" a="1"/>
  <c r="F53" i="1" a="1"/>
  <c r="J60" i="1" a="1"/>
  <c r="E16" i="1" a="1"/>
  <c r="J23" i="1" a="1"/>
  <c r="F61" i="1" a="1"/>
  <c r="D63" i="1" a="1"/>
  <c r="C78" i="1" a="1"/>
  <c r="C23" i="1" a="1"/>
  <c r="D27" i="1" a="1"/>
  <c r="B25" i="1" a="1"/>
  <c r="H60" i="1" a="1"/>
  <c r="J78" i="1" a="1"/>
  <c r="J14" i="1" a="1"/>
  <c r="J46" i="1" a="1"/>
  <c r="H61" i="1" a="1"/>
  <c r="C53" i="1" a="1"/>
  <c r="C61" i="1" a="1"/>
  <c r="B27" i="1" a="1"/>
  <c r="B16" i="1" a="1"/>
  <c r="H28" i="1" a="1"/>
  <c r="H62" i="1" a="1"/>
  <c r="J24" i="1" a="1"/>
  <c r="B15" i="1" a="1"/>
  <c r="I46" i="1" a="1"/>
  <c r="D62" i="1" a="1"/>
  <c r="E1" i="77"/>
  <c r="J1" i="98"/>
  <c r="J80" i="1" a="1"/>
  <c r="F62" i="1" a="1"/>
  <c r="C60" i="1" a="1"/>
  <c r="E17" i="1" a="1"/>
  <c r="J1" i="113"/>
  <c r="E1" i="111"/>
  <c r="E1" i="81"/>
  <c r="E1" i="89"/>
  <c r="E1" i="98"/>
  <c r="E1" i="106"/>
  <c r="J1" i="85"/>
  <c r="E1" i="82"/>
  <c r="E1" i="80"/>
  <c r="E1" i="71"/>
  <c r="F24" i="1" a="1"/>
  <c r="F80" i="1" a="1"/>
  <c r="E79" i="1" a="1"/>
  <c r="E62" i="1" a="1"/>
  <c r="C24" i="1" a="1"/>
  <c r="J54" i="1" a="1"/>
  <c r="F52" i="1" a="1"/>
  <c r="B24" i="1" a="1"/>
  <c r="F78" i="1" a="1"/>
  <c r="E54" i="1" a="1"/>
  <c r="I26" i="1" a="1"/>
  <c r="F76" i="1" a="1"/>
  <c r="I77" i="1" a="1"/>
  <c r="I24" i="1" a="1"/>
  <c r="E28" i="1" a="1"/>
  <c r="H25" i="1" a="1"/>
  <c r="E63" i="1" a="1"/>
  <c r="H14" i="1" a="1"/>
  <c r="B14" i="1" a="1"/>
  <c r="B80" i="1" a="1"/>
  <c r="C63" i="1" a="1"/>
  <c r="D28" i="1" a="1"/>
  <c r="E27" i="1" a="1"/>
  <c r="J53" i="1" a="1"/>
  <c r="E80" i="1" a="1"/>
  <c r="B54" i="1" a="1"/>
  <c r="F46" i="1" a="1"/>
  <c r="E46" i="1" a="1"/>
  <c r="F54" i="1" a="1"/>
  <c r="B79" i="1" a="1"/>
  <c r="J1" i="114"/>
  <c r="J1" i="71"/>
  <c r="J1" i="84"/>
  <c r="E1" i="92"/>
  <c r="J1" i="101"/>
  <c r="E1" i="76"/>
  <c r="E1" i="86"/>
  <c r="J1" i="89"/>
  <c r="J1" i="82"/>
  <c r="J1" i="83"/>
  <c r="E81" i="1" a="1"/>
  <c r="J25" i="1" a="1"/>
  <c r="E25" i="1" a="1"/>
  <c r="D69" i="1" a="1"/>
  <c r="E14" i="1" a="1"/>
  <c r="C15" i="1" a="1"/>
  <c r="E69" i="1" a="1"/>
  <c r="J28" i="1" a="1"/>
  <c r="B23" i="1" a="1"/>
  <c r="C25" i="1" a="1"/>
  <c r="I62" i="1" a="1"/>
  <c r="F26" i="1" a="1"/>
  <c r="H16" i="1" a="1"/>
  <c r="H17" i="1" a="1"/>
  <c r="J77" i="1" a="1"/>
  <c r="C46" i="1" a="1"/>
  <c r="J26" i="1" a="1"/>
  <c r="C27" i="1" a="1"/>
  <c r="J1" i="102"/>
  <c r="I61" i="1" a="1"/>
  <c r="H63" i="1" a="1"/>
  <c r="D76" i="1" a="1"/>
  <c r="J1" i="107"/>
  <c r="E1" i="72"/>
  <c r="E1" i="85"/>
  <c r="E1" i="93"/>
  <c r="E1" i="102"/>
  <c r="J1" i="73"/>
  <c r="J1" i="92"/>
  <c r="E1" i="90"/>
  <c r="E1" i="83"/>
  <c r="E1" i="84"/>
  <c r="F69" i="1" a="1"/>
  <c r="E61" i="1" a="1"/>
  <c r="J63" i="1" a="1"/>
  <c r="E15" i="1" a="1"/>
  <c r="J52" i="1" a="1"/>
  <c r="E52" i="1" a="1"/>
  <c r="H27" i="1" a="1"/>
  <c r="F77" i="1" a="1"/>
  <c r="I27" i="1" a="1"/>
  <c r="D54" i="1" a="1"/>
  <c r="H24" i="1" a="1"/>
  <c r="B63" i="1" a="1"/>
  <c r="H46" i="1" a="1"/>
  <c r="C26" i="1" a="1"/>
  <c r="B28" i="1" a="1"/>
  <c r="D77" i="1" a="1"/>
  <c r="F63" i="1" a="1"/>
  <c r="D60" i="1" a="1"/>
  <c r="F28" i="1" a="1"/>
  <c r="D25" i="1" a="1"/>
  <c r="D14" i="1" a="1"/>
  <c r="D81" i="1" a="1"/>
  <c r="J76" i="1" a="1"/>
  <c r="C80" i="1" a="1"/>
  <c r="B61" i="1" a="1"/>
  <c r="E1" i="96"/>
  <c r="E1" i="91"/>
  <c r="C81" i="1" a="1"/>
  <c r="I17" i="1" a="1"/>
  <c r="I78" i="1" a="1"/>
  <c r="E1" i="108"/>
  <c r="E1" i="74"/>
  <c r="J1" i="86"/>
  <c r="J1" i="95"/>
  <c r="J1" i="103"/>
  <c r="E1" i="110"/>
  <c r="E1" i="95"/>
  <c r="J1" i="93"/>
  <c r="J1" i="90"/>
  <c r="J1" i="91"/>
  <c r="J61" i="1" a="1"/>
  <c r="D23" i="1" a="1"/>
  <c r="I25" i="1" a="1"/>
  <c r="F16" i="1" a="1"/>
  <c r="D15" i="1" a="1"/>
  <c r="B62" i="1" a="1"/>
  <c r="E53" i="1" a="1"/>
  <c r="I15" i="1" a="1"/>
  <c r="D79" i="1" a="1"/>
  <c r="E26" i="1" a="1"/>
  <c r="C69" i="1" a="1"/>
  <c r="F17" i="1" a="1"/>
  <c r="C14" i="1" a="1"/>
  <c r="B60" i="1" a="1"/>
  <c r="C79" i="1" a="1"/>
  <c r="J1" i="110"/>
  <c r="J1" i="72"/>
  <c r="I60" i="1" a="1"/>
  <c r="B52"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53" i="1" a="1"/>
  <c r="G28" i="1" a="1"/>
  <c r="G17" i="1" a="1"/>
  <c r="G62" i="1" a="1"/>
  <c r="G76" i="1" a="1"/>
  <c r="G60" i="1" a="1"/>
  <c r="G79" i="1" a="1"/>
  <c r="G81" i="1" a="1"/>
  <c r="G26" i="1" a="1"/>
  <c r="G24" i="1" a="1"/>
  <c r="G25" i="1" a="1"/>
  <c r="G77" i="1" a="1"/>
  <c r="G23" i="1" a="1"/>
  <c r="G80" i="1" a="1"/>
  <c r="G15" i="1" a="1"/>
  <c r="G69" i="1" a="1"/>
  <c r="G61" i="1" a="1"/>
  <c r="G46" i="1" a="1"/>
  <c r="G78" i="1" a="1"/>
  <c r="G14" i="1" a="1"/>
  <c r="G16" i="1" a="1"/>
  <c r="G52" i="1" a="1"/>
  <c r="G54" i="1" a="1"/>
  <c r="G63" i="1" a="1"/>
  <c r="G27"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F37" i="70"/>
  <c r="H32" i="70"/>
  <c r="J34" i="70"/>
  <c r="I38" i="1" a="1"/>
  <c r="H79" i="1" a="1"/>
  <c r="H69" i="1" a="1"/>
  <c r="H80" i="1" a="1"/>
  <c r="I33" i="1" a="1"/>
  <c r="I22" i="1" a="1"/>
  <c r="I34" i="1" a="1"/>
  <c r="H40" i="1" a="1"/>
  <c r="I21" i="1" a="1"/>
  <c r="F38" i="70"/>
  <c r="H33" i="70"/>
  <c r="J35" i="70"/>
  <c r="H13" i="1" a="1"/>
  <c r="I75" i="1" a="1"/>
  <c r="I58" i="1" a="1"/>
  <c r="H35" i="70"/>
  <c r="J36" i="70"/>
  <c r="B21" i="1" a="1"/>
  <c r="F32" i="70"/>
  <c r="H36" i="70"/>
  <c r="J37" i="70"/>
  <c r="H76" i="1" a="1"/>
  <c r="H34" i="1" a="1"/>
  <c r="I74" i="1" a="1"/>
  <c r="I32" i="1" a="1"/>
  <c r="I6" i="1" a="1"/>
  <c r="I44" i="1" a="1"/>
  <c r="H81" i="1" a="1"/>
  <c r="F33" i="70"/>
  <c r="H37" i="70"/>
  <c r="J38" i="70"/>
  <c r="H39" i="1" a="1"/>
  <c r="I40" i="1" a="1"/>
  <c r="I13" i="1" a="1"/>
  <c r="I70" i="1" a="1"/>
  <c r="H53" i="1" a="1"/>
  <c r="H77" i="1" a="1"/>
  <c r="H59" i="1" a="1"/>
  <c r="F34" i="70"/>
  <c r="H38" i="70"/>
  <c r="H47" i="1" a="1"/>
  <c r="H22" i="1" a="1"/>
  <c r="H45" i="1" a="1"/>
  <c r="I45" i="1" a="1"/>
  <c r="H52" i="1" a="1"/>
  <c r="C21" i="1" a="1"/>
  <c r="F35" i="70"/>
  <c r="J32" i="70"/>
  <c r="I39" i="1" a="1"/>
  <c r="I68" i="1" a="1"/>
  <c r="I51" i="1" a="1"/>
  <c r="F36" i="70"/>
  <c r="H34" i="70"/>
  <c r="J33" i="70"/>
  <c r="H78" i="1" a="1"/>
  <c r="H54" i="1" a="1"/>
  <c r="I67" i="1" a="1"/>
  <c r="I12" i="1" a="1"/>
  <c r="I47" i="1" a="1"/>
  <c r="I59" i="1" a="1"/>
  <c r="H33"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F27" i="70"/>
  <c r="F26" i="70"/>
  <c r="F25" i="70"/>
  <c r="H20" i="70"/>
  <c r="F20" i="70"/>
  <c r="H19" i="70"/>
  <c r="F19" i="70"/>
  <c r="F17" i="70"/>
  <c r="H16" i="70"/>
  <c r="F16" i="70"/>
  <c r="F15" i="70"/>
  <c r="F13" i="70"/>
  <c r="F12" i="70"/>
  <c r="F11" i="70"/>
  <c r="F9" i="70"/>
  <c r="Q8" i="70"/>
  <c r="F8" i="70"/>
  <c r="H6" i="70"/>
  <c r="F6" i="70"/>
  <c r="H5" i="70"/>
  <c r="F5" i="70"/>
  <c r="H4" i="70"/>
  <c r="B4" i="70" a="1"/>
  <c r="B4" i="70" s="1"/>
  <c r="E1" i="70"/>
  <c r="J1" i="70"/>
  <c r="F32" i="66"/>
  <c r="H8" i="1" a="1"/>
  <c r="H32" i="66"/>
  <c r="J32" i="66"/>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F27" i="69"/>
  <c r="F26" i="69"/>
  <c r="F25" i="69"/>
  <c r="H20" i="69"/>
  <c r="F20" i="69"/>
  <c r="H19" i="69"/>
  <c r="F19" i="69"/>
  <c r="F17" i="69"/>
  <c r="H16" i="69"/>
  <c r="F16" i="69"/>
  <c r="F15" i="69"/>
  <c r="F13" i="69"/>
  <c r="F12" i="69"/>
  <c r="F11" i="69"/>
  <c r="F9" i="69"/>
  <c r="Q8" i="69"/>
  <c r="F8" i="69"/>
  <c r="H6" i="69"/>
  <c r="F6" i="69"/>
  <c r="H5" i="69"/>
  <c r="F5" i="69"/>
  <c r="H4" i="69"/>
  <c r="B4" i="69" a="1"/>
  <c r="B4" i="69" s="1"/>
  <c r="F51" i="69"/>
  <c r="H57" i="69"/>
  <c r="H53" i="69"/>
  <c r="E12" i="1" a="1"/>
  <c r="D38" i="1" a="1"/>
  <c r="C45" i="1" a="1"/>
  <c r="J21" i="1" a="1"/>
  <c r="J44" i="1" a="1"/>
  <c r="C59" i="1" a="1"/>
  <c r="D59" i="1" a="1"/>
  <c r="F40" i="1" a="1"/>
  <c r="E33" i="1" a="1"/>
  <c r="J6" i="1" a="1"/>
  <c r="E22" i="1" a="1"/>
  <c r="D67" i="1" a="1"/>
  <c r="D74" i="1" a="1"/>
  <c r="F52" i="69"/>
  <c r="J56" i="69"/>
  <c r="J52" i="69"/>
  <c r="F12" i="1" a="1"/>
  <c r="F67" i="1" a="1"/>
  <c r="C33" i="1" a="1"/>
  <c r="F70" i="1" a="1"/>
  <c r="D75" i="1" a="1"/>
  <c r="E32" i="1" a="1"/>
  <c r="J45" i="1" a="1"/>
  <c r="D13" i="1" a="1"/>
  <c r="C70" i="1" a="1"/>
  <c r="F32" i="1" a="1"/>
  <c r="F47" i="1" a="1"/>
  <c r="C75" i="1" a="1"/>
  <c r="D32" i="1" a="1"/>
  <c r="E47" i="1" a="1"/>
  <c r="D68" i="1" a="1"/>
  <c r="F53" i="69"/>
  <c r="H56" i="69"/>
  <c r="H52" i="69"/>
  <c r="D51" i="1" a="1"/>
  <c r="C67" i="1" a="1"/>
  <c r="D44" i="1" a="1"/>
  <c r="C34" i="1" a="1"/>
  <c r="J68" i="1" a="1"/>
  <c r="E74" i="1" a="1"/>
  <c r="F38" i="1" a="1"/>
  <c r="D12" i="1" a="1"/>
  <c r="D34" i="1" a="1"/>
  <c r="D21" i="1" a="1"/>
  <c r="F54" i="69"/>
  <c r="J55" i="69"/>
  <c r="J51" i="69"/>
  <c r="J59" i="1" a="1"/>
  <c r="D8" i="1" a="1"/>
  <c r="C32" i="1" a="1"/>
  <c r="E13" i="1" a="1"/>
  <c r="D58" i="1" a="1"/>
  <c r="D33" i="1" a="1"/>
  <c r="F55" i="69"/>
  <c r="H55" i="69"/>
  <c r="H51" i="69"/>
  <c r="J13" i="1" a="1"/>
  <c r="E34" i="1" a="1"/>
  <c r="J67" i="1" a="1"/>
  <c r="J22" i="1" a="1"/>
  <c r="E59" i="1" a="1"/>
  <c r="E58" i="1" a="1"/>
  <c r="J39" i="1" a="1"/>
  <c r="D45" i="1" a="1"/>
  <c r="C58" i="1" a="1"/>
  <c r="F21" i="1" a="1"/>
  <c r="F44" i="1" a="1"/>
  <c r="F68" i="1" a="1"/>
  <c r="D47" i="1" a="1"/>
  <c r="E21" i="1" a="1"/>
  <c r="F45" i="1" a="1"/>
  <c r="J58" i="1" a="1"/>
  <c r="C44" i="1" a="1"/>
  <c r="F56" i="69"/>
  <c r="J54" i="69"/>
  <c r="C22" i="1" a="1"/>
  <c r="F51" i="1" a="1"/>
  <c r="J8" i="1" a="1"/>
  <c r="D39" i="1" a="1"/>
  <c r="J74" i="1" a="1"/>
  <c r="E40" i="1" a="1"/>
  <c r="C39" i="1" a="1"/>
  <c r="F7" i="1" a="1"/>
  <c r="C12" i="1" a="1"/>
  <c r="E51" i="1" a="1"/>
  <c r="F39" i="1" a="1"/>
  <c r="E38" i="1" a="1"/>
  <c r="D6" i="1" a="1"/>
  <c r="C38" i="1" a="1"/>
  <c r="D70" i="1" a="1"/>
  <c r="F57" i="69"/>
  <c r="H54" i="69"/>
  <c r="C68" i="1" a="1"/>
  <c r="J38" i="1" a="1"/>
  <c r="C40" i="1" a="1"/>
  <c r="J32" i="1" a="1"/>
  <c r="D22" i="1" a="1"/>
  <c r="D7" i="1" a="1"/>
  <c r="F75" i="1" a="1"/>
  <c r="D40" i="1" a="1"/>
  <c r="F22" i="1" a="1"/>
  <c r="E39" i="1" a="1"/>
  <c r="E8" i="1" a="1"/>
  <c r="J70" i="1" a="1"/>
  <c r="J40" i="1" a="1"/>
  <c r="E45" i="1" a="1"/>
  <c r="F59" i="1" a="1"/>
  <c r="J51" i="1" a="1"/>
  <c r="E68" i="1" a="1"/>
  <c r="J57" i="69"/>
  <c r="J53" i="69"/>
  <c r="C47" i="1" a="1"/>
  <c r="F34" i="1" a="1"/>
  <c r="C51" i="1" a="1"/>
  <c r="F74" i="1" a="1"/>
  <c r="E44" i="1" a="1"/>
  <c r="J7" i="1" a="1"/>
  <c r="F6" i="1" a="1"/>
  <c r="J75" i="1" a="1"/>
  <c r="F33" i="1" a="1"/>
  <c r="F58" i="1" a="1"/>
  <c r="E67" i="1" a="1"/>
  <c r="J12" i="1" a="1"/>
  <c r="C74" i="1" a="1"/>
  <c r="E70" i="1" a="1"/>
  <c r="F13" i="1" a="1"/>
  <c r="J34" i="1" a="1"/>
  <c r="C13" i="1" a="1"/>
  <c r="J47" i="1" a="1"/>
  <c r="E75" i="1" a="1"/>
  <c r="J33" i="1" a="1"/>
  <c r="D8" i="1" l="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J1" i="69"/>
  <c r="G6" i="1" a="1"/>
  <c r="G34" i="1" a="1"/>
  <c r="G39" i="1" a="1"/>
  <c r="G74" i="1" a="1"/>
  <c r="G22" i="1" a="1"/>
  <c r="G45" i="1" a="1"/>
  <c r="G70" i="1" a="1"/>
  <c r="G40" i="1" a="1"/>
  <c r="G12" i="1" a="1"/>
  <c r="G32" i="1" a="1"/>
  <c r="G38" i="1" a="1"/>
  <c r="G58" i="1" a="1"/>
  <c r="G13" i="1" a="1"/>
  <c r="G21" i="1" a="1"/>
  <c r="G8" i="1" a="1"/>
  <c r="G44" i="1" a="1"/>
  <c r="G7" i="1" a="1"/>
  <c r="G67" i="1" a="1"/>
  <c r="G33" i="1" a="1"/>
  <c r="G47" i="1" a="1"/>
  <c r="G59" i="1" a="1"/>
  <c r="G51" i="1" a="1"/>
  <c r="G68" i="1" a="1"/>
  <c r="G75" i="1" a="1"/>
  <c r="E1" i="69"/>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F27" i="66"/>
  <c r="F26" i="66"/>
  <c r="F25" i="66"/>
  <c r="H20" i="66"/>
  <c r="F20" i="66"/>
  <c r="H19" i="66"/>
  <c r="F19" i="66"/>
  <c r="F17" i="66"/>
  <c r="H16" i="66"/>
  <c r="F16" i="66"/>
  <c r="F15" i="66"/>
  <c r="F13" i="66"/>
  <c r="F12" i="66"/>
  <c r="F11" i="66"/>
  <c r="F9" i="66"/>
  <c r="Q8" i="66"/>
  <c r="F8" i="66"/>
  <c r="H6" i="66"/>
  <c r="F6" i="66"/>
  <c r="H5" i="66"/>
  <c r="F5" i="66"/>
  <c r="H4" i="66"/>
  <c r="G5" i="1"/>
  <c r="H5" i="1"/>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F37" i="66"/>
  <c r="H34" i="66"/>
  <c r="J35" i="65"/>
  <c r="F35" i="65"/>
  <c r="H38" i="1" a="1"/>
  <c r="F34" i="66"/>
  <c r="F36" i="65"/>
  <c r="C8" i="1" a="1"/>
  <c r="H33" i="66"/>
  <c r="H33" i="65"/>
  <c r="B6" i="1" a="1"/>
  <c r="F37" i="65"/>
  <c r="J35" i="66"/>
  <c r="F33" i="66"/>
  <c r="H35" i="65"/>
  <c r="C7" i="1" a="1"/>
  <c r="H21" i="1" a="1"/>
  <c r="H36" i="66"/>
  <c r="B7" i="1" a="1"/>
  <c r="H35" i="66"/>
  <c r="J32" i="65"/>
  <c r="H36" i="65"/>
  <c r="F32" i="65"/>
  <c r="B8" i="1" a="1"/>
  <c r="H58" i="1" a="1"/>
  <c r="E6" i="1" a="1"/>
  <c r="J38" i="65"/>
  <c r="H12" i="1" a="1"/>
  <c r="J37" i="66"/>
  <c r="F35" i="66"/>
  <c r="J33" i="65"/>
  <c r="H37" i="65"/>
  <c r="F33" i="65"/>
  <c r="J33" i="66"/>
  <c r="J37" i="65"/>
  <c r="F36" i="66"/>
  <c r="F38" i="65"/>
  <c r="H32" i="1" a="1"/>
  <c r="H37" i="66"/>
  <c r="J34" i="66"/>
  <c r="J34" i="65"/>
  <c r="H38" i="65"/>
  <c r="F34" i="65"/>
  <c r="H44" i="1" a="1"/>
  <c r="J36" i="66"/>
  <c r="J36" i="65"/>
  <c r="H32" i="65"/>
  <c r="C6" i="1" a="1"/>
  <c r="H34" i="65"/>
  <c r="H58" i="1" l="1"/>
  <c r="H44" i="1"/>
  <c r="H38" i="1"/>
  <c r="H32" i="1"/>
  <c r="H12" i="1"/>
  <c r="H21" i="1"/>
  <c r="G50" i="1"/>
  <c r="G11" i="1"/>
  <c r="G37" i="1"/>
  <c r="G73" i="1"/>
  <c r="G20" i="1"/>
  <c r="G31" i="1"/>
  <c r="G66" i="1"/>
  <c r="G57" i="1"/>
  <c r="G43" i="1"/>
  <c r="H37" i="1"/>
  <c r="H11" i="1"/>
  <c r="H73" i="1"/>
  <c r="H20" i="1"/>
  <c r="H57" i="1"/>
  <c r="H66" i="1"/>
  <c r="H50" i="1"/>
  <c r="H43" i="1"/>
  <c r="H31" i="1"/>
  <c r="E6" i="1"/>
  <c r="C7" i="1"/>
  <c r="C8" i="1"/>
  <c r="C6" i="1"/>
  <c r="B8" i="1"/>
  <c r="B7" i="1"/>
  <c r="B6" i="1"/>
  <c r="E1" i="65"/>
  <c r="H75" i="1" a="1"/>
  <c r="H74" i="1" a="1"/>
  <c r="J1" i="65"/>
  <c r="H68" i="1" a="1"/>
  <c r="E1" i="68"/>
  <c r="E1" i="67"/>
  <c r="H70" i="1" a="1"/>
  <c r="J1" i="68"/>
  <c r="E1" i="66"/>
  <c r="J1" i="66"/>
  <c r="J1" i="67"/>
  <c r="H67" i="1" a="1"/>
  <c r="H51" i="1" a="1"/>
  <c r="H75" i="1" l="1"/>
  <c r="H74" i="1"/>
  <c r="H68" i="1"/>
  <c r="H70" i="1"/>
  <c r="H67" i="1"/>
  <c r="H51" i="1"/>
  <c r="H6" i="1" a="1"/>
  <c r="H6" i="1" l="1"/>
  <c r="A43" i="1"/>
  <c r="B45" i="1" a="1"/>
  <c r="B22" i="1" a="1"/>
  <c r="B47" i="1" a="1"/>
  <c r="B44" i="1" a="1"/>
  <c r="B22" i="1" l="1"/>
  <c r="B45" i="1"/>
  <c r="B47" i="1"/>
  <c r="B44" i="1"/>
  <c r="A73" i="1"/>
  <c r="A57" i="1"/>
  <c r="A66" i="1"/>
  <c r="A50" i="1"/>
  <c r="A37" i="1"/>
  <c r="A31" i="1"/>
  <c r="A20" i="1"/>
  <c r="B70" i="1" a="1"/>
  <c r="B74" i="1" a="1"/>
  <c r="B68" i="1" a="1"/>
  <c r="B75" i="1" a="1"/>
  <c r="B67" i="1" a="1"/>
  <c r="B74" i="1" l="1"/>
  <c r="B75" i="1"/>
  <c r="B68" i="1"/>
  <c r="B67" i="1"/>
  <c r="B70" i="1"/>
  <c r="B33" i="1" a="1"/>
  <c r="B34" i="1" a="1"/>
  <c r="B58" i="1" a="1"/>
  <c r="B12" i="1" a="1"/>
  <c r="B38" i="1" a="1"/>
  <c r="B11" i="51" a="1"/>
  <c r="B59" i="1" a="1"/>
  <c r="E11" i="51" a="1"/>
  <c r="D11" i="51" a="1"/>
  <c r="B39" i="1" a="1"/>
  <c r="B32" i="1" a="1"/>
  <c r="B51" i="1" a="1"/>
  <c r="B40" i="1" a="1"/>
  <c r="B33" i="1" l="1"/>
  <c r="B51" i="1"/>
  <c r="B38" i="1"/>
  <c r="B39" i="1"/>
  <c r="B34" i="1"/>
  <c r="B12" i="1"/>
  <c r="B58" i="1"/>
  <c r="B32" i="1"/>
  <c r="B40" i="1"/>
  <c r="B59" i="1"/>
  <c r="B11" i="51"/>
  <c r="D11" i="51"/>
  <c r="E11" i="51"/>
  <c r="A50" i="51"/>
  <c r="D35" i="51" a="1"/>
  <c r="D25" i="51" a="1"/>
  <c r="E36" i="51" a="1"/>
  <c r="E30" i="51" a="1"/>
  <c r="D9" i="51" a="1"/>
  <c r="E20" i="51" a="1"/>
  <c r="D8" i="51" a="1"/>
  <c r="D36" i="51" a="1"/>
  <c r="E48" i="51" a="1"/>
  <c r="E35" i="51" a="1"/>
  <c r="C29" i="51" a="1"/>
  <c r="C5" i="51" a="1"/>
  <c r="D39" i="51" a="1"/>
  <c r="D38" i="51" a="1"/>
  <c r="E15" i="51" a="1"/>
  <c r="E33" i="51" a="1"/>
  <c r="E41" i="51" a="1"/>
  <c r="D43" i="51" a="1"/>
  <c r="D30" i="51" a="1"/>
  <c r="D6" i="51" a="1"/>
  <c r="D12" i="51" a="1"/>
  <c r="C42" i="51" a="1"/>
  <c r="C6" i="51" a="1"/>
  <c r="D21" i="51" a="1"/>
  <c r="E9" i="51" a="1"/>
  <c r="E12" i="51" a="1"/>
  <c r="D27" i="51" a="1"/>
  <c r="D19" i="51" a="1"/>
  <c r="C28" i="51" a="1"/>
  <c r="C13" i="51" a="1"/>
  <c r="C16" i="51" a="1"/>
  <c r="C22" i="51" a="1"/>
  <c r="E45" i="51" a="1"/>
  <c r="D41" i="51" a="1"/>
  <c r="D13" i="51" a="1"/>
  <c r="D47" i="51" a="1"/>
  <c r="E43" i="51" a="1"/>
  <c r="D22" i="51" a="1"/>
  <c r="C11" i="51" a="1"/>
  <c r="C46" i="51" a="1"/>
  <c r="E18" i="51" a="1"/>
  <c r="C34" i="51" a="1"/>
  <c r="D5" i="51" a="1"/>
  <c r="D45" i="51" a="1"/>
  <c r="C41" i="51" a="1"/>
  <c r="E32" i="51" a="1"/>
  <c r="C32" i="51" a="1"/>
  <c r="C43" i="51" a="1"/>
  <c r="C9" i="51" a="1"/>
  <c r="E25" i="51" a="1"/>
  <c r="E42" i="51" a="1"/>
  <c r="E24" i="51" a="1"/>
  <c r="E8" i="51" a="1"/>
  <c r="E47" i="51" a="1"/>
  <c r="E44" i="51" a="1"/>
  <c r="D28" i="51" a="1"/>
  <c r="C23" i="51" a="1"/>
  <c r="D7" i="51" a="1"/>
  <c r="E46" i="51" a="1"/>
  <c r="D15" i="51" a="1"/>
  <c r="E19" i="51" a="1"/>
  <c r="E13" i="51" a="1"/>
  <c r="D40" i="51" a="1"/>
  <c r="E29" i="51" a="1"/>
  <c r="C27" i="51" a="1"/>
  <c r="D14" i="51" a="1"/>
  <c r="E14" i="51" a="1"/>
  <c r="C12" i="51" a="1"/>
  <c r="D16" i="51" a="1"/>
  <c r="C44" i="51" a="1"/>
  <c r="E31" i="51" a="1"/>
  <c r="E6" i="51" a="1"/>
  <c r="D17" i="51" a="1"/>
  <c r="C14" i="51" a="1"/>
  <c r="C26" i="51" a="1"/>
  <c r="D42" i="51" a="1"/>
  <c r="C10" i="51" a="1"/>
  <c r="C31" i="51" a="1"/>
  <c r="C35" i="51" a="1"/>
  <c r="E40" i="51" a="1"/>
  <c r="C40" i="51" a="1"/>
  <c r="E34" i="51" a="1"/>
  <c r="D29" i="51" a="1"/>
  <c r="D44" i="51" a="1"/>
  <c r="E21" i="51" a="1"/>
  <c r="E38" i="51" a="1"/>
  <c r="E23" i="51" a="1"/>
  <c r="D33" i="51" a="1"/>
  <c r="C8" i="51" a="1"/>
  <c r="C21" i="51" a="1"/>
  <c r="E27" i="51" a="1"/>
  <c r="E26" i="51" a="1"/>
  <c r="E5" i="51" a="1"/>
  <c r="E49" i="51" a="1"/>
  <c r="D24" i="51" a="1"/>
  <c r="D18" i="51" a="1"/>
  <c r="E37" i="51" a="1"/>
  <c r="C18" i="51" a="1"/>
  <c r="C30" i="51" a="1"/>
  <c r="D31" i="51" a="1"/>
  <c r="C47" i="51" a="1"/>
  <c r="E10" i="51" a="1"/>
  <c r="C7" i="51" a="1"/>
  <c r="D49" i="51" a="1"/>
  <c r="D26" i="51" a="1"/>
  <c r="C33" i="51" a="1"/>
  <c r="C25" i="51" a="1"/>
  <c r="C38" i="51" a="1"/>
  <c r="D10" i="51" a="1"/>
  <c r="C49" i="51" a="1"/>
  <c r="C20" i="51" a="1"/>
  <c r="D34" i="51" a="1"/>
  <c r="C19" i="51" a="1"/>
  <c r="C36" i="51" a="1"/>
  <c r="D37" i="51" a="1"/>
  <c r="D23" i="51" a="1"/>
  <c r="C24" i="51" a="1"/>
  <c r="C45" i="51" a="1"/>
  <c r="D46" i="51" a="1"/>
  <c r="C48" i="51" a="1"/>
  <c r="C39" i="51" a="1"/>
  <c r="D20" i="51" a="1"/>
  <c r="E7" i="51" a="1"/>
  <c r="E22" i="51" a="1"/>
  <c r="C15" i="51" a="1"/>
  <c r="D32" i="51" a="1"/>
  <c r="C17" i="51" a="1"/>
  <c r="E17" i="51" a="1"/>
  <c r="D48" i="51" a="1"/>
  <c r="C37" i="51" a="1"/>
  <c r="E16" i="51" a="1"/>
  <c r="B27" i="51" a="1"/>
  <c r="E39" i="51" a="1"/>
  <c r="E28" i="51" a="1"/>
  <c r="C11" i="51" l="1"/>
  <c r="C17" i="51"/>
  <c r="D23" i="51"/>
  <c r="E6" i="51"/>
  <c r="D46" i="51"/>
  <c r="D37" i="51"/>
  <c r="C29" i="51"/>
  <c r="D6" i="51"/>
  <c r="E34" i="51"/>
  <c r="D7" i="51"/>
  <c r="E15" i="51"/>
  <c r="D9" i="51"/>
  <c r="E9" i="51"/>
  <c r="E47" i="51"/>
  <c r="C6" i="51"/>
  <c r="E22" i="51"/>
  <c r="C37" i="51"/>
  <c r="E45" i="51"/>
  <c r="D31" i="51"/>
  <c r="B27" i="51"/>
  <c r="C24" i="51"/>
  <c r="E8" i="51"/>
  <c r="E28" i="51"/>
  <c r="E38" i="51"/>
  <c r="E12" i="51"/>
  <c r="D32" i="51"/>
  <c r="C34" i="51"/>
  <c r="D18" i="51"/>
  <c r="E29" i="51"/>
  <c r="E49" i="51"/>
  <c r="C8" i="51"/>
  <c r="D29" i="51"/>
  <c r="E48" i="51"/>
  <c r="E13" i="51"/>
  <c r="C48" i="51"/>
  <c r="C9" i="51"/>
  <c r="D47" i="51"/>
  <c r="E31" i="51"/>
  <c r="E32" i="51"/>
  <c r="E26" i="51"/>
  <c r="D25" i="51"/>
  <c r="C25" i="51"/>
  <c r="D12" i="51"/>
  <c r="C35" i="51"/>
  <c r="C21" i="51"/>
  <c r="E41" i="51"/>
  <c r="C14" i="51"/>
  <c r="C13" i="51"/>
  <c r="D41" i="51"/>
  <c r="D34" i="51"/>
  <c r="C30" i="51"/>
  <c r="C23" i="51"/>
  <c r="D49" i="51"/>
  <c r="C46" i="51"/>
  <c r="C28" i="51"/>
  <c r="C31" i="51"/>
  <c r="D36" i="51"/>
  <c r="D17" i="51"/>
  <c r="E5" i="51"/>
  <c r="E35" i="51"/>
  <c r="C41" i="51"/>
  <c r="E40" i="51"/>
  <c r="C42" i="51"/>
  <c r="E24" i="51"/>
  <c r="E19" i="51"/>
  <c r="E46" i="51"/>
  <c r="E20" i="51"/>
  <c r="C45" i="51"/>
  <c r="C15" i="51"/>
  <c r="C10" i="51"/>
  <c r="D21" i="51"/>
  <c r="C12" i="51"/>
  <c r="C19" i="51"/>
  <c r="D15" i="51"/>
  <c r="C18" i="51"/>
  <c r="E30" i="51"/>
  <c r="C49" i="51"/>
  <c r="E17" i="51"/>
  <c r="C26" i="51"/>
  <c r="D30" i="51"/>
  <c r="D38" i="51"/>
  <c r="E36" i="51"/>
  <c r="D20" i="51"/>
  <c r="D19" i="51"/>
  <c r="E27" i="51"/>
  <c r="D33" i="51"/>
  <c r="E33" i="51"/>
  <c r="E23" i="51"/>
  <c r="D45" i="51"/>
  <c r="E18" i="51"/>
  <c r="D24" i="51"/>
  <c r="C36" i="51"/>
  <c r="C22" i="51"/>
  <c r="E25" i="51"/>
  <c r="D39" i="51"/>
  <c r="D8" i="51"/>
  <c r="E16" i="51"/>
  <c r="D22" i="51"/>
  <c r="D35" i="51"/>
  <c r="C16" i="51"/>
  <c r="E7" i="51"/>
  <c r="D44" i="51"/>
  <c r="D43" i="51"/>
  <c r="D10" i="51"/>
  <c r="D48" i="51"/>
  <c r="C5" i="51"/>
  <c r="C44" i="51"/>
  <c r="C33" i="51"/>
  <c r="D42" i="51"/>
  <c r="D14" i="51"/>
  <c r="C27" i="51"/>
  <c r="D28" i="51"/>
  <c r="E14" i="51"/>
  <c r="D5" i="51"/>
  <c r="E42" i="51"/>
  <c r="E10" i="51"/>
  <c r="E37" i="51"/>
  <c r="C32" i="51"/>
  <c r="C39" i="51"/>
  <c r="C43" i="51"/>
  <c r="D27" i="51"/>
  <c r="E44" i="51"/>
  <c r="D40" i="51"/>
  <c r="C38" i="51"/>
  <c r="D16" i="51"/>
  <c r="C40" i="51"/>
  <c r="C20" i="51"/>
  <c r="E39" i="51"/>
  <c r="D13" i="51"/>
  <c r="C7" i="51"/>
  <c r="D26" i="51"/>
  <c r="C47" i="51"/>
  <c r="E21" i="51"/>
  <c r="E43" i="51"/>
  <c r="H46" i="51"/>
  <c r="J9" i="51"/>
  <c r="F24" i="51"/>
  <c r="K29" i="51"/>
  <c r="H47" i="51"/>
  <c r="G21" i="51"/>
  <c r="H49" i="51"/>
  <c r="G41" i="51"/>
  <c r="F15" i="51"/>
  <c r="F49" i="51"/>
  <c r="J27" i="51"/>
  <c r="G22" i="51"/>
  <c r="J7" i="51"/>
  <c r="H42" i="51"/>
  <c r="K37" i="51"/>
  <c r="I16" i="51"/>
  <c r="J21" i="51"/>
  <c r="J45" i="51"/>
  <c r="H15" i="51"/>
  <c r="F7" i="51"/>
  <c r="H11" i="51"/>
  <c r="H37" i="51"/>
  <c r="J47" i="51"/>
  <c r="K8" i="51"/>
  <c r="J49" i="51"/>
  <c r="K31" i="51"/>
  <c r="J41" i="51"/>
  <c r="G46" i="51"/>
  <c r="K40" i="51"/>
  <c r="F10" i="51"/>
  <c r="J17" i="51"/>
  <c r="H33" i="51"/>
  <c r="J25" i="51"/>
  <c r="H44" i="51"/>
  <c r="H14" i="51"/>
  <c r="G32" i="51"/>
  <c r="F40" i="51"/>
  <c r="J43" i="51"/>
  <c r="H7" i="51"/>
  <c r="K36" i="51"/>
  <c r="I11" i="51"/>
  <c r="G29" i="51"/>
  <c r="F6" i="51"/>
  <c r="J28" i="51"/>
  <c r="G8" i="51"/>
  <c r="J32" i="51"/>
  <c r="G14" i="51"/>
  <c r="F28" i="51"/>
  <c r="F42" i="51"/>
  <c r="H21" i="51"/>
  <c r="F26" i="51"/>
  <c r="J33" i="51"/>
  <c r="H39" i="51"/>
  <c r="I43" i="51"/>
  <c r="G27" i="51"/>
  <c r="F39" i="51"/>
  <c r="F20" i="51"/>
  <c r="J13" i="51"/>
  <c r="J46" i="51"/>
  <c r="J44" i="51"/>
  <c r="K11" i="51"/>
  <c r="H6" i="51"/>
  <c r="J22" i="51"/>
  <c r="J38" i="51"/>
  <c r="H29" i="51"/>
  <c r="K26" i="51"/>
  <c r="G13" i="51"/>
  <c r="F31" i="51"/>
  <c r="J24" i="51"/>
  <c r="G12" i="51"/>
  <c r="H30" i="51"/>
  <c r="J23" i="51"/>
  <c r="H8" i="51"/>
  <c r="H10" i="51"/>
  <c r="H28" i="51"/>
  <c r="F43" i="51"/>
  <c r="J39" i="51"/>
  <c r="H32" i="51"/>
  <c r="H17" i="51"/>
  <c r="H5" i="51"/>
  <c r="J11" i="51"/>
  <c r="J34" i="51"/>
  <c r="F37" i="51"/>
  <c r="J12" i="51"/>
  <c r="J48" i="51"/>
  <c r="H25" i="51"/>
  <c r="H41" i="51"/>
  <c r="H36" i="51"/>
  <c r="J19" i="51"/>
  <c r="G19" i="51"/>
  <c r="H38" i="51"/>
  <c r="I45" i="51"/>
  <c r="J16" i="51"/>
  <c r="H48" i="51"/>
  <c r="K14" i="51"/>
  <c r="I27" i="51"/>
  <c r="H13" i="51"/>
  <c r="F17" i="51"/>
  <c r="F5" i="51"/>
  <c r="H23" i="51"/>
  <c r="K15" i="51"/>
  <c r="H31" i="51"/>
  <c r="F34" i="51"/>
  <c r="G48" i="51"/>
  <c r="H12" i="51"/>
  <c r="G30" i="51"/>
  <c r="J5" i="51"/>
  <c r="K20" i="51"/>
  <c r="F18" i="51"/>
  <c r="H20" i="51"/>
  <c r="H24" i="51"/>
  <c r="H35" i="51"/>
  <c r="G44" i="51"/>
  <c r="J42" i="51"/>
  <c r="H40" i="51"/>
  <c r="H26" i="51"/>
  <c r="F25" i="51"/>
  <c r="J18" i="51"/>
  <c r="J6" i="51"/>
  <c r="H9" i="51"/>
  <c r="H18" i="51"/>
  <c r="F9" i="51"/>
  <c r="F35" i="51"/>
  <c r="F23" i="51"/>
  <c r="J35" i="51"/>
  <c r="F45" i="51"/>
  <c r="K30" i="51"/>
  <c r="H19" i="51"/>
  <c r="G36" i="51"/>
  <c r="G16" i="51"/>
  <c r="F33" i="51"/>
  <c r="K10" i="51"/>
  <c r="F38" i="51"/>
  <c r="G47" i="51"/>
  <c r="H34" i="51"/>
  <c r="H22" i="51"/>
  <c r="G11" i="51"/>
  <c r="G9" i="51"/>
  <c r="G23" i="51"/>
  <c r="F14" i="51"/>
  <c r="H45" i="51"/>
  <c r="I8" i="51"/>
  <c r="I26" i="51"/>
  <c r="J8" i="51"/>
  <c r="I25" i="51"/>
  <c r="J36" i="51"/>
  <c r="K44" i="51"/>
  <c r="I21" i="51"/>
  <c r="I47" i="51"/>
  <c r="I41" i="51"/>
  <c r="G33" i="51"/>
  <c r="K22" i="51"/>
  <c r="I40" i="51"/>
  <c r="K16" i="51"/>
  <c r="F46" i="51"/>
  <c r="G20" i="51"/>
  <c r="K45" i="51"/>
  <c r="J26" i="51"/>
  <c r="F36" i="51"/>
  <c r="I15" i="51"/>
  <c r="J14" i="51"/>
  <c r="G45" i="51"/>
  <c r="I39" i="51"/>
  <c r="K35" i="51"/>
  <c r="F30" i="51"/>
  <c r="K47" i="51"/>
  <c r="I35" i="51"/>
  <c r="G7" i="51"/>
  <c r="K19" i="51"/>
  <c r="K38" i="51"/>
  <c r="I29" i="51"/>
  <c r="J20" i="51"/>
  <c r="I23" i="51"/>
  <c r="K43" i="51"/>
  <c r="F8" i="51"/>
  <c r="J40" i="51"/>
  <c r="F11" i="51"/>
  <c r="I14" i="51"/>
  <c r="J15" i="51"/>
  <c r="I12" i="51"/>
  <c r="I22" i="51"/>
  <c r="K32" i="51"/>
  <c r="G26" i="51"/>
  <c r="K23" i="51"/>
  <c r="G43" i="51"/>
  <c r="I13" i="51"/>
  <c r="J10" i="51"/>
  <c r="J31" i="51"/>
  <c r="G6" i="51"/>
  <c r="I46" i="51"/>
  <c r="I31" i="51"/>
  <c r="G18" i="51"/>
  <c r="F21" i="51"/>
  <c r="F27" i="51"/>
  <c r="K42" i="51"/>
  <c r="G10" i="51"/>
  <c r="K5" i="51"/>
  <c r="K28" i="51"/>
  <c r="K41" i="51"/>
  <c r="G15" i="51"/>
  <c r="J37" i="51"/>
  <c r="G35" i="51"/>
  <c r="K39" i="51"/>
  <c r="G28" i="51"/>
  <c r="I28" i="51"/>
  <c r="I19" i="51"/>
  <c r="F29" i="51"/>
  <c r="F13" i="51"/>
  <c r="K24" i="51"/>
  <c r="I20" i="51"/>
  <c r="J30" i="51"/>
  <c r="I30" i="51"/>
  <c r="G17" i="51"/>
  <c r="I9" i="51"/>
  <c r="I44" i="51"/>
  <c r="G5" i="51"/>
  <c r="H43" i="51"/>
  <c r="G38" i="51"/>
  <c r="F16" i="51"/>
  <c r="K21" i="51"/>
  <c r="F48" i="51"/>
  <c r="I38" i="51"/>
  <c r="I5" i="51"/>
  <c r="G24" i="51"/>
  <c r="K17" i="51"/>
  <c r="K33" i="51"/>
  <c r="I10" i="51"/>
  <c r="K46" i="51"/>
  <c r="G25" i="51"/>
  <c r="I36" i="51"/>
  <c r="I32" i="51"/>
  <c r="K48" i="51"/>
  <c r="G39" i="51"/>
  <c r="K9" i="51"/>
  <c r="K34" i="51"/>
  <c r="G31" i="51"/>
  <c r="J29" i="51"/>
  <c r="F19" i="51"/>
  <c r="K25" i="51"/>
  <c r="I7" i="51"/>
  <c r="I49" i="51"/>
  <c r="G49" i="51"/>
  <c r="K6" i="51"/>
  <c r="F22" i="51"/>
  <c r="H16" i="51"/>
  <c r="F12" i="51"/>
  <c r="I34" i="51"/>
  <c r="G34" i="51"/>
  <c r="K7" i="51"/>
  <c r="K18" i="51"/>
  <c r="G42" i="51"/>
  <c r="K12" i="51"/>
  <c r="G37" i="51"/>
  <c r="I17" i="51"/>
  <c r="I37" i="51"/>
  <c r="K49" i="51"/>
  <c r="F41" i="51"/>
  <c r="I24" i="51"/>
  <c r="I48" i="51"/>
  <c r="I33" i="51"/>
  <c r="K27" i="51"/>
  <c r="I42" i="51"/>
  <c r="I6" i="51"/>
  <c r="H27" i="51"/>
  <c r="F44" i="51"/>
  <c r="F47" i="51"/>
  <c r="F32" i="51"/>
  <c r="G40" i="51"/>
  <c r="I18" i="51"/>
  <c r="K13" i="51"/>
  <c r="B12" i="51" a="1"/>
  <c r="B39" i="51" a="1"/>
  <c r="B40" i="51" a="1"/>
  <c r="B44" i="51" a="1"/>
  <c r="B49" i="51" a="1"/>
  <c r="B28" i="51" a="1"/>
  <c r="B42" i="51" a="1"/>
  <c r="B8" i="51" a="1"/>
  <c r="B7" i="51" a="1"/>
  <c r="B33" i="51" a="1"/>
  <c r="B10" i="51" a="1"/>
  <c r="B13" i="51" a="1"/>
  <c r="B43" i="51" a="1"/>
  <c r="B15" i="51" a="1"/>
  <c r="B29" i="51" a="1"/>
  <c r="B26" i="51" a="1"/>
  <c r="B37" i="51" a="1"/>
  <c r="B36" i="51" a="1"/>
  <c r="B45" i="51" a="1"/>
  <c r="B35" i="51" a="1"/>
  <c r="B46" i="51" a="1"/>
  <c r="B47" i="51" a="1"/>
  <c r="B16" i="51" a="1"/>
  <c r="B9" i="51" a="1"/>
  <c r="B6" i="51" a="1"/>
  <c r="B34" i="51" a="1"/>
  <c r="B41" i="51" a="1"/>
  <c r="B5" i="51" a="1"/>
  <c r="B48" i="51" a="1"/>
  <c r="B32" i="51" a="1"/>
  <c r="B30" i="51" a="1"/>
  <c r="B31" i="51" a="1"/>
  <c r="B38" i="51" a="1"/>
  <c r="B24" i="51" a="1"/>
  <c r="B25" i="51" a="1"/>
  <c r="B18" i="51" a="1"/>
  <c r="B23" i="51" a="1"/>
  <c r="B21" i="51" a="1"/>
  <c r="B20" i="51" a="1"/>
  <c r="B19" i="51" a="1"/>
  <c r="B14" i="51" a="1"/>
  <c r="B22" i="51" a="1"/>
  <c r="B17" i="51" a="1"/>
  <c r="B17" i="51" l="1"/>
  <c r="B22" i="51"/>
  <c r="B14" i="51"/>
  <c r="B19" i="51"/>
  <c r="B20" i="51"/>
  <c r="B21" i="51"/>
  <c r="B23" i="51"/>
  <c r="B18" i="51"/>
  <c r="B25" i="51"/>
  <c r="B24" i="51"/>
  <c r="B38" i="51"/>
  <c r="B31" i="51"/>
  <c r="B30" i="51"/>
  <c r="B32" i="51"/>
  <c r="B48" i="51"/>
  <c r="B5" i="51"/>
  <c r="B41" i="51"/>
  <c r="B34" i="51"/>
  <c r="B6" i="51"/>
  <c r="B9" i="51"/>
  <c r="B16" i="51"/>
  <c r="B47" i="51"/>
  <c r="B46" i="51"/>
  <c r="B35" i="51"/>
  <c r="B45" i="51"/>
  <c r="B36" i="51"/>
  <c r="B37" i="51"/>
  <c r="B26" i="51"/>
  <c r="B29" i="51"/>
  <c r="B15" i="51"/>
  <c r="B43" i="51"/>
  <c r="B13" i="51"/>
  <c r="B10" i="51"/>
  <c r="B33" i="51"/>
  <c r="B7" i="51"/>
  <c r="B8" i="51"/>
  <c r="B42" i="51"/>
  <c r="B28" i="51"/>
  <c r="B49" i="51"/>
  <c r="B44" i="51"/>
  <c r="B40" i="51"/>
  <c r="B39" i="51"/>
  <c r="B12" i="51"/>
  <c r="H50" i="51"/>
  <c r="I50" i="51"/>
  <c r="G50" i="51"/>
  <c r="K50" i="51"/>
  <c r="F50" i="51"/>
  <c r="J50" i="51"/>
</calcChain>
</file>

<file path=xl/comments1.xml><?xml version="1.0" encoding="utf-8"?>
<comments xmlns="http://schemas.openxmlformats.org/spreadsheetml/2006/main">
  <authors>
    <author>tc={F5E22EFE-E9E8-4332-9DEA-30CD27E4DDDC}</author>
    <author>tc={9B6509CF-ED73-4D87-8E73-15CD5FD14CB9}</author>
  </authors>
  <commentList>
    <comment ref="B31" authorId="0" shapeId="0">
      <text>
        <r>
          <rPr>
            <sz val="9"/>
            <color theme="1"/>
            <rFont val="Arial Nova Cond"/>
            <family val="2"/>
          </rPr>
          <t>[Threaded comment]
Your version of Excel allows you to read this threaded comment; however, any edits to it will get removed if the file is opened in a newer version of Excel. Learn more: https://go.microsoft.com/fwlink/?linkid=870924
Comment:
    Anzahl Ölfeuerungen</t>
        </r>
      </text>
    </comment>
    <comment ref="C31" authorId="1" shapeId="0">
      <text>
        <r>
          <rPr>
            <sz val="9"/>
            <color theme="1"/>
            <rFont val="Arial Nova Cond"/>
            <family val="2"/>
          </rPr>
          <t>[Threaded comment]
Your version of Excel allows you to read this threaded comment; however, any edits to it will get removed if the file is opened in a newer version of Excel. Learn more: https://go.microsoft.com/fwlink/?linkid=870924
Comment:
    Anzahl Gasfeuerungen</t>
        </r>
      </text>
    </comment>
  </commentList>
</comments>
</file>

<file path=xl/comments2.xml><?xml version="1.0" encoding="utf-8"?>
<comments xmlns="http://schemas.openxmlformats.org/spreadsheetml/2006/main">
  <authors>
    <author>tc={8D6D4BDD-30EE-4AB7-91B4-A0AFA8CAA1BF}</author>
    <author>tc={F8D71A7C-E5F7-4AB2-BA3A-263385823BB9}</author>
  </authors>
  <commentList>
    <comment ref="D1" authorId="0" shapeId="0">
      <text>
        <r>
          <rPr>
            <sz val="9"/>
            <color theme="1"/>
            <rFont val="Arial Nova Cond"/>
            <family val="2"/>
          </rPr>
          <t>[Threaded comment]
Your version of Excel allows you to read this threaded comment; however, any edits to it will get removed if the file is opened in a newer version of Excel. Learn more: https://go.microsoft.com/fwlink/?linkid=870924
Comment:
    Titel der Grafiken</t>
        </r>
      </text>
    </comment>
    <comment ref="K20" authorId="1" shapeId="0">
      <text>
        <r>
          <rPr>
            <sz val="9"/>
            <color theme="1"/>
            <rFont val="Arial Nova Cond"/>
            <family val="2"/>
          </rPr>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<sst xmlns="http://schemas.openxmlformats.org/spreadsheetml/2006/main" count="7730" uniqueCount="902">
  <si>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</si>
  <si>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</si>
  <si>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</si>
  <si>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</si>
  <si>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</si>
  <si>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</si>
  <si>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</si>
  <si>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</si>
  <si>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</si>
  <si>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</si>
  <si>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</si>
  <si>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</si>
  <si>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</si>
  <si>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</si>
  <si>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</si>
  <si>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</si>
  <si>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</si>
  <si>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</si>
  <si>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</si>
  <si>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</si>
  <si>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</si>
  <si>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</si>
  <si>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</si>
  <si>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</si>
  <si>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</si>
  <si>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</si>
  <si>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</si>
  <si>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</si>
  <si>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</si>
  <si>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</si>
  <si>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</si>
  <si>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</si>
  <si>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</si>
  <si>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</si>
  <si>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</si>
  <si>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</si>
  <si>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</si>
  <si>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</si>
  <si>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</si>
  <si>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</si>
  <si>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</si>
  <si>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</si>
  <si>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</si>
  <si>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</si>
  <si>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</si>
  <si>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</si>
  <si>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</si>
  <si>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</si>
  <si>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</si>
  <si>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</si>
  <si>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</si>
  <si>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</si>
  <si>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</si>
  <si>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</si>
  <si>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</si>
  <si>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</si>
  <si>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</si>
  <si>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</si>
  <si>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</si>
  <si>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</si>
  <si>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</si>
  <si>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</si>
  <si>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</si>
  <si>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</si>
  <si>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</si>
  <si>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</si>
  <si>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</si>
  <si>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</si>
  <si>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</si>
  <si>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</si>
  <si>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</si>
  <si>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</si>
  <si>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</si>
  <si>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</si>
  <si>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</si>
  <si>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</si>
  <si>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</si>
  <si>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</si>
  <si>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</si>
  <si>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</si>
  <si>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</si>
  <si>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</si>
  <si>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</si>
  <si>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</si>
  <si>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</si>
  <si>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</si>
  <si>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</si>
  <si>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</si>
  <si>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</si>
  <si>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</si>
  <si>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</si>
  <si>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</si>
  <si>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</si>
  <si>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</si>
  <si>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</si>
  <si>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</si>
  <si>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</si>
  <si>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</si>
  <si>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</si>
  <si>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</si>
  <si>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</si>
  <si>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</si>
  <si>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</si>
  <si>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</si>
  <si>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</si>
  <si>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</si>
  <si>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</si>
  <si>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</si>
  <si>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</si>
  <si>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</si>
  <si>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</si>
  <si>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</si>
  <si>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</si>
  <si>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</si>
  <si>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</si>
  <si>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</si>
  <si>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</si>
  <si>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</si>
  <si>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</si>
  <si>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</si>
  <si>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</si>
  <si>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</si>
  <si>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</si>
  <si>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</si>
  <si>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</si>
  <si>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</si>
  <si>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</si>
  <si>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</si>
  <si>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</si>
  <si>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</si>
  <si>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</si>
  <si>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</si>
  <si>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</si>
  <si>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</si>
  <si>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</si>
  <si>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</si>
  <si>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</si>
  <si>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</si>
  <si>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</si>
  <si>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</si>
  <si>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</si>
  <si>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</si>
  <si>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</si>
  <si>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</si>
  <si>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</si>
  <si>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</si>
  <si>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</si>
  <si>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</si>
  <si>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</si>
  <si>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</si>
  <si>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</si>
  <si>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</si>
  <si>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</si>
  <si>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</si>
  <si>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</si>
  <si>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</si>
  <si>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</si>
  <si>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</si>
  <si>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</si>
  <si>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</si>
  <si>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</si>
  <si>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</si>
  <si>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</si>
  <si>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</si>
  <si>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</si>
  <si>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</si>
  <si>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</si>
  <si>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</si>
  <si>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</si>
  <si>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</si>
  <si>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</si>
  <si>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</si>
  <si>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</si>
  <si>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</si>
  <si>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</si>
  <si>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</si>
  <si>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</si>
  <si>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</si>
  <si>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</si>
  <si>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</si>
  <si>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</si>
  <si>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</si>
  <si>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</si>
  <si>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</si>
  <si>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</si>
  <si>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</si>
  <si>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</si>
  <si>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</si>
  <si>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</si>
  <si>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</si>
  <si>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</si>
  <si>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</si>
  <si>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</si>
  <si>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</si>
  <si>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</si>
  <si>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</si>
  <si>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</si>
  <si>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</si>
  <si>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</si>
  <si>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</si>
  <si>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</si>
  <si>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</si>
  <si>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</si>
  <si>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</si>
  <si>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</si>
  <si>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</si>
  <si>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</si>
  <si>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</si>
  <si>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</si>
  <si>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</si>
  <si>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</si>
  <si>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</si>
  <si>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</si>
  <si>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</si>
  <si>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</si>
  <si>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</si>
  <si>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</si>
  <si>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</si>
  <si>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</si>
  <si>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</si>
  <si>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</si>
  <si>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</si>
  <si>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</si>
  <si>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</si>
  <si>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</si>
  <si>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</si>
  <si>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</si>
  <si>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</si>
  <si>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</si>
  <si>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</si>
  <si>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</si>
  <si>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</si>
  <si>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</si>
  <si>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</si>
  <si>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</si>
  <si>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</si>
  <si>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</si>
  <si>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</si>
  <si>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</si>
  <si>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</si>
  <si>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</si>
  <si>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</si>
  <si>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</si>
  <si>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</si>
  <si>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</si>
  <si>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</si>
  <si>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</si>
  <si>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</si>
  <si>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</si>
  <si>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</si>
  <si>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</si>
  <si>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</si>
  <si>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</si>
  <si>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</si>
  <si>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</si>
  <si>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</si>
  <si>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</si>
  <si>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</si>
  <si>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</si>
  <si>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</si>
  <si>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</si>
  <si>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</si>
  <si>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</si>
  <si>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</si>
  <si>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</si>
  <si>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</si>
  <si>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</si>
  <si>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</si>
  <si>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</si>
  <si>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</si>
  <si>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</si>
  <si>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</si>
  <si>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</si>
  <si>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</si>
  <si>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</si>
  <si>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Anzahl</t>
  </si>
  <si>
    <t>Anzahl der Öl- und Gasheizungen in Neubauten mit Fertigstellung im Vorjahr</t>
  </si>
  <si>
    <t>Dieser Wert gibt Hinweise zur Umsetzung der Energiegesetze</t>
  </si>
  <si>
    <t>Gebäude- und Wohnungsstatistik (GWR)</t>
  </si>
  <si>
    <t>https://www.housing-stat.ch/de/madd/public.html</t>
  </si>
  <si>
    <t>Bundesamt für Statistik</t>
  </si>
  <si>
    <t>CSV</t>
  </si>
  <si>
    <t>kontinuierlich</t>
  </si>
  <si>
    <t>"GBAUJ" (Gebäudebaujahr) = n-1 
UND 
"GENH1" (Energie-/Wärmequelle Heizung 1) = 7530 (Heizöl) oder 7520 (Gas)</t>
  </si>
  <si>
    <t>Beim Datensatz des Kt. Zürich fehlen beim Baujahr 9% der Einträge und beim Energie-/Wärmeträger Heizung 28%.</t>
  </si>
  <si>
    <t>Beim Datensatz der Schweiz fehlen beim Baujahr 42% der Einträge und beim Energie-/Wärmeträger Heizung 33%.</t>
  </si>
  <si>
    <t>Baubewilligungen</t>
  </si>
  <si>
    <t>schwierig</t>
  </si>
  <si>
    <t>Der Datensatz des Kantons Basel Stadt ist für über 95% der Einträge vollständig.</t>
  </si>
  <si>
    <t>Anz. fossile Heizungen in Gebäuden mit Fertigstellung Vorjahr</t>
  </si>
  <si>
    <t>GBAUJ = 2014</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</si>
  <si>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</si>
  <si>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</si>
  <si>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</si>
  <si>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</si>
  <si>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</si>
  <si>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</si>
  <si>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</si>
  <si>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</si>
  <si>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</si>
  <si>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</si>
  <si>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</si>
  <si>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</si>
  <si>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</si>
  <si>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</si>
  <si>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</si>
  <si>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</si>
  <si>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</si>
  <si>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</si>
  <si>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</si>
  <si>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</si>
  <si>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</si>
  <si>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</si>
  <si>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</si>
  <si>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</si>
  <si>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</si>
  <si>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</si>
  <si>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</si>
  <si>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</si>
  <si>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</si>
  <si>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</si>
  <si>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</si>
  <si>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</si>
  <si>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</si>
  <si>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</si>
  <si>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</si>
  <si>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</si>
  <si>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</si>
  <si>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</si>
  <si>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</si>
  <si>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</si>
  <si>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</si>
  <si>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</si>
  <si>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</si>
  <si>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</si>
  <si>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</si>
  <si>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</si>
  <si>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</si>
  <si>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</si>
  <si>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</si>
  <si>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</si>
  <si>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</si>
  <si>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</si>
  <si>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</si>
  <si>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</si>
  <si>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</si>
  <si>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</si>
  <si>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</si>
  <si>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</si>
  <si>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</si>
  <si>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</si>
  <si>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</si>
  <si>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</si>
  <si>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</si>
  <si>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</si>
  <si>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</si>
  <si>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</si>
  <si>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</si>
  <si>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</si>
  <si>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</si>
  <si>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</si>
  <si>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</si>
  <si>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</si>
  <si>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</si>
  <si>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</si>
  <si>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</si>
  <si>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</si>
  <si>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</si>
  <si>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</si>
  <si>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</si>
  <si>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</si>
  <si>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</si>
  <si>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</si>
  <si>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</si>
  <si>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</si>
  <si>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</si>
  <si>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</si>
  <si>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</si>
  <si>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</si>
  <si>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</si>
  <si>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</si>
  <si>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</si>
  <si>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</si>
  <si>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</si>
  <si>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</si>
  <si>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</si>
  <si>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</si>
  <si>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</si>
  <si>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</si>
  <si>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</si>
  <si>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</si>
  <si>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</si>
  <si>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</si>
  <si>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</si>
  <si>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</si>
  <si>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</si>
  <si>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t/a</t>
  </si>
  <si>
    <t>nein</t>
  </si>
  <si>
    <t>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t>
  </si>
  <si>
    <t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t>
  </si>
  <si>
    <t>https://data.geo.admin.ch/ch.bfe.kehrichtverbrennungsanlagen/kehrichtverbrennungsanlagen/kehrichtverbrennungsanlagen_2056.csv.zip</t>
  </si>
  <si>
    <t>https://opendata.swiss/de/dataset/kehrichtverbrennungsanlagen-kva</t>
  </si>
  <si>
    <t>Die relevanten Daten sind im File "RecycledWaste.csv" zu finden
Das File "Heat.csv" (Wärmeproduktion) sollte unbedingt ergänzend mitaufgeführt werden.</t>
  </si>
  <si>
    <t>Abfallmenge und vor allem Wärmeproduktion sollte tendenziell ansteigen. Rückgägen sollten erklärbar sein -&gt; z. B. wurde die KVA Josefstrasse 2021 stillgelegt.</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</si>
  <si>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</si>
  <si>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</si>
  <si>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</si>
  <si>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</si>
  <si>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</si>
  <si>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</si>
  <si>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</si>
  <si>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</si>
  <si>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</si>
  <si>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</si>
  <si>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</si>
  <si>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</si>
  <si>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</si>
  <si>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</si>
  <si>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</si>
  <si>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</si>
  <si>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</si>
  <si>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</si>
  <si>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</si>
  <si>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</si>
  <si>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</si>
  <si>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</si>
  <si>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</si>
  <si>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</si>
  <si>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</si>
  <si>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</si>
  <si>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</si>
  <si>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</si>
  <si>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</si>
  <si>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</si>
  <si>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</si>
  <si>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</si>
  <si>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</si>
  <si>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</si>
  <si>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</si>
  <si>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</si>
  <si>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</si>
  <si>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</si>
  <si>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</si>
  <si>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</si>
  <si>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</si>
  <si>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</si>
  <si>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</si>
  <si>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</si>
  <si>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</si>
  <si>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</si>
  <si>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</si>
  <si>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</si>
  <si>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</si>
  <si>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</si>
  <si>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</si>
  <si>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</si>
  <si>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</si>
  <si>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</si>
  <si>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</si>
  <si>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</si>
  <si>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</si>
  <si>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</si>
  <si>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</si>
  <si>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</si>
  <si>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</si>
  <si>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</si>
  <si>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</si>
  <si>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</si>
  <si>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</si>
  <si>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</si>
  <si>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</si>
  <si>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</si>
  <si>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</si>
  <si>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</si>
  <si>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</si>
  <si>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</si>
  <si>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</si>
  <si>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</si>
  <si>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</si>
  <si>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</si>
  <si>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</si>
  <si>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</si>
  <si>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</si>
  <si>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</si>
  <si>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</si>
  <si>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</si>
  <si>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</si>
  <si>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</si>
  <si>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</si>
  <si>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</si>
  <si>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</si>
  <si>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</si>
  <si>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</si>
  <si>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</si>
  <si>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</si>
  <si>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</si>
  <si>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</si>
  <si>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</si>
  <si>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</si>
  <si>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family val="2"/>
      </rPr>
      <t xml:space="preserve">Verbrauchsmengen in Kilogramm (kg) oder Liter (lt) </t>
    </r>
    <r>
      <rPr>
        <b/>
        <sz val="9"/>
        <color rgb="FF000000"/>
        <rFont val="Arial Nova Cond"/>
        <family val="2"/>
      </rPr>
      <t>pro Monat pro Haushalt</t>
    </r>
    <r>
      <rPr>
        <sz val="9"/>
        <color rgb="FF000000"/>
        <rFont val="Arial Nova Cond"/>
        <family val="2"/>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</si>
  <si>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</si>
  <si>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</si>
  <si>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</si>
  <si>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</si>
  <si>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</si>
  <si>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</si>
  <si>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</si>
  <si>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</si>
  <si>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</si>
  <si>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</si>
  <si>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</si>
  <si>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</si>
  <si>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</si>
  <si>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</si>
  <si>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</si>
  <si>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</si>
  <si>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</si>
  <si>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</si>
  <si>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</si>
  <si>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</si>
  <si>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</si>
  <si>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</si>
  <si>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</si>
  <si>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</si>
  <si>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</si>
  <si>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</si>
  <si>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</si>
  <si>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</si>
  <si>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</si>
  <si>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</si>
  <si>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</si>
  <si>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</si>
  <si>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</si>
  <si>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</si>
  <si>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</si>
  <si>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</si>
  <si>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</si>
  <si>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</si>
  <si>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</si>
  <si>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</si>
  <si>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Stromerzeugung mit Photovoltaik auf kantonalen Gebäuden</t>
  </si>
  <si>
    <t>kWh</t>
  </si>
  <si>
    <t>Gibt an wieviel Strom wird mittels PV auf kantonalen Gebäuden erzeugt. Der erzeugte Strom ist noch differenziert nach den Eigentumverhältnissen (Eigentum, Contracting).</t>
  </si>
  <si>
    <t>Neben der Förderung der Photovoltaik auf privaten Hausdächern, soll der Kanton auch mit gutem Beispiel vorangehen. Die Menge an durch PV-Anlagen erzeugtem Strom auf kantonalen Gebäuden sollte daher stark zunehmen.</t>
  </si>
  <si>
    <t>IMA</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</si>
  <si>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</si>
  <si>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</si>
  <si>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</si>
  <si>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</si>
  <si>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</si>
  <si>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</si>
  <si>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</si>
  <si>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</si>
  <si>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</si>
  <si>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</si>
  <si>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</si>
  <si>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</si>
  <si>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</si>
  <si>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</si>
  <si>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</si>
  <si>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</si>
  <si>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</si>
  <si>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</si>
  <si>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</si>
  <si>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</si>
  <si>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</si>
  <si>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</si>
  <si>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</si>
  <si>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</si>
  <si>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</si>
  <si>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</si>
  <si>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</si>
  <si>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</si>
  <si>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</si>
  <si>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</si>
  <si>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</si>
  <si>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</si>
  <si>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</si>
  <si>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</si>
  <si>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</si>
  <si>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</si>
  <si>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</si>
  <si>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</si>
  <si>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</si>
  <si>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</si>
  <si>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</si>
  <si>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</si>
  <si>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</si>
  <si>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</si>
  <si>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</si>
  <si>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</si>
  <si>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</si>
  <si>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</si>
  <si>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</si>
  <si>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</si>
  <si>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</si>
  <si>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</si>
  <si>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</si>
  <si>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</si>
  <si>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</si>
  <si>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</si>
  <si>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Verbrannte Abfallmenge in KVA</t>
  </si>
  <si>
    <t>zip</t>
  </si>
  <si>
    <t>swisstopo</t>
  </si>
  <si>
    <t>https://data.geo.admin.ch/ch.bfe.kehrichtverbrennungsanlagen/kehrichtverbrennungsanlagen/</t>
  </si>
  <si>
    <t>kehrichtverbrennungsanlagen_2056.csv.zip</t>
  </si>
  <si>
    <t>RecycledWaste.csv</t>
  </si>
  <si>
    <t>Schweiz, Zürich</t>
  </si>
  <si>
    <t>Tonnen pro Jahr</t>
  </si>
  <si>
    <t>Bundesamt für Energie</t>
  </si>
  <si>
    <t>Punkt bzw Liniendiagramm</t>
  </si>
  <si>
    <t>total_zh, total_ch, per_capita</t>
  </si>
  <si>
    <t>Wärmeproduktion aus erneuerbaren Energieträgern</t>
  </si>
  <si>
    <t>openzh</t>
  </si>
  <si>
    <t>https://www.web.statistik.zh.ch/ogd/daten/ressourcen/</t>
  </si>
  <si>
    <t>KTZH_00001681_00003140.csv</t>
  </si>
  <si>
    <t>Energiesektor</t>
  </si>
  <si>
    <t>Wärme</t>
  </si>
  <si>
    <t>Megawattstunden (MWh)</t>
  </si>
  <si>
    <t>total_variable, per capita</t>
  </si>
  <si>
    <t>Stromproduktion aus erneuerbaren Energieträgern</t>
  </si>
  <si>
    <t>Strom</t>
  </si>
  <si>
    <t>Gesamtstromverbrauch nach Energieträger</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</si>
  <si>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</si>
  <si>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</si>
  <si>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</si>
  <si>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</si>
  <si>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</si>
  <si>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</si>
  <si>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</si>
  <si>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</si>
  <si>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</si>
  <si>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Hauptenergiequelle der Heizung - Gebäude mit Wohnnutzung</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</si>
  <si>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</si>
  <si>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</si>
  <si>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</si>
  <si>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</si>
  <si>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</si>
  <si>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</si>
  <si>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 (Anzahl)</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</si>
  <si>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</si>
  <si>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</si>
  <si>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</si>
  <si>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</si>
  <si>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</si>
  <si>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</si>
  <si>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</si>
  <si>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</si>
  <si>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</si>
  <si>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</si>
  <si>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</si>
  <si>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</si>
  <si>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</si>
  <si>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</si>
  <si>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</si>
  <si>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</si>
  <si>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Anzahl Heizgradtage pro Jahr</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</si>
  <si>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</si>
  <si>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</si>
  <si>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</si>
  <si>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</si>
  <si>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</si>
  <si>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</si>
  <si>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</si>
  <si>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</si>
  <si>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</si>
  <si>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</si>
  <si>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</si>
  <si>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</si>
  <si>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Fahrzeugbestand - Antriebsart bei Industriefahrzeugen</t>
  </si>
  <si>
    <t>Treibstoff</t>
  </si>
  <si>
    <t>100, 200, 300, 400, 500, 550, 600, 9900</t>
  </si>
  <si>
    <t>Benzin,Diesel,Benzin-elektrisch: Hybrid,Diesel-elektrisch: Hybrid,Elektrisch,Wasserstoff,Gas (mono- und bivalent),Anderer</t>
  </si>
  <si>
    <t>Industriefahrzeuge (Anzahl)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</si>
  <si>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</si>
  <si>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</si>
  <si>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</si>
  <si>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</si>
  <si>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</si>
  <si>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</si>
  <si>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</si>
  <si>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(CO₂eq)</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</si>
  <si>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</si>
  <si>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</si>
  <si>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</si>
  <si>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</si>
  <si>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</si>
  <si>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</si>
  <si>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(CO₂eq)</t>
  </si>
  <si>
    <t>Pro-Kopf-Emission von Treibhausgas</t>
  </si>
  <si>
    <t>Umweltgesamtrechnung, BFS</t>
  </si>
  <si>
    <t>per capita</t>
  </si>
  <si>
    <t>Verbrauchsmengen nach Grossregion - Fleisch</t>
  </si>
  <si>
    <t>Pro-Kopf-Konsum von Fleisch</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</si>
  <si>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</si>
  <si>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</si>
  <si>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</si>
  <si>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</si>
  <si>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</si>
  <si>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</si>
  <si>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</si>
  <si>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</si>
  <si>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</si>
  <si>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</si>
  <si>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</si>
  <si>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</si>
  <si>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</si>
  <si>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</si>
  <si>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</si>
  <si>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</si>
  <si>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</si>
  <si>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</si>
  <si>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</si>
  <si>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</si>
  <si>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</si>
  <si>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</si>
  <si>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</si>
  <si>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</si>
  <si>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</si>
  <si>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</si>
  <si>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</si>
  <si>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</si>
  <si>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</si>
  <si>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Durchschnittliche CO₂-Emissionen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</si>
  <si>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</si>
  <si>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</si>
  <si>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</si>
  <si>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</si>
  <si>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</si>
  <si>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</si>
  <si>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</si>
  <si>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</si>
  <si>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</si>
  <si>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</si>
  <si>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</si>
  <si>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</si>
  <si>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</si>
  <si>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</si>
  <si>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</si>
  <si>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</si>
  <si>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</si>
  <si>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</si>
  <si>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</si>
  <si>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</si>
  <si>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</si>
  <si>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Fahrzeugbestand - Antriebsart bei Landwirtschaftsfahrzeugen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</si>
  <si>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</si>
  <si>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</si>
  <si>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</si>
  <si>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</si>
  <si>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</si>
  <si>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</si>
  <si>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Fahrzeugbestand - Antriebsart bei Personenwagen</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</si>
  <si>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</si>
  <si>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</si>
  <si>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</si>
  <si>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</si>
  <si>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</si>
  <si>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</si>
  <si>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</si>
  <si>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Fahrzeugbestand - Antriebsart bei Sachentransportfahrzeugen</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</si>
  <si>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</si>
  <si>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</si>
  <si>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</si>
  <si>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</si>
  <si>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</si>
  <si>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</si>
  <si>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Neuzulassungen - Antriebsart bei Personenwagen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</si>
  <si>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</si>
  <si>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</si>
  <si>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</si>
  <si>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</si>
  <si>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</si>
  <si>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</si>
  <si>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Neuzulassungen - Antriebsart bei Sachentransportfahrzeugen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</si>
  <si>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</si>
  <si>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</si>
  <si>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</si>
  <si>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</si>
  <si>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</si>
  <si>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</si>
  <si>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</si>
  <si>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</si>
  <si>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</si>
  <si>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</si>
  <si>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</si>
  <si>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</si>
  <si>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</si>
  <si>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</si>
  <si>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</si>
  <si>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</si>
  <si>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</si>
  <si>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</si>
  <si>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</si>
  <si>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</si>
  <si>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</si>
  <si>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</si>
  <si>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</si>
  <si>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</si>
  <si>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</si>
  <si>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</si>
  <si>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</si>
  <si>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</si>
  <si>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</si>
  <si>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</si>
  <si>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</si>
  <si>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</si>
  <si>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</si>
  <si>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</si>
  <si>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</si>
  <si>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</si>
  <si>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</si>
  <si>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Neuzulassungen - Anzahl Personenwagen</t>
  </si>
  <si>
    <t>data_t1.csv</t>
  </si>
  <si>
    <t>Fossilfreier Anteil verbrannter Abfall</t>
  </si>
  <si>
    <t>Biogener Anteil im verbrannten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</si>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</sst>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 #,##0.00_ ;_ * \-#,##0.00_ ;_ * &quot;-&quot;??_ ;_ @_ "/>
    <numFmt numFmtId="164" formatCode="&quot;CHF&quot;\ #,##0.00;[Red]&quot;CHF&quot;\ \-#,##0.00"/>
    <numFmt numFmtId="165" formatCode="_-* #,##0.00\ &quot;CHF&quot;_-;\-* #,##0.00\ &quot;CHF&quot;_-;_-* &quot;-&quot;??\ &quot;CHF&quot;_-;_-@_-"/>
    <numFmt numFmtId="166" formatCode="_-* #,##0\ &quot;CHF&quot;_-;\-* #,##0\ &quot;CHF&quot;_-;_-* &quot;-&quot;??\ &quot;CHF&quot;_-;_-@_-"/>
    <numFmt numFmtId="167" formatCode="0\ &quot;CHF&quot;"/>
    <numFmt numFmtId="168" formatCode="#,##0\ &quot;t CO2eq&quot;"/>
    <numFmt numFmtId="169" formatCode="#,##0&quot; CHF&quot;"/>
    <numFmt numFmtId="170" formatCode="0.0%"/>
    <numFmt numFmtId="171" formatCode="#,##0\ &quot;GW&quot;"/>
    <numFmt numFmtId="172" formatCode="#,##0&quot; GW&quot;"/>
    <numFmt numFmtId="173" formatCode="0&quot; &quot;%"/>
    <numFmt numFmtId="174" formatCode="_ * #,##0_ ;_ * \-#,##0_ ;_ * &quot;-&quot;??_ ;_ @_ "/>
    <numFmt numFmtId="175" formatCode="0.0&quot; &quot;%"/>
    <numFmt numFmtId="176" formatCode="#,##0.0,,,&quot; Mia. CHF&quot;"/>
    <numFmt numFmtId="177" formatCode="#,##0.0&quot; %&quot;"/>
    <numFmt numFmtId="178" formatCode="#,##0&quot; HGT&quot;"/>
  </numFmts>
  <fonts count="66">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amily val="2"/>
    </font>
    <font>
      <b/>
      <sz val="12"/>
      <color theme="0"/>
      <name val="Arial Nova Cond"/>
      <family val="2"/>
    </font>
    <font>
      <b/>
      <sz val="10"/>
      <color theme="0"/>
      <name val="Arial Nova Cond"/>
      <family val="2"/>
    </font>
    <font>
      <sz val="10"/>
      <color rgb="FF444444"/>
      <name val="Calibri"/>
      <family val="2"/>
      <charset val="1"/>
    </font>
    <font>
      <sz val="12"/>
      <color rgb="FF000000"/>
      <name val="Arial"/>
      <family val="2"/>
    </font>
    <font>
      <sz val="11"/>
      <color rgb="FF000000"/>
      <name val="Calibri"/>
      <family val="2"/>
    </font>
    <font>
      <b/>
      <sz val="9"/>
      <color rgb="FF000000"/>
      <name val="Arial Nova Cond"/>
      <family val="2"/>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5"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43"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6"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8"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7"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69" fontId="27" fillId="0" borderId="0" xfId="4" applyNumberFormat="1">
      <alignment vertical="top" wrapText="1"/>
    </xf>
    <xf numFmtId="169" fontId="0" fillId="0" borderId="0" xfId="0" applyNumberFormat="1" applyAlignment="1">
      <alignment vertical="top" wrapText="1"/>
    </xf>
    <xf numFmtId="9" fontId="10" fillId="0" borderId="0" xfId="10" applyAlignment="1">
      <alignment vertical="top" wrapText="1"/>
    </xf>
    <xf numFmtId="170" fontId="10" fillId="0" borderId="0" xfId="10" applyNumberFormat="1" applyAlignment="1">
      <alignment vertical="top" wrapText="1"/>
    </xf>
    <xf numFmtId="170"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3"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2"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1"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4" fontId="25" fillId="0" borderId="0" xfId="20" applyNumberFormat="1" applyFont="1" applyAlignment="1">
      <alignment horizontal="center" vertical="center"/>
    </xf>
    <xf numFmtId="174" fontId="25" fillId="0" borderId="0" xfId="20" applyNumberFormat="1" applyFont="1" applyAlignment="1">
      <alignment horizontal="center" vertical="center" wrapText="1"/>
    </xf>
    <xf numFmtId="170" fontId="25" fillId="0" borderId="0" xfId="10" applyNumberFormat="1" applyFont="1" applyAlignment="1">
      <alignment horizontal="center" vertical="center"/>
    </xf>
    <xf numFmtId="170"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5" fontId="15" fillId="10" borderId="3" xfId="10" applyNumberFormat="1" applyFont="1" applyFill="1" applyBorder="1" applyAlignment="1">
      <alignment horizontal="center" vertical="top"/>
    </xf>
    <xf numFmtId="164" fontId="27" fillId="14" borderId="20" xfId="23" applyNumberFormat="1">
      <alignment vertical="top" wrapText="1" shrinkToFit="1"/>
    </xf>
    <xf numFmtId="174"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0"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0"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5"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4"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6" fontId="25" fillId="0" borderId="0" xfId="20" applyNumberFormat="1" applyFont="1" applyAlignment="1">
      <alignment horizontal="center" vertical="center"/>
    </xf>
    <xf numFmtId="176" fontId="25" fillId="0" borderId="0" xfId="20" applyNumberFormat="1" applyFont="1" applyAlignment="1">
      <alignment horizontal="center" vertical="center" wrapText="1"/>
    </xf>
    <xf numFmtId="176" fontId="0" fillId="0" borderId="0" xfId="0" applyNumberFormat="1"/>
    <xf numFmtId="177" fontId="25" fillId="0" borderId="0" xfId="20" applyNumberFormat="1" applyFont="1" applyBorder="1" applyAlignment="1">
      <alignment horizontal="center" vertical="center"/>
    </xf>
    <xf numFmtId="170"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0" fontId="40" fillId="0" borderId="0" xfId="10" applyNumberFormat="1" applyFont="1" applyAlignment="1">
      <alignment horizontal="center" vertical="center"/>
    </xf>
    <xf numFmtId="178"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2" fillId="0" borderId="0" xfId="0" quotePrefix="1" applyFont="1" applyAlignment="1">
      <alignment horizontal="center" vertical="center"/>
    </xf>
    <xf numFmtId="1" fontId="25" fillId="0" borderId="0" xfId="17" applyNumberFormat="1" applyFont="1" applyAlignment="1">
      <alignment horizontal="center" vertical="center"/>
    </xf>
    <xf numFmtId="0" fontId="63" fillId="0" borderId="0" xfId="0" applyFont="1"/>
    <xf numFmtId="174" fontId="25" fillId="0" borderId="0" xfId="20" applyNumberFormat="1" applyFont="1" applyFill="1" applyBorder="1" applyAlignment="1">
      <alignment horizontal="center" vertical="center" wrapText="1"/>
    </xf>
    <xf numFmtId="170" fontId="25" fillId="0" borderId="0" xfId="10" applyNumberFormat="1" applyFont="1" applyBorder="1" applyAlignment="1">
      <alignment horizontal="center" vertical="center" wrapText="1"/>
    </xf>
    <xf numFmtId="0" fontId="64" fillId="0" borderId="0" xfId="0"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25" fillId="0" borderId="0" xfId="4" applyFont="1" applyAlignment="1">
      <alignment horizontal="left" vertical="top"/>
    </xf>
    <xf numFmtId="0" fontId="31" fillId="0" borderId="0" xfId="0" applyFont="1"/>
    <xf numFmtId="0" fontId="37" fillId="0" borderId="0" xfId="0" applyFont="1" applyAlignment="1">
      <alignment vertical="top"/>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0" fontId="27" fillId="14" borderId="20" xfId="23" applyAlignment="1">
      <alignmen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27" fillId="14" borderId="20" xfId="23" quotePrefix="1" applyAlignment="1">
      <alignment vertical="top" wrapText="1" shrinkToFit="1"/>
    </xf>
    <xf numFmtId="0" fontId="58"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cellXfs>
  <cellStyles count="70">
    <cellStyle name="20 % - Akzent1" xfId="43" builtinId="30" customBuiltin="1"/>
    <cellStyle name="20 % - Akzent1 2" xfId="7"/>
    <cellStyle name="20 % - Akzent2" xfId="46" builtinId="34" customBuiltin="1"/>
    <cellStyle name="20 % - Akzent3" xfId="50" builtinId="38" customBuiltin="1"/>
    <cellStyle name="20 % - Akzent4" xfId="53" builtinId="42" customBuiltin="1"/>
    <cellStyle name="20 % - Akzent4 2" xfId="6"/>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cellStyle name="Akzent1" xfId="18" builtinId="29" customBuiltin="1"/>
    <cellStyle name="Akzent1 2" xfId="3"/>
    <cellStyle name="Akzent2" xfId="1" builtinId="33" customBuiltin="1"/>
    <cellStyle name="Akzent2 2" xfId="67"/>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cellStyle name="Ergebnis" xfId="42" builtinId="25" customBuiltin="1"/>
    <cellStyle name="Erklärender Text" xfId="41" builtinId="53" customBuiltin="1"/>
    <cellStyle name="Gelb hell" xfId="23"/>
    <cellStyle name="grau" xfId="21"/>
    <cellStyle name="Gut" xfId="33" builtinId="26" customBuiltin="1"/>
    <cellStyle name="Gut 2" xfId="16"/>
    <cellStyle name="Hyperlink" xfId="69"/>
    <cellStyle name="Komma" xfId="20" builtinId="3"/>
    <cellStyle name="Lien hypertexte 2" xfId="26"/>
    <cellStyle name="Link" xfId="8" builtinId="8" customBuiltin="1"/>
    <cellStyle name="Link 2" xfId="25"/>
    <cellStyle name="Neutral" xfId="35" builtinId="28" customBuiltin="1"/>
    <cellStyle name="Normal_Gewichtung Übergang EVE-LIK (V.2)" xfId="27"/>
    <cellStyle name="Notiz 2" xfId="66"/>
    <cellStyle name="Prozent" xfId="10" builtinId="5"/>
    <cellStyle name="Schlecht" xfId="34" builtinId="27" customBuiltin="1"/>
    <cellStyle name="Schlecht 2" xfId="15"/>
    <cellStyle name="Standard" xfId="0" builtinId="0" customBuiltin="1"/>
    <cellStyle name="Standard 2" xfId="4"/>
    <cellStyle name="Standard 2 2" xfId="12"/>
    <cellStyle name="Standard 3" xfId="24"/>
    <cellStyle name="Standard 4" xfId="64"/>
    <cellStyle name="Standard 4 2" xfId="17"/>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cellStyle name="Überschrift 5" xfId="11"/>
    <cellStyle name="Verknüpfte Zelle" xfId="38" builtinId="24" customBuiltin="1"/>
    <cellStyle name="Währung 2" xfId="14"/>
    <cellStyle name="Warnender Text" xfId="40" builtinId="11" customBuiltin="1"/>
    <cellStyle name="Zelle überprüfen" xfId="39" builtinId="23" customBuiltin="1"/>
  </cellStyles>
  <dxfs count="1159">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6"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6"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6"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b val="0"/>
        <i val="0"/>
        <strike val="0"/>
        <condense val="0"/>
        <extend val="0"/>
        <outline val="0"/>
        <shadow val="0"/>
        <u val="none"/>
        <vertAlign val="baseline"/>
        <sz val="9"/>
        <color auto="1"/>
        <name val="Arial Nova Cond"/>
        <scheme val="none"/>
      </font>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0"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scheme val="none"/>
      </font>
      <numFmt numFmtId="174"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scheme val="none"/>
      </font>
      <numFmt numFmtId="171"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indexed="64"/>
          <bgColor indexed="65"/>
        </patternFill>
      </fill>
    </dxf>
    <dxf>
      <font>
        <i val="0"/>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Nova Cond"/>
        <scheme val="none"/>
      </font>
      <fill>
        <patternFill patternType="none">
          <fgColor rgb="FF000000"/>
          <bgColor rgb="FFFFFFFF"/>
        </patternFill>
      </fill>
    </dxf>
    <dxf>
      <border>
        <bottom style="medium">
          <color auto="1"/>
        </bottom>
      </border>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7"/>
      </font>
    </dxf>
    <dxf>
      <font>
        <color theme="3"/>
      </font>
    </dxf>
    <dxf>
      <font>
        <b/>
        <i val="0"/>
        <color rgb="FFC7DEE7"/>
      </font>
      <numFmt numFmtId="179" formatCode=";;;\ @\ *."/>
    </dxf>
    <dxf>
      <numFmt numFmtId="13" formatCode="0%"/>
      <alignment horizontal="general" vertical="top" textRotation="0" wrapText="1" indent="0" justifyLastLine="0" shrinkToFit="0" readingOrder="0"/>
    </dxf>
    <dxf>
      <numFmt numFmtId="169"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69" formatCode="#,##0&quot; CHF&quot;"/>
      <alignment horizontal="general" vertical="top" textRotation="0" wrapText="1" indent="0" justifyLastLine="0" shrinkToFit="0" readingOrder="0"/>
    </dxf>
    <dxf>
      <numFmt numFmtId="167" formatCode="0\ &quot;CHF&quot;"/>
      <alignment horizontal="general" vertical="top" textRotation="0" wrapText="1" indent="0" justifyLastLine="0" shrinkToFit="0" readingOrder="0"/>
    </dxf>
    <dxf>
      <numFmt numFmtId="169" formatCode="#,##0&quot; CHF&quot;"/>
      <alignment horizontal="general" vertical="top" textRotation="0" wrapText="1" indent="0" justifyLastLine="0" shrinkToFit="0" readingOrder="0"/>
    </dxf>
    <dxf>
      <numFmt numFmtId="167" formatCode="0\ &quot;CHF&quot;"/>
      <alignment horizontal="general" vertical="top" textRotation="0" wrapText="1" indent="0" justifyLastLine="0" shrinkToFit="0" readingOrder="0"/>
    </dxf>
    <dxf>
      <numFmt numFmtId="169" formatCode="#,##0&quot; CHF&quot;"/>
      <alignment horizontal="general" vertical="top" textRotation="0" wrapText="1" indent="0" justifyLastLine="0" shrinkToFit="0" readingOrder="0"/>
    </dxf>
    <dxf>
      <numFmt numFmtId="167"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7"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0" indent="0" justifyLastLine="0" shrinkToFit="0" readingOrder="0"/>
    </dxf>
    <dxf>
      <numFmt numFmtId="30" formatCode="@"/>
      <alignment horizontal="general" vertical="center" textRotation="0" wrapText="1"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61"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108" Type="http://schemas.microsoft.com/office/2017/10/relationships/person" Target="persons/perso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pt idx="0">
                  <c:v>7</c:v>
                </c:pt>
                <c:pt idx="1">
                  <c:v>4</c:v>
                </c:pt>
                <c:pt idx="2">
                  <c:v>17</c:v>
                </c:pt>
                <c:pt idx="3">
                  <c:v>6</c:v>
                </c:pt>
                <c:pt idx="4">
                  <c:v>21</c:v>
                </c:pt>
                <c:pt idx="5">
                  <c:v>3</c:v>
                </c:pt>
                <c:pt idx="6">
                  <c:v>2</c:v>
                </c:pt>
                <c:pt idx="7">
                  <c:v>13</c:v>
                </c:pt>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pt idx="0">
                  <c:v>2113</c:v>
                </c:pt>
                <c:pt idx="1">
                  <c:v>2234</c:v>
                </c:pt>
                <c:pt idx="2">
                  <c:v>1967</c:v>
                </c:pt>
                <c:pt idx="3">
                  <c:v>1794</c:v>
                </c:pt>
                <c:pt idx="4">
                  <c:v>1724</c:v>
                </c:pt>
                <c:pt idx="5">
                  <c:v>1320</c:v>
                </c:pt>
                <c:pt idx="6">
                  <c:v>1087</c:v>
                </c:pt>
                <c:pt idx="7">
                  <c:v>926</c:v>
                </c:pt>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pt idx="0">
                  <c:v>188</c:v>
                </c:pt>
                <c:pt idx="1">
                  <c:v>172</c:v>
                </c:pt>
                <c:pt idx="2">
                  <c:v>165</c:v>
                </c:pt>
                <c:pt idx="3">
                  <c:v>187</c:v>
                </c:pt>
                <c:pt idx="4">
                  <c:v>167</c:v>
                </c:pt>
                <c:pt idx="5">
                  <c:v>140</c:v>
                </c:pt>
                <c:pt idx="6">
                  <c:v>80</c:v>
                </c:pt>
                <c:pt idx="7">
                  <c:v>85</c:v>
                </c:pt>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0</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0</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0</c:v>
                </c:pt>
                <c:pt idx="1">
                  <c:v>0</c:v>
                </c:pt>
                <c:pt idx="2">
                  <c:v>0</c:v>
                </c:pt>
                <c:pt idx="3">
                  <c:v>0</c:v>
                </c:pt>
                <c:pt idx="4">
                  <c:v>0</c:v>
                </c:pt>
                <c:pt idx="5">
                  <c:v>0</c:v>
                </c:pt>
                <c:pt idx="6">
                  <c:v>0</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0</c:v>
                </c:pt>
                <c:pt idx="21">
                  <c:v>0</c:v>
                </c:pt>
                <c:pt idx="22">
                  <c:v>0</c:v>
                </c:pt>
                <c:pt idx="23">
                  <c:v>0</c:v>
                </c:pt>
                <c:pt idx="24">
                  <c:v>0</c:v>
                </c:pt>
                <c:pt idx="25">
                  <c:v>0</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0</c:v>
                </c:pt>
                <c:pt idx="2">
                  <c:v>0</c:v>
                </c:pt>
                <c:pt idx="3">
                  <c:v>0</c:v>
                </c:pt>
                <c:pt idx="4">
                  <c:v>0</c:v>
                </c:pt>
                <c:pt idx="5">
                  <c:v>0</c:v>
                </c:pt>
                <c:pt idx="6">
                  <c:v>0</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0</c:v>
                </c:pt>
                <c:pt idx="2">
                  <c:v>0</c:v>
                </c:pt>
                <c:pt idx="3">
                  <c:v>0</c:v>
                </c:pt>
                <c:pt idx="4">
                  <c:v>0</c:v>
                </c:pt>
                <c:pt idx="5">
                  <c:v>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CF3-40C0-BF1C-B18DD4FC1520}"/>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2CF3-40C0-BF1C-B18DD4FC1520}"/>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2CF3-40C0-BF1C-B18DD4FC1520}"/>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2CF3-40C0-BF1C-B18DD4FC15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86-4B80-9683-248C297D3A0A}"/>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786-4B80-9683-248C297D3A0A}"/>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786-4B80-9683-248C297D3A0A}"/>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786-4B80-9683-248C297D3A0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KV4a!$I$31</c:f>
              <c:strCache>
                <c:ptCount val="1"/>
                <c:pt idx="0">
                  <c:v>BS</c:v>
                </c:pt>
              </c:strCache>
            </c:strRef>
          </c:tx>
          <c:spPr>
            <a:ln w="28575" cap="rnd">
              <a:solidFill>
                <a:schemeClr val="tx2"/>
              </a:solidFill>
              <a:round/>
            </a:ln>
            <a:effectLst/>
          </c:spPr>
          <c:marker>
            <c:symbol val="none"/>
          </c:marker>
          <c:val>
            <c:numRef>
              <c:f>KV4a!$I$32:$I$67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KV4a!$G$31</c:f>
              <c:strCache>
                <c:ptCount val="1"/>
                <c:pt idx="0">
                  <c:v>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KV4a!$E$31</c:f>
              <c:strCache>
                <c:ptCount val="1"/>
                <c:pt idx="0">
                  <c:v>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KV4a!$J$31</c:f>
              <c:strCache>
                <c:ptCount val="1"/>
                <c:pt idx="0">
                  <c:v>Veränderung BS</c:v>
                </c:pt>
              </c:strCache>
            </c:strRef>
          </c:tx>
          <c:spPr>
            <a:ln w="28575" cap="rnd">
              <a:solidFill>
                <a:schemeClr val="tx2"/>
              </a:solidFill>
              <a:round/>
            </a:ln>
            <a:effectLst/>
          </c:spPr>
          <c:marker>
            <c:symbol val="none"/>
          </c:marker>
          <c:val>
            <c:numRef>
              <c:f>KV4a!$J$32:$J$67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KV4a!$H$31</c:f>
              <c:strCache>
                <c:ptCount val="1"/>
                <c:pt idx="0">
                  <c:v>Veränderung 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KV4a!$F$31</c:f>
              <c:strCache>
                <c:ptCount val="1"/>
                <c:pt idx="0">
                  <c:v>Veränderung 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de-DE"/>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de-DE"/>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148.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0.96015</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300673" y="1734781"/>
          <a:ext cx="3043647" cy="34171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 fossile Heizungen in Gebäuden mit Fertigstellung Vorjahr</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7E1F0404-8604-4231-994D-835099E14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8A392CF-44BE-404C-8DB2-C4364B05641D}"/>
            </a:ext>
            <a:ext uri="{147F2762-F138-4A5C-976F-8EAC2B608ADB}">
              <a16:predDERef xmlns:a16="http://schemas.microsoft.com/office/drawing/2014/main" pred="{7E1F0404-8604-4231-994D-835099E14A76}"/>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A6FEF92-FB31-42DF-88F6-66D8DD29DE9C}"/>
            </a:ext>
            <a:ext uri="{147F2762-F138-4A5C-976F-8EAC2B608ADB}">
              <a16:predDERef xmlns:a16="http://schemas.microsoft.com/office/drawing/2014/main" pred="{08A392CF-44BE-404C-8DB2-C4364B05641D}"/>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14D5842-E34F-4B49-B2EC-091840354758}"/>
            </a:ext>
            <a:ext uri="{147F2762-F138-4A5C-976F-8EAC2B608ADB}">
              <a16:predDERef xmlns:a16="http://schemas.microsoft.com/office/drawing/2014/main" pred="{5A6FEF92-FB31-42DF-88F6-66D8DD29DE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#NAME?</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#NAME?</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50.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onceptagch.sharepoint.com/sites/2537-Obwalden/Freigegebene%20Dokumente/General/Workfile/4)%20Massnahmen/2537_Massnahmen&#252;bersicht_OW_alleH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id="9" name="Über112" displayName="Über112" ref="A4:K50" totalsRowCount="1" headerRowDxfId="1155" dataDxfId="1154">
  <autoFilter ref="A4:K49"/>
  <tableColumns count="11">
    <tableColumn id="1" name="#" totalsRowFunction="count" dataDxfId="1153" totalsRowDxfId="1152"/>
    <tableColumn id="2" name="Titel" dataDxfId="1151" totalsRowDxfId="1150">
      <calculatedColumnFormula array="1">HYPERLINK("" &amp; "#" &amp; A5 &amp; "!B5",INDIRECT("'" &amp; $A5 &amp; "'!B5"))</calculatedColumnFormula>
    </tableColumn>
    <tableColumn id="8" name="Mehrinvestitionen" dataDxfId="1149" totalsRowDxfId="1148">
      <calculatedColumnFormula array="1">INDIRECT("'" &amp; A5 &amp; "'!B13")</calculatedColumnFormula>
    </tableColumn>
    <tableColumn id="9" name="Jährliche Mehrkosten " dataDxfId="1147" totalsRowDxfId="1146">
      <calculatedColumnFormula array="1">INDIRECT("'" &amp; A5 &amp; "'!B14")</calculatedColumnFormula>
    </tableColumn>
    <tableColumn id="12" name="Personal" dataDxfId="1145" totalsRowDxfId="1144">
      <calculatedColumnFormula array="1">INDIRECT("'" &amp; A5 &amp; "'!B15")</calculatedColumnFormula>
    </tableColumn>
    <tableColumn id="16" name="MI: Unterer Wert" totalsRowFunction="sum" dataDxfId="1143" totalsRowDxfId="1142">
      <calculatedColumnFormula>IFERROR(_xlfn.XLOOKUP(Über112[[#This Row],[Mehrinvestitionen]],#REF!,#REF!,#N/A),"")</calculatedColumnFormula>
    </tableColumn>
    <tableColumn id="17" name="MI: oberer Wert" totalsRowFunction="sum" dataDxfId="1141" totalsRowDxfId="1140">
      <calculatedColumnFormula>IFERROR(_xlfn.XLOOKUP(Über112[[#This Row],[Mehrinvestitionen]],#REF!,#REF!,#N/A),"")</calculatedColumnFormula>
    </tableColumn>
    <tableColumn id="18" name="MK: Unterer Wert" totalsRowFunction="sum" dataDxfId="1139" totalsRowDxfId="1138">
      <calculatedColumnFormula>IFERROR(_xlfn.XLOOKUP(Über112[[#This Row],[Jährliche Mehrkosten ]],#REF!,#REF!,#N/A),"")</calculatedColumnFormula>
    </tableColumn>
    <tableColumn id="19" name="MK: Oberer Wert" totalsRowFunction="sum" dataDxfId="1137" totalsRowDxfId="1136">
      <calculatedColumnFormula>IFERROR(_xlfn.XLOOKUP(Über112[[#This Row],[Jährliche Mehrkosten ]],#REF!,#REF!,#N/A),"")</calculatedColumnFormula>
    </tableColumn>
    <tableColumn id="20" name="P: Unterer Wert" totalsRowFunction="sum" dataDxfId="1135" totalsRowDxfId="1134">
      <calculatedColumnFormula>IFERROR(_xlfn.XLOOKUP(Über112[[#This Row],[Personal]],#REF!,#REF!,#N/A),"")</calculatedColumnFormula>
    </tableColumn>
    <tableColumn id="21" name="P: Oberer Wert" totalsRowFunction="sum" dataDxfId="1133" totalsRowDxfId="113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id="17" name="Daten_Ändern" displayName="Daten_Ändern" ref="A31:L67" totalsRowShown="0" headerRowDxfId="1124" dataDxfId="1122" headerRowBorderDxfId="1123"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121" dataCellStyle="Standard"/>
    <tableColumn id="2" name="Hilfsgrösse 1" dataDxfId="1120" dataCellStyle="Standard 2"/>
    <tableColumn id="10" name="Hilfsgrösse 2" dataDxfId="1119" dataCellStyle="Standard 4 2"/>
    <tableColumn id="5" name="Vorgesehener Pfad" dataDxfId="1118" dataCellStyle="Standard 4 2"/>
    <tableColumn id="4" name="ZH" dataDxfId="1117" dataCellStyle="Komma"/>
    <tableColumn id="9" name="Veränderung ZH" dataDxfId="1116" dataCellStyle="Prozent">
      <calculatedColumnFormula>IF(ISNUMBER(Daten_Ändern[[#This Row],[ZH]]),Daten_Ändern[[#This Row],[ZH]]/_xlfn.XLOOKUP(Basisjahr,Daten_Ändern[Jahr],Daten_Ändern[ZH])-1,#N/A)</calculatedColumnFormula>
    </tableColumn>
    <tableColumn id="6" name="CH" dataDxfId="1115" dataCellStyle="Komma">
      <calculatedColumnFormula>IF(ISNUMBER(Daten_Ändern[[#This Row],[ZH]]),Daten_Ändern[[#This Row],[ZH]]*RANDBETWEEN(90,110)/100,"")</calculatedColumnFormula>
    </tableColumn>
    <tableColumn id="11" name="Veränderung CH" dataDxfId="1114" dataCellStyle="Prozent">
      <calculatedColumnFormula>IF(ISNUMBER(Daten_Ändern[[#This Row],[CH]]),Daten_Ändern[[#This Row],[CH]]/_xlfn.XLOOKUP(Basisjahr,Daten_Ändern[Jahr],Daten_Ändern[CH])-1,#N/A)</calculatedColumnFormula>
    </tableColumn>
    <tableColumn id="7" name="BS" dataDxfId="1113" dataCellStyle="Komma">
      <calculatedColumnFormula>IF(ISNUMBER(Daten_Ändern[[#This Row],[ZH]]),Daten_Ändern[[#This Row],[ZH]]*RANDBETWEEN(90,110)/110,"")</calculatedColumnFormula>
    </tableColumn>
    <tableColumn id="12" name="Veränderung BS" dataDxfId="1112" dataCellStyle="Prozent">
      <calculatedColumnFormula>IF(ISNUMBER(Daten_Ändern[[#This Row],[BS]]),Daten_Ändern[[#This Row],[BS]]/_xlfn.XLOOKUP(Basisjahr,Daten_Ändern[Jahr],Daten_Ändern[BS])-1,#N/A)</calculatedColumnFormula>
    </tableColumn>
    <tableColumn id="3" name="Beurteilung/Handlungsbedarf" dataDxfId="1111" dataCellStyle="Standard 2"/>
    <tableColumn id="8" name="Kommentar" dataDxfId="1110" dataCellStyle="Standard 2"/>
  </tableColumns>
  <tableStyleInfo name="TableStyleMedium17" showFirstColumn="0" showLastColumn="0" showRowStripes="1" showColumnStripes="0"/>
</table>
</file>

<file path=xl/tables/table3.xml><?xml version="1.0" encoding="utf-8"?>
<table xmlns="http://schemas.openxmlformats.org/spreadsheetml/2006/main" id="14" name="Daten_Q1" displayName="Daten_Q1" ref="A31:L67" totalsRowShown="0" headerRowDxfId="1092" dataDxfId="1090" headerRowBorderDxfId="109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089" dataCellStyle="Standard"/>
    <tableColumn id="2" name="Hilfsgrösse 1" dataDxfId="1088" dataCellStyle="Standard 2"/>
    <tableColumn id="10" name="Hilfsgrösse 2" dataDxfId="1087" dataCellStyle="Standard 4 2"/>
    <tableColumn id="5" name="Vorgesehener Pfad" dataDxfId="1086" dataCellStyle="Standard 4 2"/>
    <tableColumn id="4" name="ZH" dataDxfId="1085" dataCellStyle="Komma"/>
    <tableColumn id="9" name="Veränderung ZH" dataDxfId="1084" dataCellStyle="Prozent">
      <calculatedColumnFormula>IF(ISNUMBER(Daten_Q1[[#This Row],[ZH]]),Daten_Q1[[#This Row],[ZH]]/_xlfn.XLOOKUP(Basisjahr,Daten_Q1[Jahr],Daten_Q1[ZH])-1,#N/A)</calculatedColumnFormula>
    </tableColumn>
    <tableColumn id="6" name="CH" dataDxfId="1083" dataCellStyle="Komma">
      <calculatedColumnFormula>IF(ISNUMBER(Daten_Q1[[#This Row],[ZH]]),Daten_Q1[[#This Row],[ZH]]*RANDBETWEEN(90,110)/100,"")</calculatedColumnFormula>
    </tableColumn>
    <tableColumn id="11" name="Veränderung CH" dataDxfId="1082" dataCellStyle="Prozent">
      <calculatedColumnFormula>IF(ISNUMBER(Daten_Q1[[#This Row],[CH]]),Daten_Q1[[#This Row],[CH]]/_xlfn.XLOOKUP(Basisjahr,Daten_Q1[Jahr],Daten_Q1[CH])-1,#N/A)</calculatedColumnFormula>
    </tableColumn>
    <tableColumn id="7" name="BS" dataDxfId="1081" dataCellStyle="Komma">
      <calculatedColumnFormula>IF(ISNUMBER(Daten_Q1[[#This Row],[ZH]]),Daten_Q1[[#This Row],[ZH]]*RANDBETWEEN(90,110)/110,"")</calculatedColumnFormula>
    </tableColumn>
    <tableColumn id="12" name="Veränderung BS" dataDxfId="1080" dataCellStyle="Prozent">
      <calculatedColumnFormula>IF(ISNUMBER(Daten_Q1[[#This Row],[BS]]),Daten_Q1[[#This Row],[BS]]/_xlfn.XLOOKUP(Basisjahr,Daten_Q1[Jahr],Daten_Q1[BS])-1,#N/A)</calculatedColumnFormula>
    </tableColumn>
    <tableColumn id="3" name="Beurteilung/Handlungsbedarf" dataDxfId="1079" dataCellStyle="Standard 2"/>
    <tableColumn id="8" name="Kommentar" dataDxfId="1078" dataCellStyle="Standard 2"/>
  </tableColumns>
  <tableStyleInfo name="TableStyleMedium17" showFirstColumn="0" showLastColumn="0" showRowStripes="1" showColumnStripes="0"/>
</table>
</file>

<file path=xl/tables/table4.xml><?xml version="1.0" encoding="utf-8"?>
<table xmlns="http://schemas.openxmlformats.org/spreadsheetml/2006/main" id="15" name="Daten_Q2" displayName="Daten_Q2" ref="A31:L67" totalsRowShown="0" headerRowDxfId="1061" dataDxfId="1059" headerRowBorderDxfId="106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058" dataCellStyle="Standard"/>
    <tableColumn id="2" name="Hilfsgrösse 1" dataDxfId="1057" dataCellStyle="Standard 2"/>
    <tableColumn id="10" name="Hilfsgrösse 2" dataDxfId="1056" dataCellStyle="Standard 4 2"/>
    <tableColumn id="5" name="Vorgesehener Pfad" dataDxfId="1055" dataCellStyle="Standard 4 2"/>
    <tableColumn id="4" name="ZH" dataDxfId="1054" dataCellStyle="Komma"/>
    <tableColumn id="9" name="Veränderung ZH" dataDxfId="1053" dataCellStyle="Prozent">
      <calculatedColumnFormula>IF(ISNUMBER(Daten_Q2[[#This Row],[ZH]]),Daten_Q2[[#This Row],[ZH]]/_xlfn.XLOOKUP(Basisjahr,Daten_Q2[Jahr],Daten_Q2[ZH])-1,#N/A)</calculatedColumnFormula>
    </tableColumn>
    <tableColumn id="6" name="CH" dataDxfId="1052" dataCellStyle="Komma">
      <calculatedColumnFormula>IF(ISNUMBER(Daten_Q2[[#This Row],[ZH]]),Daten_Q2[[#This Row],[ZH]]*RANDBETWEEN(90,110)/100,"")</calculatedColumnFormula>
    </tableColumn>
    <tableColumn id="11" name="Veränderung CH" dataDxfId="1051" dataCellStyle="Prozent">
      <calculatedColumnFormula>IF(ISNUMBER(Daten_Q2[[#This Row],[CH]]),Daten_Q2[[#This Row],[CH]]/_xlfn.XLOOKUP(Basisjahr,Daten_Q2[Jahr],Daten_Q2[CH])-1,#N/A)</calculatedColumnFormula>
    </tableColumn>
    <tableColumn id="7" name="BS" dataDxfId="1050" dataCellStyle="Komma">
      <calculatedColumnFormula>IF(ISNUMBER(Daten_Q2[[#This Row],[ZH]]),Daten_Q2[[#This Row],[ZH]]*RANDBETWEEN(90,110)/110,"")</calculatedColumnFormula>
    </tableColumn>
    <tableColumn id="12" name="Veränderung BS" dataDxfId="1049" dataCellStyle="Prozent">
      <calculatedColumnFormula>IF(ISNUMBER(Daten_Q2[[#This Row],[BS]]),Daten_Q2[[#This Row],[BS]]/_xlfn.XLOOKUP(Basisjahr,Daten_Q2[Jahr],Daten_Q2[BS])-1,#N/A)</calculatedColumnFormula>
    </tableColumn>
    <tableColumn id="3" name="Beurteilung/Handlungsbedarf" dataDxfId="1048" dataCellStyle="Standard 2"/>
    <tableColumn id="8" name="Kommentar" dataDxfId="1047" dataCellStyle="Standard 2"/>
  </tableColumns>
  <tableStyleInfo name="TableStyleMedium17" showFirstColumn="0" showLastColumn="0" showRowStripes="1" showColumnStripes="0"/>
</table>
</file>

<file path=xl/tables/table5.xml><?xml version="1.0" encoding="utf-8"?>
<table xmlns="http://schemas.openxmlformats.org/spreadsheetml/2006/main" id="16" name="Daten_Q3" displayName="Daten_Q3" ref="A31:L67" totalsRowShown="0" headerRowDxfId="1018" dataDxfId="1016" headerRowBorderDxfId="101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015" dataCellStyle="Standard"/>
    <tableColumn id="2" name="Hilfsgrösse 1" dataDxfId="1014" dataCellStyle="Standard 2"/>
    <tableColumn id="10" name="Hilfsgrösse 2" dataDxfId="1013" dataCellStyle="Standard 4 2"/>
    <tableColumn id="5" name="Vorgesehener Pfad" dataDxfId="1012" dataCellStyle="Prozent"/>
    <tableColumn id="4" name="ZH" dataDxfId="1011" dataCellStyle="Komma"/>
    <tableColumn id="9" name="Veränderung ZH" dataDxfId="1010" dataCellStyle="Prozent">
      <calculatedColumnFormula>IF(ISNUMBER(Daten_Q3[[#This Row],[ZH]]),Daten_Q3[[#This Row],[ZH]]/_xlfn.XLOOKUP(Basisjahr,Daten_Q3[Jahr],Daten_Q3[ZH])-1,#N/A)</calculatedColumnFormula>
    </tableColumn>
    <tableColumn id="6" name="CH" dataDxfId="1009" dataCellStyle="Prozent">
      <calculatedColumnFormula>IF(ISNUMBER(Daten_Q3[[#This Row],[ZH]]),Daten_Q3[[#This Row],[ZH]]*RANDBETWEEN(90,110)/100,"")</calculatedColumnFormula>
    </tableColumn>
    <tableColumn id="11" name="Veränderung CH" dataDxfId="1008" dataCellStyle="Prozent">
      <calculatedColumnFormula>IF(ISNUMBER(Daten_Q3[[#This Row],[CH]]),Daten_Q3[[#This Row],[CH]]/_xlfn.XLOOKUP(Basisjahr,Daten_Q3[Jahr],Daten_Q3[CH])-1,#N/A)</calculatedColumnFormula>
    </tableColumn>
    <tableColumn id="7" name="BS" dataDxfId="1007" dataCellStyle="Komma">
      <calculatedColumnFormula>IF(ISNUMBER(Daten_Q3[[#This Row],[ZH]]),Daten_Q3[[#This Row],[ZH]]*RANDBETWEEN(90,110)/110,"")</calculatedColumnFormula>
    </tableColumn>
    <tableColumn id="12" name="Veränderung BS" dataDxfId="1006" dataCellStyle="Prozent">
      <calculatedColumnFormula>IF(ISNUMBER(Daten_Q3[[#This Row],[BS]]),Daten_Q3[[#This Row],[BS]]/_xlfn.XLOOKUP(Basisjahr,Daten_Q3[Jahr],Daten_Q3[BS])-1,#N/A)</calculatedColumnFormula>
    </tableColumn>
    <tableColumn id="3" name="Beurteilung/Handlungsbedarf" dataDxfId="1005" dataCellStyle="Standard 2"/>
    <tableColumn id="8" name="Kommentar" dataDxfId="1004" dataCellStyle="Standard 2"/>
  </tableColumns>
  <tableStyleInfo name="TableStyleMedium17" showFirstColumn="0" showLastColumn="0" showRowStripes="1" showColumnStripes="0"/>
</table>
</file>

<file path=xl/tables/table6.xml><?xml version="1.0" encoding="utf-8"?>
<table xmlns="http://schemas.openxmlformats.org/spreadsheetml/2006/main" id="21" name="Daten_G1" displayName="Daten_G1" ref="A31:L67" totalsRowShown="0" headerRowDxfId="978" dataDxfId="976" headerRowBorderDxfId="97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975" dataCellStyle="Standard"/>
    <tableColumn id="2" name="Hilfsgrösse 1" dataDxfId="974" dataCellStyle="Standard 2"/>
    <tableColumn id="10" name="Hilfsgrösse 2" dataDxfId="973" dataCellStyle="Standard 4 2"/>
    <tableColumn id="5" name="Vorgesehener Pfad" dataDxfId="972" dataCellStyle="Standard 4 2"/>
    <tableColumn id="4" name="ZH" dataDxfId="971" dataCellStyle="Komma"/>
    <tableColumn id="9" name="Veränderung ZH" dataDxfId="970" dataCellStyle="Prozent">
      <calculatedColumnFormula>IF(ISNUMBER(Daten_G1[[#This Row],[ZH]]),Daten_G1[[#This Row],[ZH]]/_xlfn.XLOOKUP(Basisjahr,Daten_G1[Jahr],Daten_G1[ZH])-1,#N/A)</calculatedColumnFormula>
    </tableColumn>
    <tableColumn id="6" name="CH" dataDxfId="969" dataCellStyle="Komma">
      <calculatedColumnFormula>IF(ISNUMBER(Daten_G1[[#This Row],[ZH]]),Daten_G1[[#This Row],[ZH]]*RANDBETWEEN(90,110)/100,"")</calculatedColumnFormula>
    </tableColumn>
    <tableColumn id="11" name="Veränderung CH" dataDxfId="968" dataCellStyle="Prozent">
      <calculatedColumnFormula>IF(ISNUMBER(Daten_G1[[#This Row],[CH]]),Daten_G1[[#This Row],[CH]]/_xlfn.XLOOKUP(Basisjahr,Daten_G1[Jahr],Daten_G1[CH])-1,#N/A)</calculatedColumnFormula>
    </tableColumn>
    <tableColumn id="7" name="BS" dataDxfId="967" dataCellStyle="Komma">
      <calculatedColumnFormula>IF(ISNUMBER(Daten_G1[[#This Row],[ZH]]),Daten_G1[[#This Row],[ZH]]*RANDBETWEEN(90,110)/110,"")</calculatedColumnFormula>
    </tableColumn>
    <tableColumn id="12" name="Veränderung BS" dataDxfId="966" dataCellStyle="Prozent">
      <calculatedColumnFormula>IF(ISNUMBER(Daten_G1[[#This Row],[BS]]),Daten_G1[[#This Row],[BS]]/_xlfn.XLOOKUP(Basisjahr,Daten_G1[Jahr],Daten_G1[BS])-1,#N/A)</calculatedColumnFormula>
    </tableColumn>
    <tableColumn id="3" name="Beurteilung/Handlungsbedarf" dataDxfId="965" dataCellStyle="Standard 2"/>
    <tableColumn id="8" name="Kommentar" dataDxfId="964" dataCellStyle="Standard 2"/>
  </tableColumns>
  <tableStyleInfo name="TableStyleMedium17" showFirstColumn="0" showLastColumn="0" showRowStripes="1" showColumnStripes="0"/>
</table>
</file>

<file path=xl/tables/table7.xml><?xml version="1.0" encoding="utf-8"?>
<table xmlns="http://schemas.openxmlformats.org/spreadsheetml/2006/main" id="60" name="Daten_G161" displayName="Daten_G161" ref="A31:L67" totalsRowShown="0" headerRowDxfId="936" dataDxfId="934" headerRowBorderDxfId="935"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933" dataCellStyle="Standard"/>
    <tableColumn id="2" name="Hilfsgrösse 1" dataDxfId="932" dataCellStyle="Standard 2"/>
    <tableColumn id="10" name="Hilfsgrösse 2" dataDxfId="931" dataCellStyle="Standard 4 2"/>
    <tableColumn id="5" name="Vorgesehener Pfad" dataDxfId="930" dataCellStyle="Standard 4 2"/>
    <tableColumn id="4" name="ZH" dataDxfId="929" dataCellStyle="Komma"/>
    <tableColumn id="9" name="Veränderung ZH" dataDxfId="928" dataCellStyle="Prozent">
      <calculatedColumnFormula>IF(ISNUMBER(Daten_G161[[#This Row],[ZH]]),Daten_G161[[#This Row],[ZH]]/_xlfn.XLOOKUP(Basisjahr,Daten_G161[Jahr],Daten_G161[ZH])-1,#N/A)</calculatedColumnFormula>
    </tableColumn>
    <tableColumn id="6" name="CH" dataDxfId="927" dataCellStyle="Komma">
      <calculatedColumnFormula>IF(ISNUMBER(Daten_G161[[#This Row],[ZH]]),Daten_G161[[#This Row],[ZH]]*RANDBETWEEN(90,110)/100,"")</calculatedColumnFormula>
    </tableColumn>
    <tableColumn id="11" name="Veränderung CH" dataDxfId="926" dataCellStyle="Prozent">
      <calculatedColumnFormula>IF(ISNUMBER(Daten_G161[[#This Row],[CH]]),Daten_G161[[#This Row],[CH]]/_xlfn.XLOOKUP(Basisjahr,Daten_G161[Jahr],Daten_G161[CH])-1,#N/A)</calculatedColumnFormula>
    </tableColumn>
    <tableColumn id="7" name="BS" dataDxfId="925" dataCellStyle="Komma">
      <calculatedColumnFormula>IF(ISNUMBER(Daten_G161[[#This Row],[ZH]]),Daten_G161[[#This Row],[ZH]]*RANDBETWEEN(90,110)/110,"")</calculatedColumnFormula>
    </tableColumn>
    <tableColumn id="12" name="Veränderung BS" dataDxfId="924" dataCellStyle="Prozent">
      <calculatedColumnFormula>IF(ISNUMBER(Daten_G161[[#This Row],[BS]]),Daten_G161[[#This Row],[BS]]/_xlfn.XLOOKUP(Basisjahr,Daten_G161[Jahr],Daten_G161[BS])-1,#N/A)</calculatedColumnFormula>
    </tableColumn>
    <tableColumn id="3" name="Beurteilung/Handlungsbedarf" dataDxfId="923" dataCellStyle="Standard 2"/>
    <tableColumn id="8" name="Kommentar" dataDxfId="922" dataCellStyle="Standard 2"/>
  </tableColumns>
  <tableStyleInfo name="TableStyleMedium17" showFirstColumn="0" showLastColumn="0" showRowStripes="1" showColumnStripes="0"/>
</table>
</file>

<file path=xl/tables/table8.xml><?xml version="1.0" encoding="utf-8"?>
<table xmlns="http://schemas.openxmlformats.org/spreadsheetml/2006/main" id="19" name="Daten_G3" displayName="Daten_G3" ref="A31:L67" totalsRowShown="0" headerRowDxfId="917" dataDxfId="915" headerRowBorderDxfId="916"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914" dataCellStyle="Standard"/>
    <tableColumn id="2" name="Hilfsgrösse 1" dataDxfId="913" dataCellStyle="Standard 2"/>
    <tableColumn id="10" name="Hilfsgrösse 2" dataDxfId="912" dataCellStyle="Standard 4 2"/>
    <tableColumn id="5" name="Vorgesehener Pfad" dataDxfId="911" dataCellStyle="Standard 4 2"/>
    <tableColumn id="4" name="ZH" dataDxfId="910" dataCellStyle="Komma"/>
    <tableColumn id="9" name="Veränderung ZH" dataDxfId="909" dataCellStyle="Prozent">
      <calculatedColumnFormula>IF(ISNUMBER(Daten_G3[[#This Row],[ZH]]),Daten_G3[[#This Row],[ZH]]/_xlfn.XLOOKUP(Basisjahr,Daten_G3[Jahr],Daten_G3[ZH])-1,#N/A)</calculatedColumnFormula>
    </tableColumn>
    <tableColumn id="6" name="CH" dataDxfId="908" dataCellStyle="Komma">
      <calculatedColumnFormula>IF(ISNUMBER(Daten_G3[[#This Row],[ZH]]),Daten_G3[[#This Row],[ZH]]*RANDBETWEEN(90,110)/100,"")</calculatedColumnFormula>
    </tableColumn>
    <tableColumn id="11" name="Veränderung CH" dataDxfId="907" dataCellStyle="Prozent">
      <calculatedColumnFormula>IF(ISNUMBER(Daten_G3[[#This Row],[CH]]),Daten_G3[[#This Row],[CH]]/_xlfn.XLOOKUP(Basisjahr,Daten_G3[Jahr],Daten_G3[CH])-1,#N/A)</calculatedColumnFormula>
    </tableColumn>
    <tableColumn id="7" name="BS" dataDxfId="906" dataCellStyle="Komma">
      <calculatedColumnFormula>IF(ISNUMBER(Daten_G3[[#This Row],[ZH]]),Daten_G3[[#This Row],[ZH]]*RANDBETWEEN(90,110)/110,"")</calculatedColumnFormula>
    </tableColumn>
    <tableColumn id="12" name="Veränderung BS" dataDxfId="905" dataCellStyle="Prozent">
      <calculatedColumnFormula>IF(ISNUMBER(Daten_G3[[#This Row],[BS]]),Daten_G3[[#This Row],[BS]]/_xlfn.XLOOKUP(Basisjahr,Daten_G3[Jahr],Daten_G3[BS])-1,#N/A)</calculatedColumnFormula>
    </tableColumn>
    <tableColumn id="3" name="Beurteilung/Handlungsbedarf" dataDxfId="904" dataCellStyle="Standard 2"/>
    <tableColumn id="8" name="Kommentar" dataDxfId="903" dataCellStyle="Standard 2"/>
  </tableColumns>
  <tableStyleInfo name="TableStyleMedium17" showFirstColumn="0" showLastColumn="0" showRowStripes="1" showColumnStripes="0"/>
</table>
</file>

<file path=xl/tables/table9.xml><?xml version="1.0" encoding="utf-8"?>
<table xmlns="http://schemas.openxmlformats.org/spreadsheetml/2006/main" id="13" name="Daten_G6" displayName="Daten_G6" ref="A31:L67" totalsRowShown="0" headerRowDxfId="894" dataDxfId="892" headerRowBorderDxfId="893"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891" dataCellStyle="Standard"/>
    <tableColumn id="2" name="Hilfsgrösse 1" dataDxfId="890" dataCellStyle="Standard 2"/>
    <tableColumn id="10" name="Hilfsgrösse 2" dataDxfId="889" dataCellStyle="Standard 4 2"/>
    <tableColumn id="5" name="Vorgesehener Pfad" dataDxfId="888" dataCellStyle="Standard 4 2"/>
    <tableColumn id="4" name="ZH" dataDxfId="887" dataCellStyle="Komma"/>
    <tableColumn id="9" name="Veränderung ZH" dataDxfId="886" dataCellStyle="Prozent">
      <calculatedColumnFormula>IF(ISNUMBER(Daten_G6[[#This Row],[ZH]]),Daten_G6[[#This Row],[ZH]]/_xlfn.XLOOKUP(Basisjahr,Daten_G6[Jahr],Daten_G6[ZH])-1,#N/A)</calculatedColumnFormula>
    </tableColumn>
    <tableColumn id="6" name="CH" dataDxfId="885" dataCellStyle="Komma">
      <calculatedColumnFormula>IF(ISNUMBER(Daten_G6[[#This Row],[ZH]]),Daten_G6[[#This Row],[ZH]]*RANDBETWEEN(90,110)/100,"")</calculatedColumnFormula>
    </tableColumn>
    <tableColumn id="11" name="Veränderung CH" dataDxfId="884" dataCellStyle="Prozent">
      <calculatedColumnFormula>IF(ISNUMBER(Daten_G6[[#This Row],[CH]]),Daten_G6[[#This Row],[CH]]/_xlfn.XLOOKUP(Basisjahr,Daten_G6[Jahr],Daten_G6[CH])-1,#N/A)</calculatedColumnFormula>
    </tableColumn>
    <tableColumn id="7" name="BS" dataDxfId="883" dataCellStyle="Komma">
      <calculatedColumnFormula>IF(ISNUMBER(Daten_G6[[#This Row],[ZH]]),Daten_G6[[#This Row],[ZH]]*RANDBETWEEN(90,110)/110,"")</calculatedColumnFormula>
    </tableColumn>
    <tableColumn id="12" name="Veränderung BS" dataDxfId="882" dataCellStyle="Prozent">
      <calculatedColumnFormula>IF(ISNUMBER(Daten_G6[[#This Row],[BS]]),Daten_G6[[#This Row],[BS]]/_xlfn.XLOOKUP(Basisjahr,Daten_G6[Jahr],Daten_G6[BS])-1,#N/A)</calculatedColumnFormula>
    </tableColumn>
    <tableColumn id="3" name="Beurteilung/Handlungsbedarf" dataDxfId="881" dataCellStyle="Standard 2"/>
    <tableColumn id="8" name="Kommentar" dataDxfId="880" dataCellStyle="Standard 2"/>
  </tableColumns>
  <tableStyleInfo name="TableStyleMedium17" showFirstColumn="0" showLastColumn="0" showRowStripes="1" showColumnStripes="0"/>
</table>
</file>

<file path=xl/tables/table10.xml><?xml version="1.0" encoding="utf-8"?>
<table xmlns="http://schemas.openxmlformats.org/spreadsheetml/2006/main" id="12" name="Daten_G5" displayName="Daten_G5" ref="A31:L67" totalsRowShown="0" headerRowDxfId="873" dataDxfId="871" headerRowBorderDxfId="872"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870" dataCellStyle="Standard"/>
    <tableColumn id="2" name="Hilfsgrösse 1" dataDxfId="869" dataCellStyle="Standard 2"/>
    <tableColumn id="10" name="Hilfsgrösse 2" dataDxfId="868" dataCellStyle="Standard 4 2"/>
    <tableColumn id="5" name="Vorgesehener Pfad" dataDxfId="867" dataCellStyle="Standard 4 2"/>
    <tableColumn id="4" name="ZH" dataDxfId="866" dataCellStyle="Komma"/>
    <tableColumn id="9" name="Veränderung ZH" dataDxfId="865" dataCellStyle="Prozent">
      <calculatedColumnFormula>IF(ISNUMBER(Daten_G5[[#This Row],[ZH]]),Daten_G5[[#This Row],[ZH]]/_xlfn.XLOOKUP(Basisjahr,Daten_G5[Jahr],Daten_G5[ZH])-1,#N/A)</calculatedColumnFormula>
    </tableColumn>
    <tableColumn id="6" name="CH" dataDxfId="864" dataCellStyle="Komma">
      <calculatedColumnFormula>IF(ISNUMBER(Daten_G5[[#This Row],[ZH]]),Daten_G5[[#This Row],[ZH]]*RANDBETWEEN(90,110)/100,"")</calculatedColumnFormula>
    </tableColumn>
    <tableColumn id="11" name="Veränderung CH" dataDxfId="863" dataCellStyle="Prozent">
      <calculatedColumnFormula>IF(ISNUMBER(Daten_G5[[#This Row],[CH]]),Daten_G5[[#This Row],[CH]]/_xlfn.XLOOKUP(Basisjahr,Daten_G5[Jahr],Daten_G5[CH])-1,#N/A)</calculatedColumnFormula>
    </tableColumn>
    <tableColumn id="7" name="BS" dataDxfId="862" dataCellStyle="Komma">
      <calculatedColumnFormula>IF(ISNUMBER(Daten_G5[[#This Row],[ZH]]),Daten_G5[[#This Row],[ZH]]*RANDBETWEEN(90,110)/110,"")</calculatedColumnFormula>
    </tableColumn>
    <tableColumn id="12" name="Veränderung BS" dataDxfId="861" dataCellStyle="Prozent">
      <calculatedColumnFormula>IF(ISNUMBER(Daten_G5[[#This Row],[BS]]),Daten_G5[[#This Row],[BS]]/_xlfn.XLOOKUP(Basisjahr,Daten_G5[Jahr],Daten_G5[BS])-1,#N/A)</calculatedColumnFormula>
    </tableColumn>
    <tableColumn id="3" name="Beurteilung/Handlungsbedarf" dataDxfId="860" dataCellStyle="Standard 2"/>
    <tableColumn id="8" name="Kommentar" dataDxfId="859" dataCellStyle="Standard 2"/>
  </tableColumns>
  <tableStyleInfo name="TableStyleMedium17" showFirstColumn="0" showLastColumn="0" showRowStripes="1" showColumnStripes="0"/>
</table>
</file>

<file path=xl/tables/table11.xml><?xml version="1.0" encoding="utf-8"?>
<table xmlns="http://schemas.openxmlformats.org/spreadsheetml/2006/main" id="11" name="Daten_G4" displayName="Daten_G4" ref="A31:L67" totalsRowShown="0" headerRowDxfId="852" dataDxfId="850" headerRowBorderDxfId="85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849" dataCellStyle="Standard"/>
    <tableColumn id="2" name="Hilfsgrösse 1" dataDxfId="848" dataCellStyle="Standard 2"/>
    <tableColumn id="10" name="Hilfsgrösse 2" dataDxfId="847" dataCellStyle="Standard 4 2"/>
    <tableColumn id="5" name="Vorgesehener Pfad" dataDxfId="846" dataCellStyle="Standard 4 2"/>
    <tableColumn id="4" name="ZH" dataDxfId="845" dataCellStyle="Komma"/>
    <tableColumn id="9" name="Veränderung ZH" dataDxfId="844" dataCellStyle="Prozent">
      <calculatedColumnFormula>IF(ISNUMBER(Daten_G4[[#This Row],[ZH]]),Daten_G4[[#This Row],[ZH]]/_xlfn.XLOOKUP(Basisjahr,Daten_G4[Jahr],Daten_G4[ZH])-1,#N/A)</calculatedColumnFormula>
    </tableColumn>
    <tableColumn id="6" name="CH" dataDxfId="843" dataCellStyle="Komma">
      <calculatedColumnFormula>IF(ISNUMBER(Daten_G4[[#This Row],[ZH]]),Daten_G4[[#This Row],[ZH]]*RANDBETWEEN(90,110)/100,"")</calculatedColumnFormula>
    </tableColumn>
    <tableColumn id="11" name="Veränderung CH" dataDxfId="842" dataCellStyle="Prozent">
      <calculatedColumnFormula>IF(ISNUMBER(Daten_G4[[#This Row],[CH]]),Daten_G4[[#This Row],[CH]]/_xlfn.XLOOKUP(Basisjahr,Daten_G4[Jahr],Daten_G4[CH])-1,#N/A)</calculatedColumnFormula>
    </tableColumn>
    <tableColumn id="7" name="BS" dataDxfId="841" dataCellStyle="Komma">
      <calculatedColumnFormula>IF(ISNUMBER(Daten_G4[[#This Row],[ZH]]),Daten_G4[[#This Row],[ZH]]*RANDBETWEEN(90,110)/110,"")</calculatedColumnFormula>
    </tableColumn>
    <tableColumn id="12" name="Veränderung BS" dataDxfId="840" dataCellStyle="Prozent">
      <calculatedColumnFormula>IF(ISNUMBER(Daten_G4[[#This Row],[BS]]),Daten_G4[[#This Row],[BS]]/_xlfn.XLOOKUP(Basisjahr,Daten_G4[Jahr],Daten_G4[BS])-1,#N/A)</calculatedColumnFormula>
    </tableColumn>
    <tableColumn id="3" name="Beurteilung/Handlungsbedarf" dataDxfId="839" dataCellStyle="Standard 2"/>
    <tableColumn id="8" name="Kommentar" dataDxfId="838" dataCellStyle="Standard 2"/>
  </tableColumns>
  <tableStyleInfo name="TableStyleMedium17" showFirstColumn="0" showLastColumn="0" showRowStripes="1" showColumnStripes="0"/>
</table>
</file>

<file path=xl/tables/table12.xml><?xml version="1.0" encoding="utf-8"?>
<table xmlns="http://schemas.openxmlformats.org/spreadsheetml/2006/main" id="22" name="Daten_M1" displayName="Daten_M1" ref="A31:L67" totalsRowShown="0" headerRowDxfId="833" dataDxfId="831" headerRowBorderDxfId="832"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830" dataCellStyle="Standard"/>
    <tableColumn id="2" name="Hilfsgrösse 1" dataDxfId="829" dataCellStyle="Standard 2"/>
    <tableColumn id="10" name="Hilfsgrösse 2" dataDxfId="828" dataCellStyle="Standard 4 2"/>
    <tableColumn id="5" name="Vorgesehener Pfad" dataDxfId="827" dataCellStyle="Standard 4 2"/>
    <tableColumn id="4" name="ZH" dataDxfId="826" dataCellStyle="Komma"/>
    <tableColumn id="9" name="Veränderung ZH" dataDxfId="825" dataCellStyle="Prozent">
      <calculatedColumnFormula>IF(ISNUMBER(Daten_M1[[#This Row],[ZH]]),Daten_M1[[#This Row],[ZH]]/_xlfn.XLOOKUP(Basisjahr,Daten_M1[Jahr],Daten_M1[ZH])-1,#N/A)</calculatedColumnFormula>
    </tableColumn>
    <tableColumn id="6" name="CH" dataDxfId="824" dataCellStyle="Komma">
      <calculatedColumnFormula>IF(ISNUMBER(Daten_M1[[#This Row],[ZH]]),Daten_M1[[#This Row],[ZH]]*RANDBETWEEN(90,110)/100,"")</calculatedColumnFormula>
    </tableColumn>
    <tableColumn id="11" name="Veränderung CH" dataDxfId="823" dataCellStyle="Prozent">
      <calculatedColumnFormula>IF(ISNUMBER(Daten_M1[[#This Row],[CH]]),Daten_M1[[#This Row],[CH]]/_xlfn.XLOOKUP(Basisjahr,Daten_M1[Jahr],Daten_M1[CH])-1,#N/A)</calculatedColumnFormula>
    </tableColumn>
    <tableColumn id="7" name="BS" dataDxfId="822" dataCellStyle="Komma">
      <calculatedColumnFormula>IF(ISNUMBER(Daten_M1[[#This Row],[ZH]]),Daten_M1[[#This Row],[ZH]]*RANDBETWEEN(90,110)/110,"")</calculatedColumnFormula>
    </tableColumn>
    <tableColumn id="12" name="Veränderung BS" dataDxfId="821" dataCellStyle="Prozent">
      <calculatedColumnFormula>IF(ISNUMBER(Daten_M1[[#This Row],[BS]]),Daten_M1[[#This Row],[BS]]/_xlfn.XLOOKUP(Basisjahr,Daten_M1[Jahr],Daten_M1[BS])-1,#N/A)</calculatedColumnFormula>
    </tableColumn>
    <tableColumn id="3" name="Beurteilung/Handlungsbedarf" dataDxfId="820" dataCellStyle="Standard 2"/>
    <tableColumn id="8" name="Kommentar" dataDxfId="819" dataCellStyle="Standard 2"/>
  </tableColumns>
  <tableStyleInfo name="TableStyleMedium17" showFirstColumn="0" showLastColumn="0" showRowStripes="1" showColumnStripes="0"/>
</table>
</file>

<file path=xl/tables/table13.xml><?xml version="1.0" encoding="utf-8"?>
<table xmlns="http://schemas.openxmlformats.org/spreadsheetml/2006/main" id="23" name="Daten_M2" displayName="Daten_M2" ref="A31:L67" totalsRowShown="0" headerRowDxfId="812" dataDxfId="810" headerRowBorderDxfId="81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809" dataCellStyle="Standard"/>
    <tableColumn id="2" name="Hilfsgrösse 1" dataDxfId="808" dataCellStyle="Standard 2"/>
    <tableColumn id="10" name="Hilfsgrösse 2" dataDxfId="807" dataCellStyle="Standard 4 2"/>
    <tableColumn id="5" name="Vorgesehener Pfad" dataDxfId="806" dataCellStyle="Standard 4 2"/>
    <tableColumn id="4" name="ZH" dataDxfId="805" dataCellStyle="Komma"/>
    <tableColumn id="9" name="Veränderung ZH" dataDxfId="804" dataCellStyle="Prozent">
      <calculatedColumnFormula>IF(ISNUMBER(Daten_M2[[#This Row],[ZH]]),Daten_M2[[#This Row],[ZH]]/_xlfn.XLOOKUP(Basisjahr,Daten_M2[Jahr],Daten_M2[ZH])-1,#N/A)</calculatedColumnFormula>
    </tableColumn>
    <tableColumn id="6" name="CH" dataDxfId="803" dataCellStyle="Komma">
      <calculatedColumnFormula>IF(ISNUMBER(Daten_M2[[#This Row],[ZH]]),Daten_M2[[#This Row],[ZH]]*RANDBETWEEN(90,110)/100,"")</calculatedColumnFormula>
    </tableColumn>
    <tableColumn id="11" name="Veränderung CH" dataDxfId="802" dataCellStyle="Prozent">
      <calculatedColumnFormula>IF(ISNUMBER(Daten_M2[[#This Row],[CH]]),Daten_M2[[#This Row],[CH]]/_xlfn.XLOOKUP(Basisjahr,Daten_M2[Jahr],Daten_M2[CH])-1,#N/A)</calculatedColumnFormula>
    </tableColumn>
    <tableColumn id="7" name="BS" dataDxfId="801" dataCellStyle="Komma">
      <calculatedColumnFormula>IF(ISNUMBER(Daten_M2[[#This Row],[ZH]]),Daten_M2[[#This Row],[ZH]]*RANDBETWEEN(90,110)/110,"")</calculatedColumnFormula>
    </tableColumn>
    <tableColumn id="12" name="Veränderung BS" dataDxfId="800" dataCellStyle="Prozent">
      <calculatedColumnFormula>IF(ISNUMBER(Daten_M2[[#This Row],[BS]]),Daten_M2[[#This Row],[BS]]/_xlfn.XLOOKUP(Basisjahr,Daten_M2[Jahr],Daten_M2[BS])-1,#N/A)</calculatedColumnFormula>
    </tableColumn>
    <tableColumn id="3" name="Beurteilung/Handlungsbedarf" dataDxfId="799" dataCellStyle="Standard 2"/>
    <tableColumn id="8" name="Kommentar" dataDxfId="798" dataCellStyle="Standard 2"/>
  </tableColumns>
  <tableStyleInfo name="TableStyleMedium17" showFirstColumn="0" showLastColumn="0" showRowStripes="1" showColumnStripes="0"/>
</table>
</file>

<file path=xl/tables/table14.xml><?xml version="1.0" encoding="utf-8"?>
<table xmlns="http://schemas.openxmlformats.org/spreadsheetml/2006/main" id="10" name="Daten_M3" displayName="Daten_M3" ref="A31:L67" totalsRowShown="0" headerRowDxfId="781" dataDxfId="779" headerRowBorderDxfId="78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778" dataCellStyle="Standard"/>
    <tableColumn id="2" name="Hilfsgrösse 1" dataDxfId="777" dataCellStyle="Standard 2"/>
    <tableColumn id="10" name="Hilfsgrösse 2" dataDxfId="776" dataCellStyle="Standard 4 2"/>
    <tableColumn id="5" name="Vorgesehener Pfad" dataDxfId="775" dataCellStyle="Standard 4 2"/>
    <tableColumn id="4" name="ZH" dataDxfId="774" dataCellStyle="Komma"/>
    <tableColumn id="9" name="Veränderung ZH" dataDxfId="773" dataCellStyle="Prozent">
      <calculatedColumnFormula>IF(ISNUMBER(Daten_M3[[#This Row],[ZH]]),Daten_M3[[#This Row],[ZH]]/_xlfn.XLOOKUP(Basisjahr,Daten_M3[Jahr],Daten_M3[ZH])-1,#N/A)</calculatedColumnFormula>
    </tableColumn>
    <tableColumn id="6" name="CH" dataDxfId="772" dataCellStyle="Komma">
      <calculatedColumnFormula>IF(ISNUMBER(Daten_M3[[#This Row],[ZH]]),Daten_M3[[#This Row],[ZH]]*RANDBETWEEN(90,110)/100,"")</calculatedColumnFormula>
    </tableColumn>
    <tableColumn id="11" name="Veränderung CH" dataDxfId="771" dataCellStyle="Prozent">
      <calculatedColumnFormula>IF(ISNUMBER(Daten_M3[[#This Row],[CH]]),Daten_M3[[#This Row],[CH]]/_xlfn.XLOOKUP(Basisjahr,Daten_M3[Jahr],Daten_M3[CH])-1,#N/A)</calculatedColumnFormula>
    </tableColumn>
    <tableColumn id="7" name="BS" dataDxfId="770" dataCellStyle="Komma">
      <calculatedColumnFormula>IF(ISNUMBER(Daten_M3[[#This Row],[ZH]]),Daten_M3[[#This Row],[ZH]]*RANDBETWEEN(90,110)/110,"")</calculatedColumnFormula>
    </tableColumn>
    <tableColumn id="12" name="Veränderung BS" dataDxfId="769" dataCellStyle="Prozent">
      <calculatedColumnFormula>IF(ISNUMBER(Daten_M3[[#This Row],[BS]]),Daten_M3[[#This Row],[BS]]/_xlfn.XLOOKUP(Basisjahr,Daten_M3[Jahr],Daten_M3[BS])-1,#N/A)</calculatedColumnFormula>
    </tableColumn>
    <tableColumn id="3" name="Beurteilung/Handlungsbedarf" dataDxfId="768" dataCellStyle="Standard 2"/>
    <tableColumn id="8" name="Kommentar" dataDxfId="767" dataCellStyle="Standard 2"/>
  </tableColumns>
  <tableStyleInfo name="TableStyleMedium17" showFirstColumn="0" showLastColumn="0" showRowStripes="1" showColumnStripes="0"/>
</table>
</file>

<file path=xl/tables/table15.xml><?xml version="1.0" encoding="utf-8"?>
<table xmlns="http://schemas.openxmlformats.org/spreadsheetml/2006/main" id="27" name="Daten_M5" displayName="Daten_M5" ref="A31:L67" totalsRowShown="0" headerRowDxfId="760" dataDxfId="758" headerRowBorderDxfId="759"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757" dataCellStyle="Standard"/>
    <tableColumn id="2" name="Hilfsgrösse 1" dataDxfId="756" dataCellStyle="Standard 2"/>
    <tableColumn id="10" name="Hilfsgrösse 2" dataDxfId="755" dataCellStyle="Standard 4 2"/>
    <tableColumn id="5" name="Vorgesehener Pfad" dataDxfId="754" dataCellStyle="Standard 4 2"/>
    <tableColumn id="4" name="ZH" dataDxfId="753" dataCellStyle="Komma"/>
    <tableColumn id="9" name="Veränderung ZH" dataDxfId="752" dataCellStyle="Prozent">
      <calculatedColumnFormula>IF(ISNUMBER(Daten_M5[[#This Row],[ZH]]),Daten_M5[[#This Row],[ZH]]/_xlfn.XLOOKUP(Basisjahr,Daten_M5[Jahr],Daten_M5[ZH])-1,#N/A)</calculatedColumnFormula>
    </tableColumn>
    <tableColumn id="6" name="CH" dataDxfId="751" dataCellStyle="Komma">
      <calculatedColumnFormula>IF(ISNUMBER(Daten_M5[[#This Row],[ZH]]),Daten_M5[[#This Row],[ZH]]*RANDBETWEEN(90,110)/100,"")</calculatedColumnFormula>
    </tableColumn>
    <tableColumn id="11" name="Veränderung CH" dataDxfId="750" dataCellStyle="Prozent">
      <calculatedColumnFormula>IF(ISNUMBER(Daten_M5[[#This Row],[CH]]),Daten_M5[[#This Row],[CH]]/_xlfn.XLOOKUP(Basisjahr,Daten_M5[Jahr],Daten_M5[CH])-1,#N/A)</calculatedColumnFormula>
    </tableColumn>
    <tableColumn id="7" name="BS" dataDxfId="749" dataCellStyle="Komma">
      <calculatedColumnFormula>IF(ISNUMBER(Daten_M5[[#This Row],[ZH]]),Daten_M5[[#This Row],[ZH]]*RANDBETWEEN(90,110)/110,"")</calculatedColumnFormula>
    </tableColumn>
    <tableColumn id="12" name="Veränderung BS" dataDxfId="748" dataCellStyle="Prozent">
      <calculatedColumnFormula>IF(ISNUMBER(Daten_M5[[#This Row],[BS]]),Daten_M5[[#This Row],[BS]]/_xlfn.XLOOKUP(Basisjahr,Daten_M5[Jahr],Daten_M5[BS])-1,#N/A)</calculatedColumnFormula>
    </tableColumn>
    <tableColumn id="3" name="Beurteilung/Handlungsbedarf" dataDxfId="747" dataCellStyle="Standard 2"/>
    <tableColumn id="8" name="Kommentar" dataDxfId="746" dataCellStyle="Standard 2"/>
  </tableColumns>
  <tableStyleInfo name="TableStyleMedium17" showFirstColumn="0" showLastColumn="0" showRowStripes="1" showColumnStripes="0"/>
</table>
</file>

<file path=xl/tables/table16.xml><?xml version="1.0" encoding="utf-8"?>
<table xmlns="http://schemas.openxmlformats.org/spreadsheetml/2006/main" id="28" name="Daten_M4" displayName="Daten_M4" ref="A31:L67" totalsRowShown="0" headerRowDxfId="739" dataDxfId="737" headerRowBorderDxfId="738"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736" dataCellStyle="Standard"/>
    <tableColumn id="2" name="Hilfsgrösse 1" dataDxfId="735" dataCellStyle="Standard 2"/>
    <tableColumn id="10" name="Hilfsgrösse 2" dataDxfId="734" dataCellStyle="Standard 4 2"/>
    <tableColumn id="5" name="Vorgesehener Pfad" dataDxfId="733" dataCellStyle="Standard 4 2"/>
    <tableColumn id="4" name="ZH" dataDxfId="732" dataCellStyle="Komma"/>
    <tableColumn id="9" name="Veränderung ZH" dataDxfId="731" dataCellStyle="Prozent">
      <calculatedColumnFormula>IF(ISNUMBER(Daten_M4[[#This Row],[ZH]]),Daten_M4[[#This Row],[ZH]]/_xlfn.XLOOKUP(Basisjahr,Daten_M4[Jahr],Daten_M4[ZH])-1,#N/A)</calculatedColumnFormula>
    </tableColumn>
    <tableColumn id="6" name="CH" dataDxfId="730" dataCellStyle="Komma">
      <calculatedColumnFormula>IF(ISNUMBER(Daten_M4[[#This Row],[ZH]]),Daten_M4[[#This Row],[ZH]]*RANDBETWEEN(90,110)/100,"")</calculatedColumnFormula>
    </tableColumn>
    <tableColumn id="11" name="Veränderung CH" dataDxfId="729" dataCellStyle="Prozent">
      <calculatedColumnFormula>IF(ISNUMBER(Daten_M4[[#This Row],[CH]]),Daten_M4[[#This Row],[CH]]/_xlfn.XLOOKUP(Basisjahr,Daten_M4[Jahr],Daten_M4[CH])-1,#N/A)</calculatedColumnFormula>
    </tableColumn>
    <tableColumn id="7" name="BS" dataDxfId="728" dataCellStyle="Komma">
      <calculatedColumnFormula>IF(ISNUMBER(Daten_M4[[#This Row],[ZH]]),Daten_M4[[#This Row],[ZH]]*RANDBETWEEN(90,110)/110,"")</calculatedColumnFormula>
    </tableColumn>
    <tableColumn id="12" name="Veränderung BS" dataDxfId="727" dataCellStyle="Prozent">
      <calculatedColumnFormula>IF(ISNUMBER(Daten_M4[[#This Row],[BS]]),Daten_M4[[#This Row],[BS]]/_xlfn.XLOOKUP(Basisjahr,Daten_M4[Jahr],Daten_M4[BS])-1,#N/A)</calculatedColumnFormula>
    </tableColumn>
    <tableColumn id="3" name="Beurteilung/Handlungsbedarf" dataDxfId="726" dataCellStyle="Standard 2"/>
    <tableColumn id="8" name="Kommentar" dataDxfId="725" dataCellStyle="Standard 2"/>
  </tableColumns>
  <tableStyleInfo name="TableStyleMedium17" showFirstColumn="0" showLastColumn="0" showRowStripes="1" showColumnStripes="0"/>
</table>
</file>

<file path=xl/tables/table17.xml><?xml version="1.0" encoding="utf-8"?>
<table xmlns="http://schemas.openxmlformats.org/spreadsheetml/2006/main" id="24" name="Daten_M6" displayName="Daten_M6" ref="A31:L67" totalsRowShown="0" headerRowDxfId="720" dataDxfId="718" headerRowBorderDxfId="719"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717" dataCellStyle="Standard"/>
    <tableColumn id="2" name="Hilfsgrösse 1" dataDxfId="716" dataCellStyle="Standard 2"/>
    <tableColumn id="10" name="Hilfsgrösse 2" dataDxfId="715" dataCellStyle="Standard 4 2"/>
    <tableColumn id="5" name="Vorgesehener Pfad" dataDxfId="714" dataCellStyle="Standard 4 2"/>
    <tableColumn id="4" name="ZH" dataDxfId="713" dataCellStyle="Komma"/>
    <tableColumn id="9" name="Veränderung ZH" dataDxfId="712" dataCellStyle="Prozent">
      <calculatedColumnFormula>IF(ISNUMBER(Daten_M6[[#This Row],[ZH]]),Daten_M6[[#This Row],[ZH]]/_xlfn.XLOOKUP(Basisjahr,Daten_M6[Jahr],Daten_M6[ZH])-1,#N/A)</calculatedColumnFormula>
    </tableColumn>
    <tableColumn id="6" name="CH" dataDxfId="711" dataCellStyle="Komma">
      <calculatedColumnFormula>IF(ISNUMBER(Daten_M6[[#This Row],[ZH]]),Daten_M6[[#This Row],[ZH]]*RANDBETWEEN(90,110)/100,"")</calculatedColumnFormula>
    </tableColumn>
    <tableColumn id="11" name="Veränderung CH" dataDxfId="710" dataCellStyle="Prozent">
      <calculatedColumnFormula>IF(ISNUMBER(Daten_M6[[#This Row],[CH]]),Daten_M6[[#This Row],[CH]]/_xlfn.XLOOKUP(Basisjahr,Daten_M6[Jahr],Daten_M6[CH])-1,#N/A)</calculatedColumnFormula>
    </tableColumn>
    <tableColumn id="7" name="BS" dataDxfId="709" dataCellStyle="Komma">
      <calculatedColumnFormula>IF(ISNUMBER(Daten_M6[[#This Row],[ZH]]),Daten_M6[[#This Row],[ZH]]*RANDBETWEEN(90,110)/110,"")</calculatedColumnFormula>
    </tableColumn>
    <tableColumn id="12" name="Veränderung BS" dataDxfId="708" dataCellStyle="Prozent">
      <calculatedColumnFormula>IF(ISNUMBER(Daten_M6[[#This Row],[BS]]),Daten_M6[[#This Row],[BS]]/_xlfn.XLOOKUP(Basisjahr,Daten_M6[Jahr],Daten_M6[BS])-1,#N/A)</calculatedColumnFormula>
    </tableColumn>
    <tableColumn id="3" name="Beurteilung/Handlungsbedarf" dataDxfId="707" dataCellStyle="Standard 2"/>
    <tableColumn id="8" name="Kommentar" dataDxfId="706" dataCellStyle="Standard 2"/>
  </tableColumns>
  <tableStyleInfo name="TableStyleMedium17" showFirstColumn="0" showLastColumn="0" showRowStripes="1" showColumnStripes="0"/>
</table>
</file>

<file path=xl/tables/table18.xml><?xml version="1.0" encoding="utf-8"?>
<table xmlns="http://schemas.openxmlformats.org/spreadsheetml/2006/main" id="26" name="Daten_M7" displayName="Daten_M7" ref="A31:L67" totalsRowShown="0" headerRowDxfId="701" dataDxfId="699" headerRowBorderDxfId="70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98" dataCellStyle="Standard"/>
    <tableColumn id="2" name="Hilfsgrösse 1" dataDxfId="697" dataCellStyle="Standard 2"/>
    <tableColumn id="10" name="Hilfsgrösse 2" dataDxfId="696" dataCellStyle="Standard 4 2"/>
    <tableColumn id="5" name="Vorgesehener Pfad" dataDxfId="695" dataCellStyle="Standard 4 2"/>
    <tableColumn id="4" name="ZH" dataDxfId="694" dataCellStyle="Komma"/>
    <tableColumn id="9" name="Veränderung ZH" dataDxfId="693" dataCellStyle="Prozent">
      <calculatedColumnFormula>IF(ISNUMBER(Daten_M7[[#This Row],[ZH]]),Daten_M7[[#This Row],[ZH]]/_xlfn.XLOOKUP(Basisjahr,Daten_M7[Jahr],Daten_M7[ZH])-1,#N/A)</calculatedColumnFormula>
    </tableColumn>
    <tableColumn id="6" name="CH" dataDxfId="692" dataCellStyle="Komma">
      <calculatedColumnFormula>IF(ISNUMBER(Daten_M7[[#This Row],[ZH]]),Daten_M7[[#This Row],[ZH]]*RANDBETWEEN(90,110)/100,"")</calculatedColumnFormula>
    </tableColumn>
    <tableColumn id="11" name="Veränderung CH" dataDxfId="691" dataCellStyle="Prozent">
      <calculatedColumnFormula>IF(ISNUMBER(Daten_M7[[#This Row],[CH]]),Daten_M7[[#This Row],[CH]]/_xlfn.XLOOKUP(Basisjahr,Daten_M7[Jahr],Daten_M7[CH])-1,#N/A)</calculatedColumnFormula>
    </tableColumn>
    <tableColumn id="7" name="BS" dataDxfId="690" dataCellStyle="Komma">
      <calculatedColumnFormula>IF(ISNUMBER(Daten_M7[[#This Row],[ZH]]),Daten_M7[[#This Row],[ZH]]*RANDBETWEEN(90,110)/110,"")</calculatedColumnFormula>
    </tableColumn>
    <tableColumn id="12" name="Veränderung BS" dataDxfId="689" dataCellStyle="Prozent">
      <calculatedColumnFormula>IF(ISNUMBER(Daten_M7[[#This Row],[BS]]),Daten_M7[[#This Row],[BS]]/_xlfn.XLOOKUP(Basisjahr,Daten_M7[Jahr],Daten_M7[BS])-1,#N/A)</calculatedColumnFormula>
    </tableColumn>
    <tableColumn id="3" name="Beurteilung/Handlungsbedarf" dataDxfId="688" dataCellStyle="Standard 2"/>
    <tableColumn id="8" name="Kommentar" dataDxfId="687" dataCellStyle="Standard 2"/>
  </tableColumns>
  <tableStyleInfo name="TableStyleMedium17" showFirstColumn="0" showLastColumn="0" showRowStripes="1" showColumnStripes="0"/>
</table>
</file>

<file path=xl/tables/table19.xml><?xml version="1.0" encoding="utf-8"?>
<table xmlns="http://schemas.openxmlformats.org/spreadsheetml/2006/main" id="25" name="Daten_M8" displayName="Daten_M8" ref="A31:L67" totalsRowShown="0" headerRowDxfId="682" dataDxfId="680" headerRowBorderDxfId="68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79" dataCellStyle="Standard"/>
    <tableColumn id="2" name="Hilfsgrösse 1" dataDxfId="678" dataCellStyle="Standard 2"/>
    <tableColumn id="10" name="Hilfsgrösse 2" dataDxfId="677" dataCellStyle="Standard 4 2"/>
    <tableColumn id="5" name="Vorgesehener Pfad" dataDxfId="676" dataCellStyle="Standard 4 2"/>
    <tableColumn id="4" name="ZH" dataDxfId="675" dataCellStyle="Komma"/>
    <tableColumn id="9" name="Veränderung ZH" dataDxfId="674" dataCellStyle="Prozent">
      <calculatedColumnFormula>IF(ISNUMBER(Daten_M8[[#This Row],[ZH]]),Daten_M8[[#This Row],[ZH]]/_xlfn.XLOOKUP(Basisjahr,Daten_M8[Jahr],Daten_M8[ZH])-1,#N/A)</calculatedColumnFormula>
    </tableColumn>
    <tableColumn id="6" name="CH" dataDxfId="673" dataCellStyle="Komma">
      <calculatedColumnFormula>IF(ISNUMBER(Daten_M8[[#This Row],[ZH]]),Daten_M8[[#This Row],[ZH]]*RANDBETWEEN(90,110)/100,"")</calculatedColumnFormula>
    </tableColumn>
    <tableColumn id="11" name="Veränderung CH" dataDxfId="672" dataCellStyle="Prozent">
      <calculatedColumnFormula>IF(ISNUMBER(Daten_M8[[#This Row],[CH]]),Daten_M8[[#This Row],[CH]]/_xlfn.XLOOKUP(Basisjahr,Daten_M8[Jahr],Daten_M8[CH])-1,#N/A)</calculatedColumnFormula>
    </tableColumn>
    <tableColumn id="7" name="BS" dataDxfId="671" dataCellStyle="Komma">
      <calculatedColumnFormula>IF(ISNUMBER(Daten_M8[[#This Row],[ZH]]),Daten_M8[[#This Row],[ZH]]*RANDBETWEEN(90,110)/110,"")</calculatedColumnFormula>
    </tableColumn>
    <tableColumn id="12" name="Veränderung BS" dataDxfId="670" dataCellStyle="Prozent">
      <calculatedColumnFormula>IF(ISNUMBER(Daten_M8[[#This Row],[BS]]),Daten_M8[[#This Row],[BS]]/_xlfn.XLOOKUP(Basisjahr,Daten_M8[Jahr],Daten_M8[BS])-1,#N/A)</calculatedColumnFormula>
    </tableColumn>
    <tableColumn id="3" name="Beurteilung/Handlungsbedarf" dataDxfId="669" dataCellStyle="Standard 2"/>
    <tableColumn id="8" name="Kommentar" dataDxfId="668" dataCellStyle="Standard 2"/>
  </tableColumns>
  <tableStyleInfo name="TableStyleMedium17" showFirstColumn="0" showLastColumn="0" showRowStripes="1" showColumnStripes="0"/>
</table>
</file>

<file path=xl/tables/table20.xml><?xml version="1.0" encoding="utf-8"?>
<table xmlns="http://schemas.openxmlformats.org/spreadsheetml/2006/main" id="29" name="Daten_IG1" displayName="Daten_IG1" ref="A31:L67" totalsRowShown="0" headerRowDxfId="661" dataDxfId="659" headerRowBorderDxfId="66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58" dataCellStyle="Standard"/>
    <tableColumn id="2" name="Hilfsgrösse 1" dataDxfId="657" dataCellStyle="Standard 2"/>
    <tableColumn id="10" name="Hilfsgrösse 2" dataDxfId="656" dataCellStyle="Standard 4 2"/>
    <tableColumn id="5" name="Vorgesehener Pfad" dataDxfId="655" dataCellStyle="Standard 4 2"/>
    <tableColumn id="4" name="ZH" dataDxfId="654" dataCellStyle="Komma"/>
    <tableColumn id="9" name="Veränderung ZH" dataDxfId="653" dataCellStyle="Prozent">
      <calculatedColumnFormula>IF(ISNUMBER(Daten_IG1[[#This Row],[ZH]]),Daten_IG1[[#This Row],[ZH]]/_xlfn.XLOOKUP(Basisjahr,Daten_IG1[Jahr],Daten_IG1[ZH])-1,#N/A)</calculatedColumnFormula>
    </tableColumn>
    <tableColumn id="6" name="CH" dataDxfId="652" dataCellStyle="Komma">
      <calculatedColumnFormula>IF(ISNUMBER(Daten_IG1[[#This Row],[ZH]]),Daten_IG1[[#This Row],[ZH]]*RANDBETWEEN(90,110)/100,"")</calculatedColumnFormula>
    </tableColumn>
    <tableColumn id="11" name="Veränderung CH" dataDxfId="651" dataCellStyle="Prozent">
      <calculatedColumnFormula>IF(ISNUMBER(Daten_IG1[[#This Row],[CH]]),Daten_IG1[[#This Row],[CH]]/_xlfn.XLOOKUP(Basisjahr,Daten_IG1[Jahr],Daten_IG1[CH])-1,#N/A)</calculatedColumnFormula>
    </tableColumn>
    <tableColumn id="7" name="BS" dataDxfId="650" dataCellStyle="Komma">
      <calculatedColumnFormula>IF(ISNUMBER(Daten_IG1[[#This Row],[ZH]]),Daten_IG1[[#This Row],[ZH]]*RANDBETWEEN(90,110)/110,"")</calculatedColumnFormula>
    </tableColumn>
    <tableColumn id="12" name="Veränderung BS" dataDxfId="649" dataCellStyle="Prozent">
      <calculatedColumnFormula>IF(ISNUMBER(Daten_IG1[[#This Row],[BS]]),Daten_IG1[[#This Row],[BS]]/_xlfn.XLOOKUP(Basisjahr,Daten_IG1[Jahr],Daten_IG1[BS])-1,#N/A)</calculatedColumnFormula>
    </tableColumn>
    <tableColumn id="3" name="Beurteilung/Handlungsbedarf" dataDxfId="648" dataCellStyle="Standard 2"/>
    <tableColumn id="8" name="Kommentar" dataDxfId="647" dataCellStyle="Standard 2"/>
  </tableColumns>
  <tableStyleInfo name="TableStyleMedium17" showFirstColumn="0" showLastColumn="0" showRowStripes="1" showColumnStripes="0"/>
</table>
</file>

<file path=xl/tables/table21.xml><?xml version="1.0" encoding="utf-8"?>
<table xmlns="http://schemas.openxmlformats.org/spreadsheetml/2006/main" id="31" name="Daten_IG2" displayName="Daten_IG2" ref="A31:L67" totalsRowShown="0" headerRowDxfId="642" dataDxfId="640" headerRowBorderDxfId="64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39" dataCellStyle="Standard"/>
    <tableColumn id="2" name="Hilfsgrösse 1" dataDxfId="638" dataCellStyle="Standard 2"/>
    <tableColumn id="10" name="Hilfsgrösse 2" dataDxfId="637" dataCellStyle="Standard 4 2"/>
    <tableColumn id="5" name="Vorgesehener Pfad" dataDxfId="636" dataCellStyle="Standard 4 2"/>
    <tableColumn id="4" name="ZH" dataDxfId="635" dataCellStyle="Komma"/>
    <tableColumn id="9" name="Veränderung ZH" dataDxfId="634" dataCellStyle="Prozent">
      <calculatedColumnFormula>IF(ISNUMBER(Daten_IG2[[#This Row],[ZH]]),Daten_IG2[[#This Row],[ZH]]/_xlfn.XLOOKUP(Basisjahr,Daten_IG2[Jahr],Daten_IG2[ZH])-1,#N/A)</calculatedColumnFormula>
    </tableColumn>
    <tableColumn id="6" name="CH" dataDxfId="633" dataCellStyle="Komma">
      <calculatedColumnFormula>IF(ISNUMBER(Daten_IG2[[#This Row],[ZH]]),Daten_IG2[[#This Row],[ZH]]*RANDBETWEEN(90,110)/100,"")</calculatedColumnFormula>
    </tableColumn>
    <tableColumn id="11" name="Veränderung CH" dataDxfId="632" dataCellStyle="Prozent">
      <calculatedColumnFormula>IF(ISNUMBER(Daten_IG2[[#This Row],[CH]]),Daten_IG2[[#This Row],[CH]]/_xlfn.XLOOKUP(Basisjahr,Daten_IG2[Jahr],Daten_IG2[CH])-1,#N/A)</calculatedColumnFormula>
    </tableColumn>
    <tableColumn id="7" name="BS" dataDxfId="631" dataCellStyle="Komma">
      <calculatedColumnFormula>IF(ISNUMBER(Daten_IG2[[#This Row],[ZH]]),Daten_IG2[[#This Row],[ZH]]*RANDBETWEEN(90,110)/110,"")</calculatedColumnFormula>
    </tableColumn>
    <tableColumn id="12" name="Veränderung BS" dataDxfId="630" dataCellStyle="Prozent">
      <calculatedColumnFormula>IF(ISNUMBER(Daten_IG2[[#This Row],[BS]]),Daten_IG2[[#This Row],[BS]]/_xlfn.XLOOKUP(Basisjahr,Daten_IG2[Jahr],Daten_IG2[BS])-1,#N/A)</calculatedColumnFormula>
    </tableColumn>
    <tableColumn id="3" name="Beurteilung/Handlungsbedarf" dataDxfId="629" dataCellStyle="Standard 2"/>
    <tableColumn id="8" name="Kommentar" dataDxfId="628" dataCellStyle="Standard 2"/>
  </tableColumns>
  <tableStyleInfo name="TableStyleMedium17" showFirstColumn="0" showLastColumn="0" showRowStripes="1" showColumnStripes="0"/>
</table>
</file>

<file path=xl/tables/table22.xml><?xml version="1.0" encoding="utf-8"?>
<table xmlns="http://schemas.openxmlformats.org/spreadsheetml/2006/main" id="30" name="Daten_IG3" displayName="Daten_IG3" ref="A31:L67" totalsRowShown="0" headerRowDxfId="622" dataDxfId="620" headerRowBorderDxfId="62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19" dataCellStyle="Standard"/>
    <tableColumn id="2" name="Hilfsgrösse 1" dataDxfId="618" dataCellStyle="Standard 2"/>
    <tableColumn id="10" name="Hilfsgrösse 2" dataDxfId="617" dataCellStyle="Standard 4 2"/>
    <tableColumn id="5" name="Vorgesehener Pfad" dataDxfId="616" dataCellStyle="Standard 4 2"/>
    <tableColumn id="4" name="ZH" dataDxfId="615" dataCellStyle="Komma"/>
    <tableColumn id="9" name="Veränderung ZH" dataDxfId="614" dataCellStyle="Prozent">
      <calculatedColumnFormula>IF(ISNUMBER(Daten_IG3[[#This Row],[ZH]]),Daten_IG3[[#This Row],[ZH]]/_xlfn.XLOOKUP(Basisjahr,Daten_IG3[Jahr],Daten_IG3[ZH])-1,#N/A)</calculatedColumnFormula>
    </tableColumn>
    <tableColumn id="6" name="CH" dataDxfId="613" dataCellStyle="Komma">
      <calculatedColumnFormula>IF(ISNUMBER(Daten_IG3[[#This Row],[ZH]]),Daten_IG3[[#This Row],[ZH]]*RANDBETWEEN(90,110)/100,"")</calculatedColumnFormula>
    </tableColumn>
    <tableColumn id="11" name="Veränderung CH" dataDxfId="612" dataCellStyle="Prozent">
      <calculatedColumnFormula>IF(ISNUMBER(Daten_IG3[[#This Row],[CH]]),Daten_IG3[[#This Row],[CH]]/_xlfn.XLOOKUP(Basisjahr,Daten_IG3[Jahr],Daten_IG3[CH])-1,#N/A)</calculatedColumnFormula>
    </tableColumn>
    <tableColumn id="7" name="BS" dataDxfId="611" dataCellStyle="Komma">
      <calculatedColumnFormula>IF(ISNUMBER(Daten_IG3[[#This Row],[ZH]]),Daten_IG3[[#This Row],[ZH]]*RANDBETWEEN(90,110)/110,"")</calculatedColumnFormula>
    </tableColumn>
    <tableColumn id="12" name="Veränderung BS" dataDxfId="610" dataCellStyle="Prozent">
      <calculatedColumnFormula>IF(ISNUMBER(Daten_IG3[[#This Row],[BS]]),Daten_IG3[[#This Row],[BS]]/_xlfn.XLOOKUP(Basisjahr,Daten_IG3[Jahr],Daten_IG3[BS])-1,#N/A)</calculatedColumnFormula>
    </tableColumn>
    <tableColumn id="3" name="Beurteilung/Handlungsbedarf" dataDxfId="609" dataCellStyle="Standard 2"/>
    <tableColumn id="8" name="Kommentar" dataDxfId="608" dataCellStyle="Standard 2"/>
  </tableColumns>
  <tableStyleInfo name="TableStyleMedium17" showFirstColumn="0" showLastColumn="0" showRowStripes="1" showColumnStripes="0"/>
</table>
</file>

<file path=xl/tables/table23.xml><?xml version="1.0" encoding="utf-8"?>
<table xmlns="http://schemas.openxmlformats.org/spreadsheetml/2006/main" id="32" name="Daten_A1" displayName="Daten_A1" ref="A31:L67" totalsRowShown="0" headerRowDxfId="603" dataDxfId="601" headerRowBorderDxfId="602"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00" dataCellStyle="Standard"/>
    <tableColumn id="2" name="Hilfsgrösse 1" dataDxfId="599" dataCellStyle="Standard 2"/>
    <tableColumn id="10" name="Hilfsgrösse 2" dataDxfId="598" dataCellStyle="Standard 4 2"/>
    <tableColumn id="5" name="Vorgesehener Pfad" dataDxfId="597" dataCellStyle="Standard 4 2"/>
    <tableColumn id="4" name="ZH" dataDxfId="596" dataCellStyle="Komma"/>
    <tableColumn id="9" name="Veränderung ZH" dataDxfId="595" dataCellStyle="Prozent">
      <calculatedColumnFormula>IF(ISNUMBER(Daten_A1[[#This Row],[ZH]]),Daten_A1[[#This Row],[ZH]]/_xlfn.XLOOKUP(Basisjahr,Daten_A1[Jahr],Daten_A1[ZH])-1,#N/A)</calculatedColumnFormula>
    </tableColumn>
    <tableColumn id="6" name="CH" dataDxfId="594" dataCellStyle="Komma">
      <calculatedColumnFormula>IF(ISNUMBER(Daten_A1[[#This Row],[ZH]]),Daten_A1[[#This Row],[ZH]]*RANDBETWEEN(90,110)/100,"")</calculatedColumnFormula>
    </tableColumn>
    <tableColumn id="11" name="Veränderung CH" dataDxfId="593" dataCellStyle="Prozent">
      <calculatedColumnFormula>IF(ISNUMBER(Daten_A1[[#This Row],[CH]]),Daten_A1[[#This Row],[CH]]/_xlfn.XLOOKUP(Basisjahr,Daten_A1[Jahr],Daten_A1[CH])-1,#N/A)</calculatedColumnFormula>
    </tableColumn>
    <tableColumn id="7" name="BS" dataDxfId="592" dataCellStyle="Komma">
      <calculatedColumnFormula>IF(ISNUMBER(Daten_A1[[#This Row],[ZH]]),Daten_A1[[#This Row],[ZH]]*RANDBETWEEN(90,110)/110,"")</calculatedColumnFormula>
    </tableColumn>
    <tableColumn id="12" name="Veränderung BS" dataDxfId="591" dataCellStyle="Prozent">
      <calculatedColumnFormula>IF(ISNUMBER(Daten_A1[[#This Row],[BS]]),Daten_A1[[#This Row],[BS]]/_xlfn.XLOOKUP(Basisjahr,Daten_A1[Jahr],Daten_A1[BS])-1,#N/A)</calculatedColumnFormula>
    </tableColumn>
    <tableColumn id="3" name="Beurteilung/Handlungsbedarf" dataDxfId="590" dataCellStyle="Standard 2"/>
    <tableColumn id="8" name="Kommentar" dataDxfId="589" dataCellStyle="Standard 2"/>
  </tableColumns>
  <tableStyleInfo name="TableStyleMedium17" showFirstColumn="0" showLastColumn="0" showRowStripes="1" showColumnStripes="0"/>
</table>
</file>

<file path=xl/tables/table24.xml><?xml version="1.0" encoding="utf-8"?>
<table xmlns="http://schemas.openxmlformats.org/spreadsheetml/2006/main" id="33" name="Daten_A2" displayName="Daten_A2" ref="A31:L67" totalsRowShown="0" headerRowDxfId="584" dataDxfId="582" headerRowBorderDxfId="583"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581" dataCellStyle="Standard"/>
    <tableColumn id="2" name="Hilfsgrösse 1" dataDxfId="580" dataCellStyle="Standard 2"/>
    <tableColumn id="10" name="Hilfsgrösse 2" dataDxfId="579" dataCellStyle="Standard 4 2"/>
    <tableColumn id="5" name="Vorgesehener Pfad" dataDxfId="578" dataCellStyle="Standard 4 2"/>
    <tableColumn id="4" name="ZH" dataDxfId="577" dataCellStyle="Komma"/>
    <tableColumn id="9" name="Veränderung ZH" dataDxfId="576" dataCellStyle="Prozent">
      <calculatedColumnFormula>IF(ISNUMBER(Daten_A2[[#This Row],[ZH]]),Daten_A2[[#This Row],[ZH]]/_xlfn.XLOOKUP(Basisjahr,Daten_A2[Jahr],Daten_A2[ZH])-1,#N/A)</calculatedColumnFormula>
    </tableColumn>
    <tableColumn id="6" name="CH" dataDxfId="575" dataCellStyle="Komma">
      <calculatedColumnFormula>IF(ISNUMBER(Daten_A2[[#This Row],[ZH]]),Daten_A2[[#This Row],[ZH]]*RANDBETWEEN(90,110)/100,"")</calculatedColumnFormula>
    </tableColumn>
    <tableColumn id="11" name="Veränderung CH" dataDxfId="574" dataCellStyle="Prozent">
      <calculatedColumnFormula>IF(ISNUMBER(Daten_A2[[#This Row],[CH]]),Daten_A2[[#This Row],[CH]]/_xlfn.XLOOKUP(Basisjahr,Daten_A2[Jahr],Daten_A2[CH])-1,#N/A)</calculatedColumnFormula>
    </tableColumn>
    <tableColumn id="7" name="BS" dataDxfId="573" dataCellStyle="Komma">
      <calculatedColumnFormula>IF(ISNUMBER(Daten_A2[[#This Row],[ZH]]),Daten_A2[[#This Row],[ZH]]*RANDBETWEEN(90,110)/110,"")</calculatedColumnFormula>
    </tableColumn>
    <tableColumn id="12" name="Veränderung BS" dataDxfId="572" dataCellStyle="Prozent">
      <calculatedColumnFormula>IF(ISNUMBER(Daten_A2[[#This Row],[BS]]),Daten_A2[[#This Row],[BS]]/_xlfn.XLOOKUP(Basisjahr,Daten_A2[Jahr],Daten_A2[BS])-1,#N/A)</calculatedColumnFormula>
    </tableColumn>
    <tableColumn id="3" name="Beurteilung/Handlungsbedarf" dataDxfId="571" dataCellStyle="Standard 2"/>
    <tableColumn id="8" name="Kommentar" dataDxfId="570" dataCellStyle="Standard 2"/>
  </tableColumns>
  <tableStyleInfo name="TableStyleMedium17" showFirstColumn="0" showLastColumn="0" showRowStripes="1" showColumnStripes="0"/>
</table>
</file>

<file path=xl/tables/table25.xml><?xml version="1.0" encoding="utf-8"?>
<table xmlns="http://schemas.openxmlformats.org/spreadsheetml/2006/main" id="34" name="Daten_A3" displayName="Daten_A3" ref="A31:L67" totalsRowShown="0" headerRowDxfId="565" dataDxfId="563" headerRowBorderDxfId="564"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562" dataCellStyle="Standard"/>
    <tableColumn id="2" name="Hilfsgrösse 1" dataDxfId="561" dataCellStyle="Standard 2"/>
    <tableColumn id="10" name="Hilfsgrösse 2" dataDxfId="560" dataCellStyle="Standard 4 2"/>
    <tableColumn id="5" name="Vorgesehener Pfad" dataDxfId="559" dataCellStyle="Standard 4 2"/>
    <tableColumn id="4" name="ZH" dataDxfId="558" dataCellStyle="Komma"/>
    <tableColumn id="9" name="Veränderung ZH" dataDxfId="557" dataCellStyle="Prozent">
      <calculatedColumnFormula>IF(ISNUMBER(Daten_A3[[#This Row],[ZH]]),Daten_A3[[#This Row],[ZH]]/_xlfn.XLOOKUP(Basisjahr,Daten_A3[Jahr],Daten_A3[ZH])-1,#N/A)</calculatedColumnFormula>
    </tableColumn>
    <tableColumn id="6" name="CH" dataDxfId="556" dataCellStyle="Komma">
      <calculatedColumnFormula>IF(ISNUMBER(Daten_A3[[#This Row],[ZH]]),Daten_A3[[#This Row],[ZH]]*RANDBETWEEN(90,110)/100,"")</calculatedColumnFormula>
    </tableColumn>
    <tableColumn id="11" name="Veränderung CH" dataDxfId="555" dataCellStyle="Prozent">
      <calculatedColumnFormula>IF(ISNUMBER(Daten_A3[[#This Row],[CH]]),Daten_A3[[#This Row],[CH]]/_xlfn.XLOOKUP(Basisjahr,Daten_A3[Jahr],Daten_A3[CH])-1,#N/A)</calculatedColumnFormula>
    </tableColumn>
    <tableColumn id="7" name="BS" dataDxfId="554" dataCellStyle="Komma">
      <calculatedColumnFormula>IF(ISNUMBER(Daten_A3[[#This Row],[ZH]]),Daten_A3[[#This Row],[ZH]]*RANDBETWEEN(90,110)/110,"")</calculatedColumnFormula>
    </tableColumn>
    <tableColumn id="12" name="Veränderung BS" dataDxfId="553" dataCellStyle="Prozent">
      <calculatedColumnFormula>IF(ISNUMBER(Daten_A3[[#This Row],[BS]]),Daten_A3[[#This Row],[BS]]/_xlfn.XLOOKUP(Basisjahr,Daten_A3[Jahr],Daten_A3[BS])-1,#N/A)</calculatedColumnFormula>
    </tableColumn>
    <tableColumn id="3" name="Beurteilung/Handlungsbedarf" dataDxfId="552" dataCellStyle="Standard 2"/>
    <tableColumn id="8" name="Kommentar" dataDxfId="551" dataCellStyle="Standard 2"/>
  </tableColumns>
  <tableStyleInfo name="TableStyleMedium17" showFirstColumn="0" showLastColumn="0" showRowStripes="1" showColumnStripes="0"/>
</table>
</file>

<file path=xl/tables/table26.xml><?xml version="1.0" encoding="utf-8"?>
<table xmlns="http://schemas.openxmlformats.org/spreadsheetml/2006/main" id="18" name="Daten_LF1" displayName="Daten_LF1" ref="A31:L86" totalsRowShown="0" headerRowDxfId="540" dataDxfId="538" headerRowBorderDxfId="539" headerRowCellStyle="Standard" dataCellStyle="Standard 2">
  <autoFilter ref="A31:L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537" dataCellStyle="Standard"/>
    <tableColumn id="2" name="Hilfsgrösse 1" dataDxfId="536" dataCellStyle="Standard 2"/>
    <tableColumn id="10" name="Hilfsgrösse 2" dataDxfId="535" dataCellStyle="Standard 4 2"/>
    <tableColumn id="5" name="Vorgesehener Pfad" dataDxfId="534" dataCellStyle="Standard 4 2"/>
    <tableColumn id="4" name="ZH" dataDxfId="533" dataCellStyle="Komma"/>
    <tableColumn id="9" name="Veränderung ZH" dataDxfId="532" dataCellStyle="Prozent">
      <calculatedColumnFormula>IF(ISNUMBER(Daten_LF1[[#This Row],[ZH]]),Daten_LF1[[#This Row],[ZH]]/_xlfn.XLOOKUP(Basisjahr,Daten_LF1[Jahr],Daten_LF1[ZH])-1,#N/A)</calculatedColumnFormula>
    </tableColumn>
    <tableColumn id="6" name="CH" dataDxfId="531" dataCellStyle="Komma">
      <calculatedColumnFormula>IF(ISNUMBER(Daten_LF1[[#This Row],[ZH]]),Daten_LF1[[#This Row],[ZH]]*RANDBETWEEN(90,110)/100,"")</calculatedColumnFormula>
    </tableColumn>
    <tableColumn id="11" name="Veränderung CH" dataDxfId="530" dataCellStyle="Prozent">
      <calculatedColumnFormula>IF(ISNUMBER(Daten_LF1[[#This Row],[CH]]),Daten_LF1[[#This Row],[CH]]/_xlfn.XLOOKUP(Basisjahr,Daten_LF1[Jahr],Daten_LF1[CH])-1,#N/A)</calculatedColumnFormula>
    </tableColumn>
    <tableColumn id="7" name="BS" dataDxfId="529" dataCellStyle="Komma">
      <calculatedColumnFormula>IF(ISNUMBER(Daten_LF1[[#This Row],[ZH]]),Daten_LF1[[#This Row],[ZH]]*RANDBETWEEN(90,110)/110,"")</calculatedColumnFormula>
    </tableColumn>
    <tableColumn id="12" name="Veränderung BS" dataDxfId="528" dataCellStyle="Prozent">
      <calculatedColumnFormula>IF(ISNUMBER(Daten_LF1[[#This Row],[BS]]),Daten_LF1[[#This Row],[BS]]/_xlfn.XLOOKUP(Basisjahr,Daten_LF1[Jahr],Daten_LF1[BS])-1,#N/A)</calculatedColumnFormula>
    </tableColumn>
    <tableColumn id="3" name="Beurteilung/Handlungsbedarf" dataDxfId="527" dataCellStyle="Standard 2"/>
    <tableColumn id="8" name="Kommentar" dataDxfId="526" dataCellStyle="Standard 2"/>
  </tableColumns>
  <tableStyleInfo name="TableStyleMedium17" showFirstColumn="0" showLastColumn="0" showRowStripes="1" showColumnStripes="0"/>
</table>
</file>

<file path=xl/tables/table27.xml><?xml version="1.0" encoding="utf-8"?>
<table xmlns="http://schemas.openxmlformats.org/spreadsheetml/2006/main" id="35" name="Daten_LF2" displayName="Daten_LF2" ref="A31:L67" totalsRowShown="0" headerRowDxfId="521" dataDxfId="519" headerRowBorderDxfId="52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518" dataCellStyle="Standard"/>
    <tableColumn id="2" name="Hilfsgrösse 1" dataDxfId="517" dataCellStyle="Standard 2"/>
    <tableColumn id="10" name="Hilfsgrösse 2" dataDxfId="516" dataCellStyle="Standard 4 2"/>
    <tableColumn id="5" name="Vorgesehener Pfad" dataDxfId="515" dataCellStyle="Standard 4 2"/>
    <tableColumn id="4" name="ZH" dataDxfId="514" dataCellStyle="Komma"/>
    <tableColumn id="9" name="Veränderung ZH" dataDxfId="513" dataCellStyle="Prozent">
      <calculatedColumnFormula>IF(ISNUMBER(Daten_LF2[[#This Row],[ZH]]),Daten_LF2[[#This Row],[ZH]]/_xlfn.XLOOKUP(Basisjahr,Daten_LF2[Jahr],Daten_LF2[ZH])-1,#N/A)</calculatedColumnFormula>
    </tableColumn>
    <tableColumn id="6" name="CH" dataDxfId="512" dataCellStyle="Komma">
      <calculatedColumnFormula>IF(ISNUMBER(Daten_LF2[[#This Row],[ZH]]),Daten_LF2[[#This Row],[ZH]]*RANDBETWEEN(90,110)/100,"")</calculatedColumnFormula>
    </tableColumn>
    <tableColumn id="11" name="Veränderung CH" dataDxfId="511" dataCellStyle="Prozent">
      <calculatedColumnFormula>IF(ISNUMBER(Daten_LF2[[#This Row],[CH]]),Daten_LF2[[#This Row],[CH]]/_xlfn.XLOOKUP(Basisjahr,Daten_LF2[Jahr],Daten_LF2[CH])-1,#N/A)</calculatedColumnFormula>
    </tableColumn>
    <tableColumn id="7" name="BS" dataDxfId="510" dataCellStyle="Komma">
      <calculatedColumnFormula>IF(ISNUMBER(Daten_LF2[[#This Row],[ZH]]),Daten_LF2[[#This Row],[ZH]]*RANDBETWEEN(90,110)/110,"")</calculatedColumnFormula>
    </tableColumn>
    <tableColumn id="12" name="Veränderung BS" dataDxfId="509" dataCellStyle="Prozent">
      <calculatedColumnFormula>IF(ISNUMBER(Daten_LF2[[#This Row],[BS]]),Daten_LF2[[#This Row],[BS]]/_xlfn.XLOOKUP(Basisjahr,Daten_LF2[Jahr],Daten_LF2[BS])-1,#N/A)</calculatedColumnFormula>
    </tableColumn>
    <tableColumn id="3" name="Beurteilung/Handlungsbedarf" dataDxfId="508" dataCellStyle="Standard 2"/>
    <tableColumn id="8" name="Kommentar" dataDxfId="507" dataCellStyle="Standard 2"/>
  </tableColumns>
  <tableStyleInfo name="TableStyleMedium17" showFirstColumn="0" showLastColumn="0" showRowStripes="1" showColumnStripes="0"/>
</table>
</file>

<file path=xl/tables/table28.xml><?xml version="1.0" encoding="utf-8"?>
<table xmlns="http://schemas.openxmlformats.org/spreadsheetml/2006/main" id="36" name="Daten_LF3" displayName="Daten_LF3" ref="A31:L67" totalsRowShown="0" headerRowDxfId="502" dataDxfId="500" headerRowBorderDxfId="50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99" dataCellStyle="Standard"/>
    <tableColumn id="2" name="Hilfsgrösse 1" dataDxfId="498" dataCellStyle="Standard 2"/>
    <tableColumn id="10" name="Hilfsgrösse 2" dataDxfId="497" dataCellStyle="Standard 4 2"/>
    <tableColumn id="5" name="Vorgesehener Pfad" dataDxfId="496" dataCellStyle="Standard 4 2"/>
    <tableColumn id="4" name="ZH" dataDxfId="495" dataCellStyle="Komma"/>
    <tableColumn id="9" name="Veränderung ZH" dataDxfId="494" dataCellStyle="Prozent">
      <calculatedColumnFormula>IF(ISNUMBER(Daten_LF3[[#This Row],[ZH]]),Daten_LF3[[#This Row],[ZH]]/_xlfn.XLOOKUP(Basisjahr,Daten_LF3[Jahr],Daten_LF3[ZH])-1,#N/A)</calculatedColumnFormula>
    </tableColumn>
    <tableColumn id="6" name="CH" dataDxfId="493" dataCellStyle="Komma">
      <calculatedColumnFormula>IF(ISNUMBER(Daten_LF3[[#This Row],[ZH]]),Daten_LF3[[#This Row],[ZH]]*RANDBETWEEN(90,110)/100,"")</calculatedColumnFormula>
    </tableColumn>
    <tableColumn id="11" name="Veränderung CH" dataDxfId="492" dataCellStyle="Prozent">
      <calculatedColumnFormula>IF(ISNUMBER(Daten_LF3[[#This Row],[CH]]),Daten_LF3[[#This Row],[CH]]/_xlfn.XLOOKUP(Basisjahr,Daten_LF3[Jahr],Daten_LF3[CH])-1,#N/A)</calculatedColumnFormula>
    </tableColumn>
    <tableColumn id="7" name="BS" dataDxfId="491" dataCellStyle="Komma">
      <calculatedColumnFormula>IF(ISNUMBER(Daten_LF3[[#This Row],[ZH]]),Daten_LF3[[#This Row],[ZH]]*RANDBETWEEN(90,110)/110,"")</calculatedColumnFormula>
    </tableColumn>
    <tableColumn id="12" name="Veränderung BS" dataDxfId="490" dataCellStyle="Prozent">
      <calculatedColumnFormula>IF(ISNUMBER(Daten_LF3[[#This Row],[BS]]),Daten_LF3[[#This Row],[BS]]/_xlfn.XLOOKUP(Basisjahr,Daten_LF3[Jahr],Daten_LF3[BS])-1,#N/A)</calculatedColumnFormula>
    </tableColumn>
    <tableColumn id="3" name="Beurteilung/Handlungsbedarf" dataDxfId="489" dataCellStyle="Standard 2"/>
    <tableColumn id="8" name="Kommentar" dataDxfId="488" dataCellStyle="Standard 2"/>
  </tableColumns>
  <tableStyleInfo name="TableStyleMedium17" showFirstColumn="0" showLastColumn="0" showRowStripes="1" showColumnStripes="0"/>
</table>
</file>

<file path=xl/tables/table29.xml><?xml version="1.0" encoding="utf-8"?>
<table xmlns="http://schemas.openxmlformats.org/spreadsheetml/2006/main" id="41" name="Daten_LF4" displayName="Daten_LF4" ref="A31:L67" totalsRowShown="0" headerRowDxfId="481" dataDxfId="479" headerRowBorderDxfId="48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78" dataCellStyle="Standard"/>
    <tableColumn id="2" name="Hilfsgrösse 1" dataDxfId="477" dataCellStyle="Standard 2"/>
    <tableColumn id="10" name="Hilfsgrösse 2" dataDxfId="476" dataCellStyle="Standard 4 2"/>
    <tableColumn id="5" name="Vorgesehener Pfad" dataDxfId="475" dataCellStyle="Standard 4 2"/>
    <tableColumn id="4" name="ZH" dataDxfId="474" dataCellStyle="Komma"/>
    <tableColumn id="9" name="Veränderung ZH" dataDxfId="473" dataCellStyle="Prozent">
      <calculatedColumnFormula>IF(ISNUMBER(Daten_LF4[[#This Row],[ZH]]),Daten_LF4[[#This Row],[ZH]]/_xlfn.XLOOKUP(Basisjahr,Daten_LF4[Jahr],Daten_LF4[ZH])-1,#N/A)</calculatedColumnFormula>
    </tableColumn>
    <tableColumn id="6" name="CH" dataDxfId="472" dataCellStyle="Komma">
      <calculatedColumnFormula>IF(ISNUMBER(Daten_LF4[[#This Row],[ZH]]),Daten_LF4[[#This Row],[ZH]]*RANDBETWEEN(90,110)/100,"")</calculatedColumnFormula>
    </tableColumn>
    <tableColumn id="11" name="Veränderung CH" dataDxfId="471" dataCellStyle="Prozent">
      <calculatedColumnFormula>IF(ISNUMBER(Daten_LF4[[#This Row],[CH]]),Daten_LF4[[#This Row],[CH]]/_xlfn.XLOOKUP(Basisjahr,Daten_LF4[Jahr],Daten_LF4[CH])-1,#N/A)</calculatedColumnFormula>
    </tableColumn>
    <tableColumn id="7" name="BS" dataDxfId="470" dataCellStyle="Komma">
      <calculatedColumnFormula>IF(ISNUMBER(Daten_LF4[[#This Row],[ZH]]),Daten_LF4[[#This Row],[ZH]]*RANDBETWEEN(90,110)/110,"")</calculatedColumnFormula>
    </tableColumn>
    <tableColumn id="12" name="Veränderung BS" dataDxfId="469" dataCellStyle="Prozent">
      <calculatedColumnFormula>IF(ISNUMBER(Daten_LF4[[#This Row],[BS]]),Daten_LF4[[#This Row],[BS]]/_xlfn.XLOOKUP(Basisjahr,Daten_LF4[Jahr],Daten_LF4[BS])-1,#N/A)</calculatedColumnFormula>
    </tableColumn>
    <tableColumn id="3" name="Beurteilung/Handlungsbedarf" dataDxfId="468" dataCellStyle="Standard 2"/>
    <tableColumn id="8" name="Kommentar" dataDxfId="467" dataCellStyle="Standard 2"/>
  </tableColumns>
  <tableStyleInfo name="TableStyleMedium17" showFirstColumn="0" showLastColumn="0" showRowStripes="1" showColumnStripes="0"/>
</table>
</file>

<file path=xl/tables/table30.xml><?xml version="1.0" encoding="utf-8"?>
<table xmlns="http://schemas.openxmlformats.org/spreadsheetml/2006/main" id="37" name="Daten_EV1" displayName="Daten_EV1" ref="A31:L67" totalsRowShown="0" headerRowDxfId="462" dataDxfId="460" headerRowBorderDxfId="46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59" dataCellStyle="Standard"/>
    <tableColumn id="2" name="Hilfsgrösse 1" dataDxfId="458" dataCellStyle="Standard 2"/>
    <tableColumn id="10" name="Hilfsgrösse 2" dataDxfId="457" dataCellStyle="Standard 4 2"/>
    <tableColumn id="5" name="Vorgesehener Pfad" dataDxfId="456" dataCellStyle="Standard 4 2"/>
    <tableColumn id="4" name="ZH" dataDxfId="455" dataCellStyle="Komma"/>
    <tableColumn id="9" name="Veränderung ZH" dataDxfId="454" dataCellStyle="Prozent">
      <calculatedColumnFormula>IF(ISNUMBER(Daten_EV1[[#This Row],[ZH]]),Daten_EV1[[#This Row],[ZH]]/_xlfn.XLOOKUP(Basisjahr,Daten_EV1[Jahr],Daten_EV1[ZH])-1,#N/A)</calculatedColumnFormula>
    </tableColumn>
    <tableColumn id="6" name="CH" dataDxfId="453" dataCellStyle="Komma">
      <calculatedColumnFormula>IF(ISNUMBER(Daten_EV1[[#This Row],[ZH]]),Daten_EV1[[#This Row],[ZH]]*RANDBETWEEN(90,110)/100,"")</calculatedColumnFormula>
    </tableColumn>
    <tableColumn id="11" name="Veränderung CH" dataDxfId="452" dataCellStyle="Prozent">
      <calculatedColumnFormula>IF(ISNUMBER(Daten_EV1[[#This Row],[CH]]),Daten_EV1[[#This Row],[CH]]/_xlfn.XLOOKUP(Basisjahr,Daten_EV1[Jahr],Daten_EV1[CH])-1,#N/A)</calculatedColumnFormula>
    </tableColumn>
    <tableColumn id="7" name="BS" dataDxfId="451" dataCellStyle="Komma">
      <calculatedColumnFormula>IF(ISNUMBER(Daten_EV1[[#This Row],[ZH]]),Daten_EV1[[#This Row],[ZH]]*RANDBETWEEN(90,110)/110,"")</calculatedColumnFormula>
    </tableColumn>
    <tableColumn id="12" name="Veränderung BS" dataDxfId="450" dataCellStyle="Prozent">
      <calculatedColumnFormula>IF(ISNUMBER(Daten_EV1[[#This Row],[BS]]),Daten_EV1[[#This Row],[BS]]/_xlfn.XLOOKUP(Basisjahr,Daten_EV1[Jahr],Daten_EV1[BS])-1,#N/A)</calculatedColumnFormula>
    </tableColumn>
    <tableColumn id="3" name="Beurteilung/Handlungsbedarf" dataDxfId="449" dataCellStyle="Standard 2"/>
    <tableColumn id="8" name="Kommentar" dataDxfId="448" dataCellStyle="Standard 2"/>
  </tableColumns>
  <tableStyleInfo name="TableStyleMedium17" showFirstColumn="0" showLastColumn="0" showRowStripes="1" showColumnStripes="0"/>
</table>
</file>

<file path=xl/tables/table31.xml><?xml version="1.0" encoding="utf-8"?>
<table xmlns="http://schemas.openxmlformats.org/spreadsheetml/2006/main" id="38" name="Daten_EV2" displayName="Daten_EV2" ref="A31:L67" totalsRowShown="0" headerRowDxfId="436" dataDxfId="434" headerRowBorderDxfId="435"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33" dataCellStyle="Standard"/>
    <tableColumn id="2" name="Hilfsgrösse 1" dataDxfId="432" dataCellStyle="Standard 2"/>
    <tableColumn id="10" name="Hilfsgrösse 2" dataDxfId="431" dataCellStyle="Standard 4 2"/>
    <tableColumn id="5" name="Vorgesehener Pfad" dataDxfId="430" dataCellStyle="Standard 4 2"/>
    <tableColumn id="4" name="ZH" dataDxfId="429" dataCellStyle="Komma"/>
    <tableColumn id="9" name="Veränderung ZH" dataDxfId="428" dataCellStyle="Prozent">
      <calculatedColumnFormula>IF(ISNUMBER(Daten_EV2[[#This Row],[ZH]]),Daten_EV2[[#This Row],[ZH]]/_xlfn.XLOOKUP(Basisjahr,Daten_EV2[Jahr],Daten_EV2[ZH])-1,#N/A)</calculatedColumnFormula>
    </tableColumn>
    <tableColumn id="6" name="CH" dataDxfId="427" dataCellStyle="Komma">
      <calculatedColumnFormula>IF(ISNUMBER(Daten_EV2[[#This Row],[ZH]]),Daten_EV2[[#This Row],[ZH]]*RANDBETWEEN(90,110)/100,"")</calculatedColumnFormula>
    </tableColumn>
    <tableColumn id="11" name="Veränderung CH" dataDxfId="426" dataCellStyle="Prozent">
      <calculatedColumnFormula>IF(ISNUMBER(Daten_EV2[[#This Row],[CH]]),Daten_EV2[[#This Row],[CH]]/_xlfn.XLOOKUP(Basisjahr,Daten_EV2[Jahr],Daten_EV2[CH])-1,#N/A)</calculatedColumnFormula>
    </tableColumn>
    <tableColumn id="7" name="BS" dataDxfId="425" dataCellStyle="Komma">
      <calculatedColumnFormula>IF(ISNUMBER(Daten_EV2[[#This Row],[ZH]]),Daten_EV2[[#This Row],[ZH]]*RANDBETWEEN(90,110)/110,"")</calculatedColumnFormula>
    </tableColumn>
    <tableColumn id="12" name="Veränderung BS" dataDxfId="424" dataCellStyle="Prozent">
      <calculatedColumnFormula>IF(ISNUMBER(Daten_EV2[[#This Row],[BS]]),Daten_EV2[[#This Row],[BS]]/_xlfn.XLOOKUP(Basisjahr,Daten_EV2[Jahr],Daten_EV2[BS])-1,#N/A)</calculatedColumnFormula>
    </tableColumn>
    <tableColumn id="3" name="Beurteilung/Handlungsbedarf" dataDxfId="423" dataCellStyle="Standard 2"/>
    <tableColumn id="8" name="Kommentar" dataDxfId="422" dataCellStyle="Standard 2"/>
  </tableColumns>
  <tableStyleInfo name="TableStyleMedium17" showFirstColumn="0" showLastColumn="0" showRowStripes="1" showColumnStripes="0"/>
</table>
</file>

<file path=xl/tables/table32.xml><?xml version="1.0" encoding="utf-8"?>
<table xmlns="http://schemas.openxmlformats.org/spreadsheetml/2006/main" id="61" name="Daten_G262" displayName="Daten_G262" ref="A31:L67" totalsRowShown="0" headerRowDxfId="408" dataDxfId="406" headerRowBorderDxfId="40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05" dataCellStyle="Standard"/>
    <tableColumn id="2" name="Hilfsgrösse 1" dataDxfId="404" dataCellStyle="Standard 2"/>
    <tableColumn id="10" name="Hilfsgrösse 2" dataDxfId="403" dataCellStyle="Standard 4 2"/>
    <tableColumn id="5" name="Vorgesehener Pfad" dataDxfId="402" dataCellStyle="Standard 4 2"/>
    <tableColumn id="4" name="ZH" dataDxfId="401" dataCellStyle="Komma"/>
    <tableColumn id="9" name="Veränderung ZH" dataDxfId="400" dataCellStyle="Prozent">
      <calculatedColumnFormula>IF(ISNUMBER(Daten_G262[[#This Row],[ZH]]),Daten_G262[[#This Row],[ZH]]/_xlfn.XLOOKUP(Basisjahr,Daten_G262[Jahr],Daten_G262[ZH])-1,#N/A)</calculatedColumnFormula>
    </tableColumn>
    <tableColumn id="6" name="CH" dataDxfId="399" dataCellStyle="Komma">
      <calculatedColumnFormula>IF(ISNUMBER(Daten_G262[[#This Row],[ZH]]),Daten_G262[[#This Row],[ZH]]*RANDBETWEEN(90,110)/100,"")</calculatedColumnFormula>
    </tableColumn>
    <tableColumn id="11" name="Veränderung CH" dataDxfId="398" dataCellStyle="Prozent">
      <calculatedColumnFormula>IF(ISNUMBER(Daten_G262[[#This Row],[CH]]),Daten_G262[[#This Row],[CH]]/_xlfn.XLOOKUP(Basisjahr,Daten_G262[Jahr],Daten_G262[CH])-1,#N/A)</calculatedColumnFormula>
    </tableColumn>
    <tableColumn id="7" name="BS" dataDxfId="397" dataCellStyle="Komma">
      <calculatedColumnFormula>IF(ISNUMBER(Daten_G262[[#This Row],[ZH]]),Daten_G262[[#This Row],[ZH]]*RANDBETWEEN(90,110)/110,"")</calculatedColumnFormula>
    </tableColumn>
    <tableColumn id="12" name="Veränderung BS" dataDxfId="396" dataCellStyle="Prozent">
      <calculatedColumnFormula>IF(ISNUMBER(Daten_G262[[#This Row],[BS]]),Daten_G262[[#This Row],[BS]]/_xlfn.XLOOKUP(Basisjahr,Daten_G262[Jahr],Daten_G262[BS])-1,#N/A)</calculatedColumnFormula>
    </tableColumn>
    <tableColumn id="3" name="Beurteilung/Handlungsbedarf" dataDxfId="395" dataCellStyle="Standard 2"/>
    <tableColumn id="8" name="Kommentar" dataDxfId="394" dataCellStyle="Standard 2"/>
  </tableColumns>
  <tableStyleInfo name="TableStyleMedium17" showFirstColumn="0" showLastColumn="0" showRowStripes="1" showColumnStripes="0"/>
</table>
</file>

<file path=xl/tables/table33.xml><?xml version="1.0" encoding="utf-8"?>
<table xmlns="http://schemas.openxmlformats.org/spreadsheetml/2006/main" id="40" name="Daten_EV4" displayName="Daten_EV4" ref="A31:L67" totalsRowShown="0" headerRowDxfId="385" dataDxfId="383" headerRowBorderDxfId="384"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82" dataCellStyle="Standard"/>
    <tableColumn id="2" name="Hilfsgrösse 1" dataDxfId="381" dataCellStyle="Standard 2"/>
    <tableColumn id="10" name="Hilfsgrösse 2" dataDxfId="380" dataCellStyle="Standard 4 2"/>
    <tableColumn id="5" name="Vorgesehener Pfad" dataDxfId="379" dataCellStyle="Standard 4 2"/>
    <tableColumn id="4" name="ZH" dataDxfId="378" dataCellStyle="Komma"/>
    <tableColumn id="9" name="Veränderung ZH" dataDxfId="377" dataCellStyle="Prozent">
      <calculatedColumnFormula>IF(ISNUMBER(Daten_EV4[[#This Row],[ZH]]),Daten_EV4[[#This Row],[ZH]]/_xlfn.XLOOKUP(Basisjahr,Daten_EV4[Jahr],Daten_EV4[ZH])-1,#N/A)</calculatedColumnFormula>
    </tableColumn>
    <tableColumn id="6" name="CH" dataDxfId="376" dataCellStyle="Komma">
      <calculatedColumnFormula>IF(ISNUMBER(Daten_EV4[[#This Row],[ZH]]),Daten_EV4[[#This Row],[ZH]]*RANDBETWEEN(90,110)/100,"")</calculatedColumnFormula>
    </tableColumn>
    <tableColumn id="11" name="Veränderung CH" dataDxfId="375" dataCellStyle="Prozent">
      <calculatedColumnFormula>IF(ISNUMBER(Daten_EV4[[#This Row],[CH]]),Daten_EV4[[#This Row],[CH]]/_xlfn.XLOOKUP(Basisjahr,Daten_EV4[Jahr],Daten_EV4[CH])-1,#N/A)</calculatedColumnFormula>
    </tableColumn>
    <tableColumn id="7" name="BS" dataDxfId="374" dataCellStyle="Komma">
      <calculatedColumnFormula>IF(ISNUMBER(Daten_EV4[[#This Row],[ZH]]),Daten_EV4[[#This Row],[ZH]]*RANDBETWEEN(90,110)/110,"")</calculatedColumnFormula>
    </tableColumn>
    <tableColumn id="12" name="Veränderung BS" dataDxfId="373" dataCellStyle="Prozent">
      <calculatedColumnFormula>IF(ISNUMBER(Daten_EV4[[#This Row],[BS]]),Daten_EV4[[#This Row],[BS]]/_xlfn.XLOOKUP(Basisjahr,Daten_EV4[Jahr],Daten_EV4[BS])-1,#N/A)</calculatedColumnFormula>
    </tableColumn>
    <tableColumn id="3" name="Beurteilung/Handlungsbedarf" dataDxfId="372" dataCellStyle="Standard 2"/>
    <tableColumn id="8" name="Kommentar" dataDxfId="371" dataCellStyle="Standard 2"/>
  </tableColumns>
  <tableStyleInfo name="TableStyleMedium17" showFirstColumn="0" showLastColumn="0" showRowStripes="1" showColumnStripes="0"/>
</table>
</file>

<file path=xl/tables/table34.xml><?xml version="1.0" encoding="utf-8"?>
<table xmlns="http://schemas.openxmlformats.org/spreadsheetml/2006/main" id="42" name="Daten_KG1" displayName="Daten_KG1" ref="A31:L67" totalsRowShown="0" headerRowDxfId="366" dataDxfId="364" headerRowBorderDxfId="365"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63" dataCellStyle="Standard"/>
    <tableColumn id="2" name="Hilfsgrösse 1" dataDxfId="362" dataCellStyle="Standard 2"/>
    <tableColumn id="10" name="Hilfsgrösse 2" dataDxfId="361" dataCellStyle="Standard 4 2"/>
    <tableColumn id="5" name="Vorgesehener Pfad" dataDxfId="360" dataCellStyle="Standard 4 2"/>
    <tableColumn id="4" name="ZH" dataDxfId="359" dataCellStyle="Komma"/>
    <tableColumn id="9" name="Veränderung ZH" dataDxfId="358" dataCellStyle="Prozent">
      <calculatedColumnFormula>IF(ISNUMBER(Daten_KG1[[#This Row],[ZH]]),Daten_KG1[[#This Row],[ZH]]/_xlfn.XLOOKUP(Basisjahr,Daten_KG1[Jahr],Daten_KG1[ZH])-1,#N/A)</calculatedColumnFormula>
    </tableColumn>
    <tableColumn id="6" name="CH" dataDxfId="357" dataCellStyle="Komma">
      <calculatedColumnFormula>IF(ISNUMBER(Daten_KG1[[#This Row],[ZH]]),Daten_KG1[[#This Row],[ZH]]*RANDBETWEEN(90,110)/100,"")</calculatedColumnFormula>
    </tableColumn>
    <tableColumn id="11" name="Veränderung CH" dataDxfId="356" dataCellStyle="Prozent">
      <calculatedColumnFormula>IF(ISNUMBER(Daten_KG1[[#This Row],[CH]]),Daten_KG1[[#This Row],[CH]]/_xlfn.XLOOKUP(Basisjahr,Daten_KG1[Jahr],Daten_KG1[CH])-1,#N/A)</calculatedColumnFormula>
    </tableColumn>
    <tableColumn id="7" name="BS" dataDxfId="355" dataCellStyle="Komma">
      <calculatedColumnFormula>IF(ISNUMBER(Daten_KG1[[#This Row],[ZH]]),Daten_KG1[[#This Row],[ZH]]*RANDBETWEEN(90,110)/110,"")</calculatedColumnFormula>
    </tableColumn>
    <tableColumn id="12" name="Veränderung BS" dataDxfId="354" dataCellStyle="Prozent">
      <calculatedColumnFormula>IF(ISNUMBER(Daten_KG1[[#This Row],[BS]]),Daten_KG1[[#This Row],[BS]]/_xlfn.XLOOKUP(Basisjahr,Daten_KG1[Jahr],Daten_KG1[BS])-1,#N/A)</calculatedColumnFormula>
    </tableColumn>
    <tableColumn id="3" name="Beurteilung/Handlungsbedarf" dataDxfId="353" dataCellStyle="Standard 2"/>
    <tableColumn id="8" name="Kommentar" dataDxfId="352" dataCellStyle="Standard 2"/>
  </tableColumns>
  <tableStyleInfo name="TableStyleMedium17" showFirstColumn="0" showLastColumn="0" showRowStripes="1" showColumnStripes="0"/>
</table>
</file>

<file path=xl/tables/table35.xml><?xml version="1.0" encoding="utf-8"?>
<table xmlns="http://schemas.openxmlformats.org/spreadsheetml/2006/main" id="43" name="Daten_KG2" displayName="Daten_KG2" ref="A31:L67" totalsRowShown="0" headerRowDxfId="347" dataDxfId="345" headerRowBorderDxfId="346"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44" dataCellStyle="Standard"/>
    <tableColumn id="2" name="Hilfsgrösse 1" dataDxfId="343" dataCellStyle="Standard 2"/>
    <tableColumn id="10" name="Hilfsgrösse 2" dataDxfId="342" dataCellStyle="Standard 4 2"/>
    <tableColumn id="5" name="Vorgesehener Pfad" dataDxfId="341" dataCellStyle="Standard 4 2"/>
    <tableColumn id="4" name="ZH" dataDxfId="340" dataCellStyle="Komma"/>
    <tableColumn id="9" name="Veränderung ZH" dataDxfId="339" dataCellStyle="Prozent">
      <calculatedColumnFormula>IF(ISNUMBER(Daten_KG2[[#This Row],[ZH]]),Daten_KG2[[#This Row],[ZH]]/_xlfn.XLOOKUP(Basisjahr,Daten_KG2[Jahr],Daten_KG2[ZH])-1,#N/A)</calculatedColumnFormula>
    </tableColumn>
    <tableColumn id="6" name="CH" dataDxfId="338" dataCellStyle="Komma">
      <calculatedColumnFormula>IF(ISNUMBER(Daten_KG2[[#This Row],[ZH]]),Daten_KG2[[#This Row],[ZH]]*RANDBETWEEN(90,110)/100,"")</calculatedColumnFormula>
    </tableColumn>
    <tableColumn id="11" name="Veränderung CH" dataDxfId="337" dataCellStyle="Prozent">
      <calculatedColumnFormula>IF(ISNUMBER(Daten_KG2[[#This Row],[CH]]),Daten_KG2[[#This Row],[CH]]/_xlfn.XLOOKUP(Basisjahr,Daten_KG2[Jahr],Daten_KG2[CH])-1,#N/A)</calculatedColumnFormula>
    </tableColumn>
    <tableColumn id="7" name="BS" dataDxfId="336" dataCellStyle="Komma">
      <calculatedColumnFormula>IF(ISNUMBER(Daten_KG2[[#This Row],[ZH]]),Daten_KG2[[#This Row],[ZH]]*RANDBETWEEN(90,110)/110,"")</calculatedColumnFormula>
    </tableColumn>
    <tableColumn id="12" name="Veränderung BS" dataDxfId="335" dataCellStyle="Prozent">
      <calculatedColumnFormula>IF(ISNUMBER(Daten_KG2[[#This Row],[BS]]),Daten_KG2[[#This Row],[BS]]/_xlfn.XLOOKUP(Basisjahr,Daten_KG2[Jahr],Daten_KG2[BS])-1,#N/A)</calculatedColumnFormula>
    </tableColumn>
    <tableColumn id="3" name="Beurteilung/Handlungsbedarf" dataDxfId="334" dataCellStyle="Standard 2"/>
    <tableColumn id="8" name="Kommentar" dataDxfId="333" dataCellStyle="Standard 2"/>
  </tableColumns>
  <tableStyleInfo name="TableStyleMedium17" showFirstColumn="0" showLastColumn="0" showRowStripes="1" showColumnStripes="0"/>
</table>
</file>

<file path=xl/tables/table36.xml><?xml version="1.0" encoding="utf-8"?>
<table xmlns="http://schemas.openxmlformats.org/spreadsheetml/2006/main" id="44" name="Daten_KG3" displayName="Daten_KG3" ref="A31:L67" totalsRowShown="0" headerRowDxfId="328" dataDxfId="326" headerRowBorderDxfId="32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25" dataCellStyle="Standard"/>
    <tableColumn id="2" name="Hilfsgrösse 1" dataDxfId="324" dataCellStyle="Standard 2"/>
    <tableColumn id="10" name="Hilfsgrösse 2" dataDxfId="323" dataCellStyle="Standard 4 2"/>
    <tableColumn id="5" name="Vorgesehener Pfad" dataDxfId="322" dataCellStyle="Standard 4 2"/>
    <tableColumn id="4" name="ZH" dataDxfId="321" dataCellStyle="Komma"/>
    <tableColumn id="9" name="Veränderung ZH" dataDxfId="320" dataCellStyle="Prozent">
      <calculatedColumnFormula>IF(ISNUMBER(Daten_KG3[[#This Row],[ZH]]),Daten_KG3[[#This Row],[ZH]]/_xlfn.XLOOKUP(Basisjahr,Daten_KG3[Jahr],Daten_KG3[ZH])-1,#N/A)</calculatedColumnFormula>
    </tableColumn>
    <tableColumn id="6" name="CH" dataDxfId="319" dataCellStyle="Komma">
      <calculatedColumnFormula>IF(ISNUMBER(Daten_KG3[[#This Row],[ZH]]),Daten_KG3[[#This Row],[ZH]]*RANDBETWEEN(90,110)/100,"")</calculatedColumnFormula>
    </tableColumn>
    <tableColumn id="11" name="Veränderung CH" dataDxfId="318" dataCellStyle="Prozent">
      <calculatedColumnFormula>IF(ISNUMBER(Daten_KG3[[#This Row],[CH]]),Daten_KG3[[#This Row],[CH]]/_xlfn.XLOOKUP(Basisjahr,Daten_KG3[Jahr],Daten_KG3[CH])-1,#N/A)</calculatedColumnFormula>
    </tableColumn>
    <tableColumn id="7" name="BS" dataDxfId="317" dataCellStyle="Komma">
      <calculatedColumnFormula>IF(ISNUMBER(Daten_KG3[[#This Row],[ZH]]),Daten_KG3[[#This Row],[ZH]]*RANDBETWEEN(90,110)/110,"")</calculatedColumnFormula>
    </tableColumn>
    <tableColumn id="12" name="Veränderung BS" dataDxfId="316" dataCellStyle="Prozent">
      <calculatedColumnFormula>IF(ISNUMBER(Daten_KG3[[#This Row],[BS]]),Daten_KG3[[#This Row],[BS]]/_xlfn.XLOOKUP(Basisjahr,Daten_KG3[Jahr],Daten_KG3[BS])-1,#N/A)</calculatedColumnFormula>
    </tableColumn>
    <tableColumn id="3" name="Beurteilung/Handlungsbedarf" dataDxfId="315" dataCellStyle="Standard 2"/>
    <tableColumn id="8" name="Kommentar" dataDxfId="314" dataCellStyle="Standard 2"/>
  </tableColumns>
  <tableStyleInfo name="TableStyleMedium17" showFirstColumn="0" showLastColumn="0" showRowStripes="1" showColumnStripes="0"/>
</table>
</file>

<file path=xl/tables/table37.xml><?xml version="1.0" encoding="utf-8"?>
<table xmlns="http://schemas.openxmlformats.org/spreadsheetml/2006/main" id="46" name="Daten_KG6" displayName="Daten_KG6" ref="A31:L67" totalsRowShown="0" headerRowDxfId="307" dataDxfId="305" headerRowBorderDxfId="306"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04" dataCellStyle="Standard"/>
    <tableColumn id="2" name="Hilfsgrösse 1" dataDxfId="303" dataCellStyle="Standard 2"/>
    <tableColumn id="10" name="Hilfsgrösse 2" dataDxfId="302" dataCellStyle="Standard 4 2"/>
    <tableColumn id="5" name="Vorgesehener Pfad" dataDxfId="301" dataCellStyle="Standard 4 2"/>
    <tableColumn id="4" name="ZH" dataDxfId="300" dataCellStyle="Komma"/>
    <tableColumn id="9" name="Veränderung ZH" dataDxfId="299" dataCellStyle="Prozent">
      <calculatedColumnFormula>IF(ISNUMBER(Daten_KG6[[#This Row],[ZH]]),Daten_KG6[[#This Row],[ZH]]/_xlfn.XLOOKUP(Basisjahr,Daten_KG6[Jahr],Daten_KG6[ZH])-1,#N/A)</calculatedColumnFormula>
    </tableColumn>
    <tableColumn id="6" name="CH" dataDxfId="298" dataCellStyle="Komma">
      <calculatedColumnFormula>IF(ISNUMBER(Daten_KG6[[#This Row],[ZH]]),Daten_KG6[[#This Row],[ZH]]*RANDBETWEEN(90,110)/100,"")</calculatedColumnFormula>
    </tableColumn>
    <tableColumn id="11" name="Veränderung CH" dataDxfId="297" dataCellStyle="Prozent">
      <calculatedColumnFormula>IF(ISNUMBER(Daten_KG6[[#This Row],[CH]]),Daten_KG6[[#This Row],[CH]]/_xlfn.XLOOKUP(Basisjahr,Daten_KG6[Jahr],Daten_KG6[CH])-1,#N/A)</calculatedColumnFormula>
    </tableColumn>
    <tableColumn id="7" name="BS" dataDxfId="296" dataCellStyle="Komma">
      <calculatedColumnFormula>IF(ISNUMBER(Daten_KG6[[#This Row],[ZH]]),Daten_KG6[[#This Row],[ZH]]*RANDBETWEEN(90,110)/110,"")</calculatedColumnFormula>
    </tableColumn>
    <tableColumn id="12" name="Veränderung BS" dataDxfId="295" dataCellStyle="Prozent">
      <calculatedColumnFormula>IF(ISNUMBER(Daten_KG6[[#This Row],[BS]]),Daten_KG6[[#This Row],[BS]]/_xlfn.XLOOKUP(Basisjahr,Daten_KG6[Jahr],Daten_KG6[BS])-1,#N/A)</calculatedColumnFormula>
    </tableColumn>
    <tableColumn id="3" name="Beurteilung/Handlungsbedarf" dataDxfId="294" dataCellStyle="Standard 2"/>
    <tableColumn id="8" name="Kommentar" dataDxfId="293" dataCellStyle="Standard 2"/>
  </tableColumns>
  <tableStyleInfo name="TableStyleMedium17" showFirstColumn="0" showLastColumn="0" showRowStripes="1" showColumnStripes="0"/>
</table>
</file>

<file path=xl/tables/table38.xml><?xml version="1.0" encoding="utf-8"?>
<table xmlns="http://schemas.openxmlformats.org/spreadsheetml/2006/main" id="47" name="Daten_KG5" displayName="Daten_KG5" ref="A31:L67" totalsRowShown="0" headerRowDxfId="288" dataDxfId="286" headerRowBorderDxfId="28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285" dataCellStyle="Standard"/>
    <tableColumn id="2" name="Hilfsgrösse 1" dataDxfId="284" dataCellStyle="Standard 2"/>
    <tableColumn id="10" name="Hilfsgrösse 2" dataDxfId="283" dataCellStyle="Standard 4 2"/>
    <tableColumn id="5" name="Vorgesehener Pfad" dataDxfId="282" dataCellStyle="Standard 4 2"/>
    <tableColumn id="4" name="ZH" dataDxfId="281" dataCellStyle="Komma"/>
    <tableColumn id="9" name="Veränderung ZH" dataDxfId="280" dataCellStyle="Prozent">
      <calculatedColumnFormula>IF(ISNUMBER(Daten_KG5[[#This Row],[ZH]]),Daten_KG5[[#This Row],[ZH]]/_xlfn.XLOOKUP(Basisjahr,Daten_KG5[Jahr],Daten_KG5[ZH])-1,#N/A)</calculatedColumnFormula>
    </tableColumn>
    <tableColumn id="6" name="CH" dataDxfId="279" dataCellStyle="Komma">
      <calculatedColumnFormula>IF(ISNUMBER(Daten_KG5[[#This Row],[ZH]]),Daten_KG5[[#This Row],[ZH]]*RANDBETWEEN(90,110)/100,"")</calculatedColumnFormula>
    </tableColumn>
    <tableColumn id="11" name="Veränderung CH" dataDxfId="278" dataCellStyle="Prozent">
      <calculatedColumnFormula>IF(ISNUMBER(Daten_KG5[[#This Row],[CH]]),Daten_KG5[[#This Row],[CH]]/_xlfn.XLOOKUP(Basisjahr,Daten_KG5[Jahr],Daten_KG5[CH])-1,#N/A)</calculatedColumnFormula>
    </tableColumn>
    <tableColumn id="7" name="BS" dataDxfId="277" dataCellStyle="Komma">
      <calculatedColumnFormula>IF(ISNUMBER(Daten_KG5[[#This Row],[ZH]]),Daten_KG5[[#This Row],[ZH]]*RANDBETWEEN(90,110)/110,"")</calculatedColumnFormula>
    </tableColumn>
    <tableColumn id="12" name="Veränderung BS" dataDxfId="276" dataCellStyle="Prozent">
      <calculatedColumnFormula>IF(ISNUMBER(Daten_KG5[[#This Row],[BS]]),Daten_KG5[[#This Row],[BS]]/_xlfn.XLOOKUP(Basisjahr,Daten_KG5[Jahr],Daten_KG5[BS])-1,#N/A)</calculatedColumnFormula>
    </tableColumn>
    <tableColumn id="3" name="Beurteilung/Handlungsbedarf" dataDxfId="275" dataCellStyle="Standard 2"/>
    <tableColumn id="8" name="Kommentar" dataDxfId="274" dataCellStyle="Standard 2"/>
  </tableColumns>
  <tableStyleInfo name="TableStyleMedium17" showFirstColumn="0" showLastColumn="0" showRowStripes="1" showColumnStripes="0"/>
</table>
</file>

<file path=xl/tables/table39.xml><?xml version="1.0" encoding="utf-8"?>
<table xmlns="http://schemas.openxmlformats.org/spreadsheetml/2006/main" id="48" name="Daten_NE1" displayName="Daten_NE1" ref="A31:L67" totalsRowShown="0" headerRowDxfId="269" dataDxfId="267" headerRowBorderDxfId="268"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266" dataCellStyle="Standard"/>
    <tableColumn id="2" name="Hilfsgrösse 1" dataDxfId="265" dataCellStyle="Standard 2"/>
    <tableColumn id="10" name="Hilfsgrösse 2" dataDxfId="264" dataCellStyle="Standard 4 2"/>
    <tableColumn id="5" name="Vorgesehener Pfad" dataDxfId="263" dataCellStyle="Standard 4 2"/>
    <tableColumn id="4" name="ZH" dataDxfId="262" dataCellStyle="Komma"/>
    <tableColumn id="9" name="Veränderung ZH" dataDxfId="261" dataCellStyle="Prozent">
      <calculatedColumnFormula>IF(ISNUMBER(Daten_NE1[[#This Row],[ZH]]),Daten_NE1[[#This Row],[ZH]]/_xlfn.XLOOKUP(Basisjahr,Daten_NE1[Jahr],Daten_NE1[ZH])-1,#N/A)</calculatedColumnFormula>
    </tableColumn>
    <tableColumn id="6" name="CH" dataDxfId="260" dataCellStyle="Komma">
      <calculatedColumnFormula>IF(ISNUMBER(Daten_NE1[[#This Row],[ZH]]),Daten_NE1[[#This Row],[ZH]]*RANDBETWEEN(90,110)/100,"")</calculatedColumnFormula>
    </tableColumn>
    <tableColumn id="11" name="Veränderung CH" dataDxfId="259" dataCellStyle="Prozent">
      <calculatedColumnFormula>IF(ISNUMBER(Daten_NE1[[#This Row],[CH]]),Daten_NE1[[#This Row],[CH]]/_xlfn.XLOOKUP(Basisjahr,Daten_NE1[Jahr],Daten_NE1[CH])-1,#N/A)</calculatedColumnFormula>
    </tableColumn>
    <tableColumn id="7" name="BS" dataDxfId="258" dataCellStyle="Komma">
      <calculatedColumnFormula>IF(ISNUMBER(Daten_NE1[[#This Row],[ZH]]),Daten_NE1[[#This Row],[ZH]]*RANDBETWEEN(90,110)/110,"")</calculatedColumnFormula>
    </tableColumn>
    <tableColumn id="12" name="Veränderung BS" dataDxfId="257" dataCellStyle="Prozent">
      <calculatedColumnFormula>IF(ISNUMBER(Daten_NE1[[#This Row],[BS]]),Daten_NE1[[#This Row],[BS]]/_xlfn.XLOOKUP(Basisjahr,Daten_NE1[Jahr],Daten_NE1[BS])-1,#N/A)</calculatedColumnFormula>
    </tableColumn>
    <tableColumn id="3" name="Beurteilung/Handlungsbedarf" dataDxfId="256" dataCellStyle="Standard 2"/>
    <tableColumn id="8" name="Kommentar" dataDxfId="255" dataCellStyle="Standard 2"/>
  </tableColumns>
  <tableStyleInfo name="TableStyleMedium17" showFirstColumn="0" showLastColumn="0" showRowStripes="1" showColumnStripes="0"/>
</table>
</file>

<file path=xl/tables/table40.xml><?xml version="1.0" encoding="utf-8"?>
<table xmlns="http://schemas.openxmlformats.org/spreadsheetml/2006/main" id="49" name="Daten_NE2" displayName="Daten_NE2" ref="A31:L67" totalsRowShown="0" headerRowDxfId="250" dataDxfId="248" headerRowBorderDxfId="249"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247" dataCellStyle="Standard"/>
    <tableColumn id="2" name="Hilfsgrösse 1" dataDxfId="246" dataCellStyle="Standard 2"/>
    <tableColumn id="10" name="Hilfsgrösse 2" dataDxfId="245" dataCellStyle="Standard 4 2"/>
    <tableColumn id="5" name="Vorgesehener Pfad" dataDxfId="244" dataCellStyle="Standard 4 2"/>
    <tableColumn id="4" name="ZH" dataDxfId="243" dataCellStyle="Komma"/>
    <tableColumn id="9" name="Veränderung ZH" dataDxfId="242" dataCellStyle="Prozent">
      <calculatedColumnFormula>IF(ISNUMBER(Daten_NE2[[#This Row],[ZH]]),Daten_NE2[[#This Row],[ZH]]/_xlfn.XLOOKUP(Basisjahr,Daten_NE2[Jahr],Daten_NE2[ZH])-1,#N/A)</calculatedColumnFormula>
    </tableColumn>
    <tableColumn id="6" name="CH" dataDxfId="241" dataCellStyle="Komma">
      <calculatedColumnFormula>IF(ISNUMBER(Daten_NE2[[#This Row],[ZH]]),Daten_NE2[[#This Row],[ZH]]*RANDBETWEEN(90,110)/100,"")</calculatedColumnFormula>
    </tableColumn>
    <tableColumn id="11" name="Veränderung CH" dataDxfId="240" dataCellStyle="Prozent">
      <calculatedColumnFormula>IF(ISNUMBER(Daten_NE2[[#This Row],[CH]]),Daten_NE2[[#This Row],[CH]]/_xlfn.XLOOKUP(Basisjahr,Daten_NE2[Jahr],Daten_NE2[CH])-1,#N/A)</calculatedColumnFormula>
    </tableColumn>
    <tableColumn id="7" name="BS" dataDxfId="239" dataCellStyle="Komma">
      <calculatedColumnFormula>IF(ISNUMBER(Daten_NE2[[#This Row],[ZH]]),Daten_NE2[[#This Row],[ZH]]*RANDBETWEEN(90,110)/110,"")</calculatedColumnFormula>
    </tableColumn>
    <tableColumn id="12" name="Veränderung BS" dataDxfId="238" dataCellStyle="Prozent">
      <calculatedColumnFormula>IF(ISNUMBER(Daten_NE2[[#This Row],[BS]]),Daten_NE2[[#This Row],[BS]]/_xlfn.XLOOKUP(Basisjahr,Daten_NE2[Jahr],Daten_NE2[BS])-1,#N/A)</calculatedColumnFormula>
    </tableColumn>
    <tableColumn id="3" name="Beurteilung/Handlungsbedarf" dataDxfId="237" dataCellStyle="Standard 2"/>
    <tableColumn id="8" name="Kommentar" dataDxfId="236" dataCellStyle="Standard 2"/>
  </tableColumns>
  <tableStyleInfo name="TableStyleMedium17" showFirstColumn="0" showLastColumn="0" showRowStripes="1" showColumnStripes="0"/>
</table>
</file>

<file path=xl/tables/table41.xml><?xml version="1.0" encoding="utf-8"?>
<table xmlns="http://schemas.openxmlformats.org/spreadsheetml/2006/main" id="50" name="Daten_NE3" displayName="Daten_NE3" ref="A31:L67" totalsRowShown="0" headerRowDxfId="229" dataDxfId="227" headerRowBorderDxfId="228"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226" dataCellStyle="Standard"/>
    <tableColumn id="2" name="Hilfsgrösse 1" dataDxfId="225" dataCellStyle="Standard 2"/>
    <tableColumn id="10" name="Hilfsgrösse 2" dataDxfId="224" dataCellStyle="Standard 4 2"/>
    <tableColumn id="5" name="Vorgesehener Pfad" dataDxfId="223" dataCellStyle="Standard 4 2"/>
    <tableColumn id="4" name="ZH" dataDxfId="222" dataCellStyle="Komma"/>
    <tableColumn id="9" name="Veränderung ZH" dataDxfId="221" dataCellStyle="Prozent">
      <calculatedColumnFormula>IF(ISNUMBER(Daten_NE3[[#This Row],[ZH]]),Daten_NE3[[#This Row],[ZH]]/_xlfn.XLOOKUP(Basisjahr,Daten_NE3[Jahr],Daten_NE3[ZH])-1,#N/A)</calculatedColumnFormula>
    </tableColumn>
    <tableColumn id="6" name="CH" dataDxfId="220" dataCellStyle="Komma">
      <calculatedColumnFormula>IF(ISNUMBER(Daten_NE3[[#This Row],[ZH]]),Daten_NE3[[#This Row],[ZH]]*RANDBETWEEN(90,110)/100,"")</calculatedColumnFormula>
    </tableColumn>
    <tableColumn id="11" name="Veränderung CH" dataDxfId="219" dataCellStyle="Prozent">
      <calculatedColumnFormula>IF(ISNUMBER(Daten_NE3[[#This Row],[CH]]),Daten_NE3[[#This Row],[CH]]/_xlfn.XLOOKUP(Basisjahr,Daten_NE3[Jahr],Daten_NE3[CH])-1,#N/A)</calculatedColumnFormula>
    </tableColumn>
    <tableColumn id="7" name="BS" dataDxfId="218" dataCellStyle="Komma">
      <calculatedColumnFormula>IF(ISNUMBER(Daten_NE3[[#This Row],[ZH]]),Daten_NE3[[#This Row],[ZH]]*RANDBETWEEN(90,110)/110,"")</calculatedColumnFormula>
    </tableColumn>
    <tableColumn id="12" name="Veränderung BS" dataDxfId="217" dataCellStyle="Prozent">
      <calculatedColumnFormula>IF(ISNUMBER(Daten_NE3[[#This Row],[BS]]),Daten_NE3[[#This Row],[BS]]/_xlfn.XLOOKUP(Basisjahr,Daten_NE3[Jahr],Daten_NE3[BS])-1,#N/A)</calculatedColumnFormula>
    </tableColumn>
    <tableColumn id="3" name="Beurteilung/Handlungsbedarf" dataDxfId="216" dataCellStyle="Standard 2"/>
    <tableColumn id="8" name="Kommentar" dataDxfId="215" dataCellStyle="Standard 2"/>
  </tableColumns>
  <tableStyleInfo name="TableStyleMedium17" showFirstColumn="0" showLastColumn="0" showRowStripes="1" showColumnStripes="0"/>
</table>
</file>

<file path=xl/tables/table42.xml><?xml version="1.0" encoding="utf-8"?>
<table xmlns="http://schemas.openxmlformats.org/spreadsheetml/2006/main" id="51" name="Daten_NE4" displayName="Daten_NE4" ref="A31:L67" totalsRowShown="0" headerRowDxfId="210" dataDxfId="208" headerRowBorderDxfId="209"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207" dataCellStyle="Standard"/>
    <tableColumn id="2" name="Hilfsgrösse 1" dataDxfId="206" dataCellStyle="Standard 2"/>
    <tableColumn id="10" name="Hilfsgrösse 2" dataDxfId="205" dataCellStyle="Standard 4 2"/>
    <tableColumn id="5" name="Vorgesehener Pfad" dataDxfId="204" dataCellStyle="Standard 4 2"/>
    <tableColumn id="4" name="ZH" dataDxfId="203" dataCellStyle="Komma"/>
    <tableColumn id="9" name="Veränderung ZH" dataDxfId="202" dataCellStyle="Prozent">
      <calculatedColumnFormula>IF(ISNUMBER(Daten_NE4[[#This Row],[ZH]]),Daten_NE4[[#This Row],[ZH]]/_xlfn.XLOOKUP(Basisjahr,Daten_NE4[Jahr],Daten_NE4[ZH])-1,#N/A)</calculatedColumnFormula>
    </tableColumn>
    <tableColumn id="6" name="CH" dataDxfId="201" dataCellStyle="Komma">
      <calculatedColumnFormula>IF(ISNUMBER(Daten_NE4[[#This Row],[ZH]]),Daten_NE4[[#This Row],[ZH]]*RANDBETWEEN(90,110)/100,"")</calculatedColumnFormula>
    </tableColumn>
    <tableColumn id="11" name="Veränderung CH" dataDxfId="200" dataCellStyle="Prozent">
      <calculatedColumnFormula>IF(ISNUMBER(Daten_NE4[[#This Row],[CH]]),Daten_NE4[[#This Row],[CH]]/_xlfn.XLOOKUP(Basisjahr,Daten_NE4[Jahr],Daten_NE4[CH])-1,#N/A)</calculatedColumnFormula>
    </tableColumn>
    <tableColumn id="7" name="BS" dataDxfId="199" dataCellStyle="Komma">
      <calculatedColumnFormula>IF(ISNUMBER(Daten_NE4[[#This Row],[ZH]]),Daten_NE4[[#This Row],[ZH]]*RANDBETWEEN(90,110)/110,"")</calculatedColumnFormula>
    </tableColumn>
    <tableColumn id="12" name="Veränderung BS" dataDxfId="198" dataCellStyle="Prozent">
      <calculatedColumnFormula>IF(ISNUMBER(Daten_NE4[[#This Row],[BS]]),Daten_NE4[[#This Row],[BS]]/_xlfn.XLOOKUP(Basisjahr,Daten_NE4[Jahr],Daten_NE4[BS])-1,#N/A)</calculatedColumnFormula>
    </tableColumn>
    <tableColumn id="3" name="Beurteilung/Handlungsbedarf" dataDxfId="197" dataCellStyle="Standard 2"/>
    <tableColumn id="8" name="Kommentar" dataDxfId="196" dataCellStyle="Standard 2"/>
  </tableColumns>
  <tableStyleInfo name="TableStyleMedium17" showFirstColumn="0" showLastColumn="0" showRowStripes="1" showColumnStripes="0"/>
</table>
</file>

<file path=xl/tables/table43.xml><?xml version="1.0" encoding="utf-8"?>
<table xmlns="http://schemas.openxmlformats.org/spreadsheetml/2006/main" id="52" name="Daten_KV1" displayName="Daten_KV1" ref="A31:L67" totalsRowShown="0" headerRowDxfId="191" dataDxfId="189" headerRowBorderDxfId="19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88" dataCellStyle="Standard"/>
    <tableColumn id="2" name="Hilfsgrösse 1" dataDxfId="187" dataCellStyle="Standard 2"/>
    <tableColumn id="10" name="Hilfsgrösse 2" dataDxfId="186" dataCellStyle="Standard 4 2"/>
    <tableColumn id="5" name="Vorgesehener Pfad" dataDxfId="185" dataCellStyle="Standard 4 2"/>
    <tableColumn id="4" name="ZH" dataDxfId="184" dataCellStyle="Komma"/>
    <tableColumn id="9" name="Veränderung ZH" dataDxfId="183" dataCellStyle="Prozent">
      <calculatedColumnFormula>IF(ISNUMBER(Daten_KV1[[#This Row],[ZH]]),Daten_KV1[[#This Row],[ZH]]/_xlfn.XLOOKUP(Basisjahr,Daten_KV1[Jahr],Daten_KV1[ZH])-1,#N/A)</calculatedColumnFormula>
    </tableColumn>
    <tableColumn id="6" name="CH" dataDxfId="182" dataCellStyle="Komma">
      <calculatedColumnFormula>IF(ISNUMBER(Daten_KV1[[#This Row],[ZH]]),Daten_KV1[[#This Row],[ZH]]*RANDBETWEEN(90,110)/100,"")</calculatedColumnFormula>
    </tableColumn>
    <tableColumn id="11" name="Veränderung CH" dataDxfId="181" dataCellStyle="Prozent">
      <calculatedColumnFormula>IF(ISNUMBER(Daten_KV1[[#This Row],[CH]]),Daten_KV1[[#This Row],[CH]]/_xlfn.XLOOKUP(Basisjahr,Daten_KV1[Jahr],Daten_KV1[CH])-1,#N/A)</calculatedColumnFormula>
    </tableColumn>
    <tableColumn id="7" name="BS" dataDxfId="180" dataCellStyle="Komma">
      <calculatedColumnFormula>IF(ISNUMBER(Daten_KV1[[#This Row],[ZH]]),Daten_KV1[[#This Row],[ZH]]*RANDBETWEEN(90,110)/110,"")</calculatedColumnFormula>
    </tableColumn>
    <tableColumn id="12" name="Veränderung BS" dataDxfId="179" dataCellStyle="Prozent">
      <calculatedColumnFormula>IF(ISNUMBER(Daten_KV1[[#This Row],[BS]]),Daten_KV1[[#This Row],[BS]]/_xlfn.XLOOKUP(Basisjahr,Daten_KV1[Jahr],Daten_KV1[BS])-1,#N/A)</calculatedColumnFormula>
    </tableColumn>
    <tableColumn id="3" name="Beurteilung/Handlungsbedarf" dataDxfId="178" dataCellStyle="Standard 2"/>
    <tableColumn id="8" name="Kommentar" dataDxfId="177" dataCellStyle="Standard 2"/>
  </tableColumns>
  <tableStyleInfo name="TableStyleMedium17" showFirstColumn="0" showLastColumn="0" showRowStripes="1" showColumnStripes="0"/>
</table>
</file>

<file path=xl/tables/table44.xml><?xml version="1.0" encoding="utf-8"?>
<table xmlns="http://schemas.openxmlformats.org/spreadsheetml/2006/main" id="20" name="Daten_KV121" displayName="Daten_KV121" ref="A31:L67" totalsRowShown="0" headerRowDxfId="172" dataDxfId="170" headerRowBorderDxfId="17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69" dataCellStyle="Standard"/>
    <tableColumn id="2" name="Hilfsgrösse 1" dataDxfId="168" dataCellStyle="Standard 2"/>
    <tableColumn id="10" name="Hilfsgrösse 2" dataDxfId="167" dataCellStyle="Standard 4 2"/>
    <tableColumn id="5" name="Vorgesehener Pfad" dataDxfId="166" dataCellStyle="Standard 4 2"/>
    <tableColumn id="4" name="ZH" dataDxfId="165" dataCellStyle="Komma"/>
    <tableColumn id="9" name="Veränderung ZH" dataDxfId="164" dataCellStyle="Prozent">
      <calculatedColumnFormula>IF(ISNUMBER(Daten_KV121[[#This Row],[ZH]]),Daten_KV121[[#This Row],[ZH]]/_xlfn.XLOOKUP(Basisjahr,Daten_KV121[Jahr],Daten_KV121[ZH])-1,#N/A)</calculatedColumnFormula>
    </tableColumn>
    <tableColumn id="6" name="CH" dataDxfId="163" dataCellStyle="Komma">
      <calculatedColumnFormula>IF(ISNUMBER(Daten_KV121[[#This Row],[ZH]]),Daten_KV121[[#This Row],[ZH]]*RANDBETWEEN(90,110)/100,"")</calculatedColumnFormula>
    </tableColumn>
    <tableColumn id="11" name="Veränderung CH" dataDxfId="162" dataCellStyle="Prozent">
      <calculatedColumnFormula>IF(ISNUMBER(Daten_KV121[[#This Row],[CH]]),Daten_KV121[[#This Row],[CH]]/_xlfn.XLOOKUP(Basisjahr,Daten_KV121[Jahr],Daten_KV121[CH])-1,#N/A)</calculatedColumnFormula>
    </tableColumn>
    <tableColumn id="7" name="BS" dataDxfId="161" dataCellStyle="Komma">
      <calculatedColumnFormula>IF(ISNUMBER(Daten_KV121[[#This Row],[ZH]]),Daten_KV121[[#This Row],[ZH]]*RANDBETWEEN(90,110)/110,"")</calculatedColumnFormula>
    </tableColumn>
    <tableColumn id="12" name="Veränderung BS" dataDxfId="160" dataCellStyle="Prozent">
      <calculatedColumnFormula>IF(ISNUMBER(Daten_KV121[[#This Row],[BS]]),Daten_KV121[[#This Row],[BS]]/_xlfn.XLOOKUP(Basisjahr,Daten_KV121[Jahr],Daten_KV121[BS])-1,#N/A)</calculatedColumnFormula>
    </tableColumn>
    <tableColumn id="3" name="Beurteilung/Handlungsbedarf" dataDxfId="159" dataCellStyle="Standard 2"/>
    <tableColumn id="8" name="Kommentar" dataDxfId="158" dataCellStyle="Standard 2"/>
  </tableColumns>
  <tableStyleInfo name="TableStyleMedium17" showFirstColumn="0" showLastColumn="0" showRowStripes="1" showColumnStripes="0"/>
</table>
</file>

<file path=xl/tables/table45.xml><?xml version="1.0" encoding="utf-8"?>
<table xmlns="http://schemas.openxmlformats.org/spreadsheetml/2006/main" id="53" name="Daten_KV2" displayName="Daten_KV2" ref="A31:L67" totalsRowShown="0" headerRowDxfId="153" dataDxfId="151" headerRowBorderDxfId="152"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50" dataCellStyle="Standard"/>
    <tableColumn id="2" name="Hilfsgrösse 1" dataDxfId="149" dataCellStyle="Standard 2"/>
    <tableColumn id="10" name="Hilfsgrösse 2" dataDxfId="148" dataCellStyle="Standard 4 2"/>
    <tableColumn id="5" name="Vorgesehener Pfad" dataDxfId="147" dataCellStyle="Standard 4 2"/>
    <tableColumn id="4" name="ZH" dataDxfId="146" dataCellStyle="Komma"/>
    <tableColumn id="9" name="Veränderung ZH" dataDxfId="145" dataCellStyle="Prozent">
      <calculatedColumnFormula>IF(ISNUMBER(Daten_KV2[[#This Row],[ZH]]),Daten_KV2[[#This Row],[ZH]]/_xlfn.XLOOKUP(Basisjahr,Daten_KV2[Jahr],Daten_KV2[ZH])-1,#N/A)</calculatedColumnFormula>
    </tableColumn>
    <tableColumn id="6" name="CH" dataDxfId="144" dataCellStyle="Komma">
      <calculatedColumnFormula>IF(ISNUMBER(Daten_KV2[[#This Row],[ZH]]),Daten_KV2[[#This Row],[ZH]]*RANDBETWEEN(90,110)/100,"")</calculatedColumnFormula>
    </tableColumn>
    <tableColumn id="11" name="Veränderung CH" dataDxfId="143" dataCellStyle="Prozent">
      <calculatedColumnFormula>IF(ISNUMBER(Daten_KV2[[#This Row],[CH]]),Daten_KV2[[#This Row],[CH]]/_xlfn.XLOOKUP(Basisjahr,Daten_KV2[Jahr],Daten_KV2[CH])-1,#N/A)</calculatedColumnFormula>
    </tableColumn>
    <tableColumn id="7" name="BS" dataDxfId="142" dataCellStyle="Komma">
      <calculatedColumnFormula>IF(ISNUMBER(Daten_KV2[[#This Row],[ZH]]),Daten_KV2[[#This Row],[ZH]]*RANDBETWEEN(90,110)/110,"")</calculatedColumnFormula>
    </tableColumn>
    <tableColumn id="12" name="Veränderung BS" dataDxfId="141" dataCellStyle="Prozent">
      <calculatedColumnFormula>IF(ISNUMBER(Daten_KV2[[#This Row],[BS]]),Daten_KV2[[#This Row],[BS]]/_xlfn.XLOOKUP(Basisjahr,Daten_KV2[Jahr],Daten_KV2[BS])-1,#N/A)</calculatedColumnFormula>
    </tableColumn>
    <tableColumn id="3" name="Beurteilung/Handlungsbedarf" dataDxfId="140" dataCellStyle="Standard 2"/>
    <tableColumn id="8" name="Kommentar" dataDxfId="139" dataCellStyle="Standard 2"/>
  </tableColumns>
  <tableStyleInfo name="TableStyleMedium17" showFirstColumn="0" showLastColumn="0" showRowStripes="1" showColumnStripes="0"/>
</table>
</file>

<file path=xl/tables/table46.xml><?xml version="1.0" encoding="utf-8"?>
<table xmlns="http://schemas.openxmlformats.org/spreadsheetml/2006/main" id="59" name="Daten_KV3" displayName="Daten_KV3" ref="A31:L67" totalsRowShown="0" headerRowDxfId="128" dataDxfId="126" headerRowBorderDxfId="12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25" dataCellStyle="Standard"/>
    <tableColumn id="2" name="Hilfsgrösse 1" dataDxfId="124" dataCellStyle="Standard 2"/>
    <tableColumn id="10" name="Hilfsgrösse 2" dataDxfId="123" dataCellStyle="Standard 4 2"/>
    <tableColumn id="5" name="Vorgesehener Pfad" dataDxfId="122" dataCellStyle="Standard 4 2"/>
    <tableColumn id="4" name="ZH" dataDxfId="121" dataCellStyle="Komma"/>
    <tableColumn id="9" name="Veränderung ZH" dataDxfId="120" dataCellStyle="Prozent">
      <calculatedColumnFormula>IF(ISNUMBER(Daten_KV3[[#This Row],[ZH]]),Daten_KV3[[#This Row],[ZH]]/_xlfn.XLOOKUP(Basisjahr,Daten_KV3[Jahr],Daten_KV3[ZH])-1,#N/A)</calculatedColumnFormula>
    </tableColumn>
    <tableColumn id="6" name="CH" dataDxfId="119" dataCellStyle="Komma">
      <calculatedColumnFormula>IF(ISNUMBER(Daten_KV3[[#This Row],[ZH]]),Daten_KV3[[#This Row],[ZH]]*RANDBETWEEN(90,110)/100,"")</calculatedColumnFormula>
    </tableColumn>
    <tableColumn id="11" name="Veränderung CH" dataDxfId="118" dataCellStyle="Prozent">
      <calculatedColumnFormula>IF(ISNUMBER(Daten_KV3[[#This Row],[CH]]),Daten_KV3[[#This Row],[CH]]/_xlfn.XLOOKUP(Basisjahr,Daten_KV3[Jahr],Daten_KV3[CH])-1,#N/A)</calculatedColumnFormula>
    </tableColumn>
    <tableColumn id="7" name="BS" dataDxfId="117" dataCellStyle="Komma">
      <calculatedColumnFormula>IF(ISNUMBER(Daten_KV3[[#This Row],[ZH]]),Daten_KV3[[#This Row],[ZH]]*RANDBETWEEN(90,110)/110,"")</calculatedColumnFormula>
    </tableColumn>
    <tableColumn id="12" name="Veränderung BS" dataDxfId="116" dataCellStyle="Prozent">
      <calculatedColumnFormula>IF(ISNUMBER(Daten_KV3[[#This Row],[BS]]),Daten_KV3[[#This Row],[BS]]/_xlfn.XLOOKUP(Basisjahr,Daten_KV3[Jahr],Daten_KV3[BS])-1,#N/A)</calculatedColumnFormula>
    </tableColumn>
    <tableColumn id="3" name="Beurteilung/Handlungsbedarf" dataDxfId="115" dataCellStyle="Standard 2"/>
    <tableColumn id="8" name="Kommentar" dataDxfId="114" dataCellStyle="Standard 2"/>
  </tableColumns>
  <tableStyleInfo name="TableStyleMedium17" showFirstColumn="0" showLastColumn="0" showRowStripes="1" showColumnStripes="0"/>
</table>
</file>

<file path=xl/tables/table47.xml><?xml version="1.0" encoding="utf-8"?>
<table xmlns="http://schemas.openxmlformats.org/spreadsheetml/2006/main" id="58" name="Daten_KV4" displayName="Daten_KV4" ref="A31:L67" totalsRowShown="0" headerRowDxfId="98" dataDxfId="96" headerRowBorderDxfId="97"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95" dataCellStyle="Standard"/>
    <tableColumn id="2" name="Hilfsgrösse 1" dataDxfId="94" dataCellStyle="Standard 2"/>
    <tableColumn id="10" name="Hilfsgrösse 2" dataDxfId="93" dataCellStyle="Standard 4 2"/>
    <tableColumn id="5" name="Vorgesehener Pfad" dataDxfId="92" dataCellStyle="Standard 4 2"/>
    <tableColumn id="4" name="ZH" dataDxfId="91" dataCellStyle="Komma"/>
    <tableColumn id="9" name="Veränderung ZH" dataDxfId="90" dataCellStyle="Prozent">
      <calculatedColumnFormula>IF(ISNUMBER(Daten_KV4[[#This Row],[ZH]]),Daten_KV4[[#This Row],[ZH]]/_xlfn.XLOOKUP(Basisjahr,Daten_KV4[Jahr],Daten_KV4[ZH])-1,#N/A)</calculatedColumnFormula>
    </tableColumn>
    <tableColumn id="6" name="CH" dataDxfId="89" dataCellStyle="Komma">
      <calculatedColumnFormula>IF(ISNUMBER(Daten_KV4[[#This Row],[ZH]]),Daten_KV4[[#This Row],[ZH]]*RANDBETWEEN(90,110)/100,"")</calculatedColumnFormula>
    </tableColumn>
    <tableColumn id="11" name="Veränderung CH" dataDxfId="88" dataCellStyle="Prozent">
      <calculatedColumnFormula>IF(ISNUMBER(Daten_KV4[[#This Row],[CH]]),Daten_KV4[[#This Row],[CH]]/_xlfn.XLOOKUP(Basisjahr,Daten_KV4[Jahr],Daten_KV4[CH])-1,#N/A)</calculatedColumnFormula>
    </tableColumn>
    <tableColumn id="7" name="BS" dataDxfId="87" dataCellStyle="Komma">
      <calculatedColumnFormula>IF(ISNUMBER(Daten_KV4[[#This Row],[ZH]]),Daten_KV4[[#This Row],[ZH]]*RANDBETWEEN(90,110)/110,"")</calculatedColumnFormula>
    </tableColumn>
    <tableColumn id="12" name="Veränderung BS" dataDxfId="86" dataCellStyle="Prozent">
      <calculatedColumnFormula>IF(ISNUMBER(Daten_KV4[[#This Row],[BS]]),Daten_KV4[[#This Row],[BS]]/_xlfn.XLOOKUP(Basisjahr,Daten_KV4[Jahr],Daten_KV4[BS])-1,#N/A)</calculatedColumnFormula>
    </tableColumn>
    <tableColumn id="3" name="Beurteilung/Handlungsbedarf" dataDxfId="85" dataCellStyle="Standard 2"/>
    <tableColumn id="8" name="Kommentar" dataDxfId="84" dataCellStyle="Standard 2"/>
  </tableColumns>
  <tableStyleInfo name="TableStyleMedium17" showFirstColumn="0" showLastColumn="0" showRowStripes="1" showColumnStripes="0"/>
</table>
</file>

<file path=xl/tables/table48.xml><?xml version="1.0" encoding="utf-8"?>
<table xmlns="http://schemas.openxmlformats.org/spreadsheetml/2006/main" id="54" name="Daten_KV5" displayName="Daten_KV5" ref="A31:L67" totalsRowShown="0" headerRowDxfId="71" dataDxfId="69" headerRowBorderDxfId="70"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68" dataCellStyle="Standard"/>
    <tableColumn id="2" name="Hilfsgrösse 1" dataDxfId="67" dataCellStyle="Standard 2"/>
    <tableColumn id="10" name="Hilfsgrösse 2" dataDxfId="66" dataCellStyle="Standard 4 2"/>
    <tableColumn id="5" name="Vorgesehener Pfad" dataDxfId="65" dataCellStyle="Standard 4 2"/>
    <tableColumn id="4" name="ZH" dataDxfId="64" dataCellStyle="Komma"/>
    <tableColumn id="9" name="Veränderung ZH" dataDxfId="63" dataCellStyle="Prozent">
      <calculatedColumnFormula>IF(ISNUMBER(Daten_KV5[[#This Row],[ZH]]),Daten_KV5[[#This Row],[ZH]]/_xlfn.XLOOKUP(Basisjahr,Daten_KV5[Jahr],Daten_KV5[ZH])-1,#N/A)</calculatedColumnFormula>
    </tableColumn>
    <tableColumn id="6" name="CH" dataDxfId="62" dataCellStyle="Komma">
      <calculatedColumnFormula>IF(ISNUMBER(Daten_KV5[[#This Row],[ZH]]),Daten_KV5[[#This Row],[ZH]]*RANDBETWEEN(90,110)/100,"")</calculatedColumnFormula>
    </tableColumn>
    <tableColumn id="11" name="Veränderung CH" dataDxfId="61" dataCellStyle="Prozent">
      <calculatedColumnFormula>IF(ISNUMBER(Daten_KV5[[#This Row],[CH]]),Daten_KV5[[#This Row],[CH]]/_xlfn.XLOOKUP(Basisjahr,Daten_KV5[Jahr],Daten_KV5[CH])-1,#N/A)</calculatedColumnFormula>
    </tableColumn>
    <tableColumn id="7" name="BS" dataDxfId="60" dataCellStyle="Komma">
      <calculatedColumnFormula>IF(ISNUMBER(Daten_KV5[[#This Row],[ZH]]),Daten_KV5[[#This Row],[ZH]]*RANDBETWEEN(90,110)/110,"")</calculatedColumnFormula>
    </tableColumn>
    <tableColumn id="12" name="Veränderung BS" dataDxfId="59" dataCellStyle="Prozent">
      <calculatedColumnFormula>IF(ISNUMBER(Daten_KV5[[#This Row],[BS]]),Daten_KV5[[#This Row],[BS]]/_xlfn.XLOOKUP(Basisjahr,Daten_KV5[Jahr],Daten_KV5[BS])-1,#N/A)</calculatedColumnFormula>
    </tableColumn>
    <tableColumn id="3" name="Beurteilung/Handlungsbedarf" dataDxfId="58" dataCellStyle="Standard 2"/>
    <tableColumn id="8" name="Kommentar" dataDxfId="57" dataCellStyle="Standard 2"/>
  </tableColumns>
  <tableStyleInfo name="TableStyleMedium17" showFirstColumn="0" showLastColumn="0" showRowStripes="1" showColumnStripes="0"/>
</table>
</file>

<file path=xl/tables/table49.xml><?xml version="1.0" encoding="utf-8"?>
<table xmlns="http://schemas.openxmlformats.org/spreadsheetml/2006/main" id="55" name="Daten_KV6" displayName="Daten_KV6" ref="A31:L67" totalsRowShown="0" headerRowDxfId="52" dataDxfId="50" headerRowBorderDxfId="51"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49" dataCellStyle="Standard"/>
    <tableColumn id="2" name="Hilfsgrösse 1" dataDxfId="48" dataCellStyle="Standard 2"/>
    <tableColumn id="10" name="Hilfsgrösse 2" dataDxfId="47" dataCellStyle="Standard 4 2"/>
    <tableColumn id="5" name="Vorgesehener Pfad" dataDxfId="46" dataCellStyle="Standard 4 2"/>
    <tableColumn id="4" name="ZH" dataDxfId="45" dataCellStyle="Komma"/>
    <tableColumn id="9" name="Veränderung ZH" dataDxfId="44" dataCellStyle="Prozent">
      <calculatedColumnFormula>IF(ISNUMBER(Daten_KV6[[#This Row],[ZH]]),Daten_KV6[[#This Row],[ZH]]/_xlfn.XLOOKUP(Basisjahr,Daten_KV6[Jahr],Daten_KV6[ZH])-1,#N/A)</calculatedColumnFormula>
    </tableColumn>
    <tableColumn id="6" name="CH" dataDxfId="43" dataCellStyle="Komma">
      <calculatedColumnFormula>IF(ISNUMBER(Daten_KV6[[#This Row],[ZH]]),Daten_KV6[[#This Row],[ZH]]*RANDBETWEEN(90,110)/100,"")</calculatedColumnFormula>
    </tableColumn>
    <tableColumn id="11" name="Veränderung CH" dataDxfId="42" dataCellStyle="Prozent">
      <calculatedColumnFormula>IF(ISNUMBER(Daten_KV6[[#This Row],[CH]]),Daten_KV6[[#This Row],[CH]]/_xlfn.XLOOKUP(Basisjahr,Daten_KV6[Jahr],Daten_KV6[CH])-1,#N/A)</calculatedColumnFormula>
    </tableColumn>
    <tableColumn id="7" name="BS" dataDxfId="41" dataCellStyle="Komma">
      <calculatedColumnFormula>IF(ISNUMBER(Daten_KV6[[#This Row],[ZH]]),Daten_KV6[[#This Row],[ZH]]*RANDBETWEEN(90,110)/110,"")</calculatedColumnFormula>
    </tableColumn>
    <tableColumn id="12" name="Veränderung BS" dataDxfId="40" dataCellStyle="Prozent">
      <calculatedColumnFormula>IF(ISNUMBER(Daten_KV6[[#This Row],[BS]]),Daten_KV6[[#This Row],[BS]]/_xlfn.XLOOKUP(Basisjahr,Daten_KV6[Jahr],Daten_KV6[BS])-1,#N/A)</calculatedColumnFormula>
    </tableColumn>
    <tableColumn id="3" name="Beurteilung/Handlungsbedarf" dataDxfId="39" dataCellStyle="Standard 2"/>
    <tableColumn id="8" name="Kommentar" dataDxfId="38" dataCellStyle="Standard 2"/>
  </tableColumns>
  <tableStyleInfo name="TableStyleMedium17" showFirstColumn="0" showLastColumn="0" showRowStripes="1" showColumnStripes="0"/>
</table>
</file>

<file path=xl/tables/table50.xml><?xml version="1.0" encoding="utf-8"?>
<table xmlns="http://schemas.openxmlformats.org/spreadsheetml/2006/main" id="57" name="Daten_KV7" displayName="Daten_KV7" ref="A31:L67" totalsRowShown="0" headerRowDxfId="33" dataDxfId="31" headerRowBorderDxfId="32"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30" dataCellStyle="Standard"/>
    <tableColumn id="2" name="Hilfsgrösse 1" dataDxfId="29" dataCellStyle="Standard 2"/>
    <tableColumn id="10" name="Hilfsgrösse 2" dataDxfId="28" dataCellStyle="Standard 4 2"/>
    <tableColumn id="5" name="Vorgesehener Pfad" dataDxfId="27" dataCellStyle="Standard 4 2"/>
    <tableColumn id="4" name="ZH" dataDxfId="26" dataCellStyle="Komma"/>
    <tableColumn id="9" name="Veränderung ZH" dataDxfId="25" dataCellStyle="Prozent">
      <calculatedColumnFormula>IF(ISNUMBER(Daten_KV7[[#This Row],[ZH]]),Daten_KV7[[#This Row],[ZH]]/_xlfn.XLOOKUP(Basisjahr,Daten_KV7[Jahr],Daten_KV7[ZH])-1,#N/A)</calculatedColumnFormula>
    </tableColumn>
    <tableColumn id="6" name="CH" dataDxfId="24" dataCellStyle="Komma">
      <calculatedColumnFormula>IF(ISNUMBER(Daten_KV7[[#This Row],[ZH]]),Daten_KV7[[#This Row],[ZH]]*RANDBETWEEN(90,110)/100,"")</calculatedColumnFormula>
    </tableColumn>
    <tableColumn id="11" name="Veränderung CH" dataDxfId="23" dataCellStyle="Prozent">
      <calculatedColumnFormula>IF(ISNUMBER(Daten_KV7[[#This Row],[CH]]),Daten_KV7[[#This Row],[CH]]/_xlfn.XLOOKUP(Basisjahr,Daten_KV7[Jahr],Daten_KV7[CH])-1,#N/A)</calculatedColumnFormula>
    </tableColumn>
    <tableColumn id="7" name="BS" dataDxfId="22" dataCellStyle="Komma">
      <calculatedColumnFormula>IF(ISNUMBER(Daten_KV7[[#This Row],[ZH]]),Daten_KV7[[#This Row],[ZH]]*RANDBETWEEN(90,110)/110,"")</calculatedColumnFormula>
    </tableColumn>
    <tableColumn id="12" name="Veränderung BS" dataDxfId="21" dataCellStyle="Prozent">
      <calculatedColumnFormula>IF(ISNUMBER(Daten_KV7[[#This Row],[BS]]),Daten_KV7[[#This Row],[BS]]/_xlfn.XLOOKUP(Basisjahr,Daten_KV7[Jahr],Daten_KV7[BS])-1,#N/A)</calculatedColumnFormula>
    </tableColumn>
    <tableColumn id="3" name="Beurteilung/Handlungsbedarf" dataDxfId="20" dataCellStyle="Standard 2"/>
    <tableColumn id="8" name="Kommentar" dataDxfId="19" dataCellStyle="Standard 2"/>
  </tableColumns>
  <tableStyleInfo name="TableStyleMedium17" showFirstColumn="0" showLastColumn="0" showRowStripes="1" showColumnStripes="0"/>
</table>
</file>

<file path=xl/tables/table51.xml><?xml version="1.0" encoding="utf-8"?>
<table xmlns="http://schemas.openxmlformats.org/spreadsheetml/2006/main" id="56" name="Daten_KV8" displayName="Daten_KV8" ref="A31:L67" totalsRowShown="0" headerRowDxfId="14" dataDxfId="12" headerRowBorderDxfId="13" headerRowCellStyle="Standard" dataCellStyle="Standard 2">
  <autoFilter ref="A31:L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Jahr" dataDxfId="11" dataCellStyle="Standard"/>
    <tableColumn id="2" name="Hilfsgrösse 1" dataDxfId="10" dataCellStyle="Standard 2"/>
    <tableColumn id="10" name="Hilfsgrösse 2" dataDxfId="9" dataCellStyle="Standard 4 2"/>
    <tableColumn id="5" name="Vorgesehener Pfad" dataDxfId="8" dataCellStyle="Standard 4 2"/>
    <tableColumn id="4" name="ZH" dataDxfId="7" dataCellStyle="Komma"/>
    <tableColumn id="9" name="Veränderung ZH" dataDxfId="6" dataCellStyle="Prozent">
      <calculatedColumnFormula>IF(ISNUMBER(Daten_KV8[[#This Row],[ZH]]),Daten_KV8[[#This Row],[ZH]]/_xlfn.XLOOKUP(Basisjahr,Daten_KV8[Jahr],Daten_KV8[ZH])-1,#N/A)</calculatedColumnFormula>
    </tableColumn>
    <tableColumn id="6" name="CH" dataDxfId="5" dataCellStyle="Komma">
      <calculatedColumnFormula>IF(ISNUMBER(Daten_KV8[[#This Row],[ZH]]),Daten_KV8[[#This Row],[ZH]]*RANDBETWEEN(90,110)/100,"")</calculatedColumnFormula>
    </tableColumn>
    <tableColumn id="11" name="Veränderung CH" dataDxfId="4" dataCellStyle="Prozent">
      <calculatedColumnFormula>IF(ISNUMBER(Daten_KV8[[#This Row],[CH]]),Daten_KV8[[#This Row],[CH]]/_xlfn.XLOOKUP(Basisjahr,Daten_KV8[Jahr],Daten_KV8[CH])-1,#N/A)</calculatedColumnFormula>
    </tableColumn>
    <tableColumn id="7" name="BS" dataDxfId="3" dataCellStyle="Komma">
      <calculatedColumnFormula>IF(ISNUMBER(Daten_KV8[[#This Row],[ZH]]),Daten_KV8[[#This Row],[ZH]]*RANDBETWEEN(90,110)/110,"")</calculatedColumnFormula>
    </tableColumn>
    <tableColumn id="12" name="Veränderung BS" dataDxfId="2" dataCellStyle="Prozent">
      <calculatedColumnFormula>IF(ISNUMBER(Daten_KV8[[#This Row],[BS]]),Daten_KV8[[#This Row],[BS]]/_xlfn.XLOOKUP(Basisjahr,Daten_KV8[Jahr],Daten_KV8[BS])-1,#N/A)</calculatedColumnFormula>
    </tableColumn>
    <tableColumn id="3" name="Beurteilung/Handlungsbedarf" dataDxfId="1" dataCellStyle="Standard 2"/>
    <tableColumn id="8" name="Kommentar" dataDxfId="0" dataCellStyle="Standard 2"/>
  </tableColumns>
  <tableStyleInfo name="TableStyleMedium17" showFirstColumn="0" showLastColumn="0" showRowStripes="1" showColumnStripes="0"/>
</table>
</file>

<file path=xl/tables/table52.xml><?xml version="1.0" encoding="utf-8"?>
<table xmlns="http://schemas.openxmlformats.org/spreadsheetml/2006/main" id="1" name="Tabelle1" displayName="Tabelle1" ref="A1:A4" totalsRowShown="0">
  <autoFilter ref="A1:A4">
    <filterColumn colId="0" hiddenButton="1"/>
  </autoFilter>
  <tableColumns count="1">
    <tableColumn id="1" name="Pro Kopf"/>
  </tableColumns>
  <tableStyleInfo name="TableStyleLight12" showFirstColumn="0" showLastColumn="0" showRowStripes="1" showColumnStripes="0"/>
</table>
</file>

<file path=xl/tables/table53.xml><?xml version="1.0" encoding="utf-8"?>
<table xmlns="http://schemas.openxmlformats.org/spreadsheetml/2006/main" id="2" name="Tabelle2" displayName="Tabelle2" ref="C1:C28" totalsRowShown="0">
  <autoFilter ref="C1:C28"/>
  <sortState ref="C2:C14">
    <sortCondition ref="C1:C28"/>
  </sortState>
  <tableColumns count="1">
    <tableColumn id="1" name="Zuständigkeiten"/>
  </tableColumns>
  <tableStyleInfo name="TableStyleLight12" showFirstColumn="0" showLastColumn="0" showRowStripes="1" showColumnStripes="0"/>
</table>
</file>

<file path=xl/tables/table54.xml><?xml version="1.0" encoding="utf-8"?>
<table xmlns="http://schemas.openxmlformats.org/spreadsheetml/2006/main" id="3" name="Tabelle3" displayName="Tabelle3" ref="E1:E15" totalsRowShown="0">
  <autoFilter ref="E1:E15"/>
  <tableColumns count="1">
    <tableColumn id="1" name="Abkürzung"/>
  </tableColumns>
  <tableStyleInfo name="TableStyleLight12" showFirstColumn="0" showLastColumn="0" showRowStripes="1" showColumnStripes="0"/>
</table>
</file>

<file path=xl/tables/table55.xml><?xml version="1.0" encoding="utf-8"?>
<table xmlns="http://schemas.openxmlformats.org/spreadsheetml/2006/main" id="4" name="Tabelle4" displayName="Tabelle4" ref="I1:I15" totalsRowShown="0">
  <autoFilter ref="I1:I15"/>
  <tableColumns count="1">
    <tableColumn id="1" name=" Treibhausgase"/>
  </tableColumns>
  <tableStyleInfo name="TableStyleLight12" showFirstColumn="0" showLastColumn="0" showRowStripes="1" showColumnStripes="0"/>
</table>
</file>

<file path=xl/tables/table56.xml><?xml version="1.0" encoding="utf-8"?>
<table xmlns="http://schemas.openxmlformats.org/spreadsheetml/2006/main" id="5" name="Tabelle5" displayName="Tabelle5" ref="K1:K15" totalsRowShown="0">
  <autoFilter ref="K1:K15"/>
  <tableColumns count="1">
    <tableColumn id="1" name="Priorität"/>
  </tableColumns>
  <tableStyleInfo name="TableStyleLight12" showFirstColumn="0" showLastColumn="0" showRowStripes="1" showColumnStripes="0"/>
</table>
</file>

<file path=xl/tables/table57.xml><?xml version="1.0" encoding="utf-8"?>
<table xmlns="http://schemas.openxmlformats.org/spreadsheetml/2006/main" id="6" name="Tabelle6" displayName="Tabelle6" ref="M1:M15" totalsRowShown="0">
  <autoFilter ref="M1:M15"/>
  <tableColumns count="1">
    <tableColumn id="1" name="Wirkung Energieeffizienz"/>
  </tableColumns>
  <tableStyleInfo name="TableStyleLight12" showFirstColumn="0" showLastColumn="0" showRowStripes="1" showColumnStripes="0"/>
</table>
</file>

<file path=xl/tables/table58.xml><?xml version="1.0" encoding="utf-8"?>
<table xmlns="http://schemas.openxmlformats.org/spreadsheetml/2006/main" id="7" name="Tabelle7" displayName="Tabelle7" ref="G1:G16" totalsRowShown="0">
  <autoFilter ref="G1:G16"/>
  <tableColumns count="1">
    <tableColumn id="1" name="Personalbedarf"/>
  </tableColumns>
  <tableStyleInfo name="TableStyleLight12" showFirstColumn="0" showLastColumn="0" showRowStripes="1" showColumnStripes="0"/>
</table>
</file>

<file path=xl/tables/table59.xml><?xml version="1.0" encoding="utf-8"?>
<table xmlns="http://schemas.openxmlformats.org/spreadsheetml/2006/main" id="8" name="Tabelle69" displayName="Tabelle69" ref="O1:O15" totalsRowShown="0">
  <autoFilter ref="O1:O15"/>
  <tableColumns count="1">
    <tableColumn id="1"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3-06-14T07:18:41.28" personId="{808E65DB-4307-4BA3-BC76-03CCDC34E544}" id="{8D6D4BDD-30EE-4AB7-91B4-A0AFA8CAA1BF}">
    <text>Titel der Grafiken</text>
  </threadedComment>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ousing-stat.ch/de/madd/public.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1.xml"/><Relationship Id="rId4" Type="http://schemas.openxmlformats.org/officeDocument/2006/relationships/drawing" Target="../drawings/drawing28.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hyperlink" Target="https://data.geo.admin.ch/ch.bfe.kehrichtverbrennungsanlagen/kehrichtverbrennungsanlagen/kehrichtverbrennungsanlagen_2056.csv.zip" TargetMode="External"/><Relationship Id="rId2" Type="http://schemas.openxmlformats.org/officeDocument/2006/relationships/hyperlink" Target="https://opendata.swiss/de/dataset/kehrichtverbrennungsanlagen-kva" TargetMode="External"/><Relationship Id="rId1" Type="http://schemas.openxmlformats.org/officeDocument/2006/relationships/hyperlink" Target="https://opendata.swiss/de/dataset/gebaude-nach-kanton-gebaudekategorie-heizungsart-warmwasserversorgung-energietrager-und-bauperi" TargetMode="External"/><Relationship Id="rId6" Type="http://schemas.openxmlformats.org/officeDocument/2006/relationships/table" Target="../tables/table23.xml"/><Relationship Id="rId5" Type="http://schemas.openxmlformats.org/officeDocument/2006/relationships/drawing" Target="../drawings/drawing64.xml"/><Relationship Id="rId4" Type="http://schemas.openxmlformats.org/officeDocument/2006/relationships/printerSettings" Target="../printerSettings/printerSettings3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27.xml"/><Relationship Id="rId1" Type="http://schemas.openxmlformats.org/officeDocument/2006/relationships/hyperlink" Target="https://opendata.swiss/de/dataset/gebaude-nach-kanton-gebaudekategorie-heizungsart-warmwasserversorgung-energietrager-und-bauperi"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34" Type="http://schemas.openxmlformats.org/officeDocument/2006/relationships/comments" Target="../comments2.xm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vmlDrawing" Target="../drawings/vmlDrawing3.v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hyperlink" Target="https://data.geo.admin.ch/ch.bfe.kehrichtverbrennungsanlagen/kehrichtverbrennungsanlagen/"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35" Type="http://schemas.microsoft.com/office/2017/10/relationships/threadedComment" Target="../threadedComments/threadedComment2.xml"/></Relationships>
</file>

<file path=xl/worksheets/_rels/sheet56.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5.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topRight" activeCell="B25" sqref="B25"/>
      <selection pane="bottomLeft" activeCell="B25" sqref="B25"/>
      <selection pane="bottomRight" activeCell="M30" sqref="M30"/>
    </sheetView>
  </sheetViews>
  <sheetFormatPr baseColWidth="10" defaultColWidth="10.140625" defaultRowHeight="12.75"/>
  <cols>
    <col min="1" max="1" width="6.140625" style="22" customWidth="1"/>
    <col min="2" max="2" width="124.140625" style="23" customWidth="1"/>
    <col min="3" max="5" width="10.140625" style="23"/>
    <col min="6" max="6" width="16.140625" style="23" customWidth="1"/>
    <col min="7" max="7" width="14.140625" style="23" customWidth="1"/>
    <col min="8" max="8" width="12.140625" style="23" customWidth="1"/>
    <col min="9" max="9" width="14.140625" style="23" customWidth="1"/>
    <col min="10" max="12" width="10.140625" style="23"/>
    <col min="13" max="13" width="15.140625" style="23" customWidth="1"/>
    <col min="14" max="15" width="10.140625" style="23"/>
    <col min="16" max="17" width="17.140625" style="23" bestFit="1" customWidth="1"/>
    <col min="18" max="16384" width="10.140625" style="23"/>
  </cols>
  <sheetData>
    <row r="3" spans="1:11" ht="6" customHeight="1"/>
    <row r="4" spans="1:11" ht="101.25">
      <c r="A4" s="24" t="s">
        <v>0</v>
      </c>
      <c r="B4" s="24" t="s">
        <v>1</v>
      </c>
      <c r="C4" s="25" t="s">
        <v>2</v>
      </c>
      <c r="D4" s="25" t="s">
        <v>3</v>
      </c>
      <c r="E4" s="25" t="s">
        <v>4</v>
      </c>
      <c r="F4" s="26" t="s">
        <v>5</v>
      </c>
      <c r="G4" s="26" t="s">
        <v>6</v>
      </c>
      <c r="H4" s="26" t="s">
        <v>7</v>
      </c>
      <c r="I4" s="26" t="s">
        <v>8</v>
      </c>
      <c r="J4" s="27" t="s">
        <v>9</v>
      </c>
      <c r="K4" s="28" t="s">
        <v>10</v>
      </c>
    </row>
    <row r="5" spans="1:11">
      <c r="A5" s="30">
        <v>1.01</v>
      </c>
      <c r="B5" s="42" t="e" cm="1">
        <f t="array" aca="1" ref="B5" ca="1">HYPERLINK("" &amp; "#" &amp; A5 &amp; "!B5",INDIRECT("'" &amp; $A5 &amp; "'!B5"))</f>
        <v>#REF!</v>
      </c>
      <c r="C5" s="24" t="e" cm="1">
        <f t="array" aca="1" ref="C5" ca="1">INDIRECT("'" &amp; A5 &amp; "'!B13")</f>
        <v>#REF!</v>
      </c>
      <c r="D5" s="24" t="e" cm="1">
        <f t="array" aca="1" ref="D5" ca="1">INDIRECT("'" &amp; A5 &amp; "'!B14")</f>
        <v>#REF!</v>
      </c>
      <c r="E5" s="24" t="e" cm="1">
        <f t="array" aca="1" ref="E5" ca="1">INDIRECT("'" &amp; A5 &amp; "'!B15")</f>
        <v>#REF!</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t="e" cm="1">
        <f t="array" aca="1" ref="B6" ca="1">HYPERLINK("" &amp; "#" &amp; A6 &amp; "!B5",INDIRECT("'" &amp; $A6 &amp; "'!B5"))</f>
        <v>#REF!</v>
      </c>
      <c r="C6" s="24" t="e" cm="1">
        <f t="array" aca="1" ref="C6" ca="1">INDIRECT("'" &amp; A6 &amp; "'!B13")</f>
        <v>#REF!</v>
      </c>
      <c r="D6" s="24" t="e" cm="1">
        <f t="array" aca="1" ref="D6" ca="1">INDIRECT("'" &amp; A6 &amp; "'!B14")</f>
        <v>#REF!</v>
      </c>
      <c r="E6" s="24" t="e" cm="1">
        <f t="array" aca="1" ref="E6" ca="1">INDIRECT("'" &amp; A6 &amp; "'!B15")</f>
        <v>#REF!</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t="e" cm="1">
        <f t="array" aca="1" ref="B7" ca="1">HYPERLINK("" &amp; "#" &amp; A7 &amp; "!B5",INDIRECT("'" &amp; $A7 &amp; "'!B5"))</f>
        <v>#REF!</v>
      </c>
      <c r="C7" s="24" t="e" cm="1">
        <f t="array" aca="1" ref="C7" ca="1">INDIRECT("'" &amp; A7 &amp; "'!B13")</f>
        <v>#REF!</v>
      </c>
      <c r="D7" s="24" t="e" cm="1">
        <f t="array" aca="1" ref="D7" ca="1">INDIRECT("'" &amp; A7 &amp; "'!B14")</f>
        <v>#REF!</v>
      </c>
      <c r="E7" s="24" t="e" cm="1">
        <f t="array" aca="1" ref="E7" ca="1">INDIRECT("'" &amp; A7 &amp; "'!B15")</f>
        <v>#REF!</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t="e" cm="1">
        <f t="array" aca="1" ref="B8" ca="1">HYPERLINK("" &amp; "#" &amp; A8 &amp; "!B5",INDIRECT("'" &amp; $A8 &amp; "'!B5"))</f>
        <v>#REF!</v>
      </c>
      <c r="C8" s="24" t="e" cm="1">
        <f t="array" aca="1" ref="C8" ca="1">INDIRECT("'" &amp; A8 &amp; "'!B13")</f>
        <v>#REF!</v>
      </c>
      <c r="D8" s="24" t="e" cm="1">
        <f t="array" aca="1" ref="D8" ca="1">INDIRECT("'" &amp; A8 &amp; "'!B14")</f>
        <v>#REF!</v>
      </c>
      <c r="E8" s="24" t="e" cm="1">
        <f t="array" aca="1" ref="E8" ca="1">INDIRECT("'" &amp; A8 &amp; "'!B15")</f>
        <v>#REF!</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t="e" cm="1">
        <f t="array" aca="1" ref="B9" ca="1">HYPERLINK("" &amp; "#" &amp; A9 &amp; "!B5",INDIRECT("'" &amp; $A9 &amp; "'!B5"))</f>
        <v>#REF!</v>
      </c>
      <c r="C9" s="24" t="e" cm="1">
        <f t="array" aca="1" ref="C9" ca="1">INDIRECT("'" &amp; A9 &amp; "'!B13")</f>
        <v>#REF!</v>
      </c>
      <c r="D9" s="24" t="e" cm="1">
        <f t="array" aca="1" ref="D9" ca="1">INDIRECT("'" &amp; A9 &amp; "'!B14")</f>
        <v>#REF!</v>
      </c>
      <c r="E9" s="24" t="e" cm="1">
        <f t="array" aca="1" ref="E9" ca="1">INDIRECT("'" &amp; A9 &amp; "'!B15")</f>
        <v>#REF!</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t="e" cm="1">
        <f t="array" aca="1" ref="B10" ca="1">HYPERLINK("" &amp; "#" &amp; A10 &amp; "!B5",INDIRECT("'" &amp; $A10 &amp; "'!B5"))</f>
        <v>#REF!</v>
      </c>
      <c r="C10" s="24" t="e" cm="1">
        <f t="array" aca="1" ref="C10" ca="1">INDIRECT("'" &amp; A10 &amp; "'!B13")</f>
        <v>#REF!</v>
      </c>
      <c r="D10" s="24" t="e" cm="1">
        <f t="array" aca="1" ref="D10" ca="1">INDIRECT("'" &amp; A10 &amp; "'!B14")</f>
        <v>#REF!</v>
      </c>
      <c r="E10" s="24" t="e" cm="1">
        <f t="array" aca="1" ref="E10" ca="1">INDIRECT("'" &amp; A10 &amp; "'!B15")</f>
        <v>#REF!</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t="e" cm="1">
        <f t="array" aca="1" ref="B11" ca="1">HYPERLINK("" &amp; "#" &amp; A11 &amp; "!B5",INDIRECT("'" &amp; $A11 &amp; "'!B5"))</f>
        <v>#REF!</v>
      </c>
      <c r="C11" s="32" t="e" cm="1">
        <f t="array" aca="1" ref="C11" ca="1">INDIRECT("'" &amp; A11 &amp; "'!B13")</f>
        <v>#REF!</v>
      </c>
      <c r="D11" s="32" t="e" cm="1">
        <f t="array" aca="1" ref="D11" ca="1">INDIRECT("'" &amp; A11 &amp; "'!B14")</f>
        <v>#REF!</v>
      </c>
      <c r="E11" s="32" t="e" cm="1">
        <f t="array" aca="1" ref="E11" ca="1">INDIRECT("'" &amp; A11 &amp; "'!B15")</f>
        <v>#REF!</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t="e" cm="1">
        <f t="array" aca="1" ref="B12" ca="1">HYPERLINK("" &amp; "#" &amp; A12 &amp; "!B5",INDIRECT("'" &amp; $A12 &amp; "'!B5"))</f>
        <v>#REF!</v>
      </c>
      <c r="C12" s="24" t="e" cm="1">
        <f t="array" aca="1" ref="C12" ca="1">INDIRECT("'" &amp; A12 &amp; "'!B13")</f>
        <v>#REF!</v>
      </c>
      <c r="D12" s="24" t="e" cm="1">
        <f t="array" aca="1" ref="D12" ca="1">INDIRECT("'" &amp; A12 &amp; "'!B14")</f>
        <v>#REF!</v>
      </c>
      <c r="E12" s="24" t="e" cm="1">
        <f t="array" aca="1" ref="E12" ca="1">INDIRECT("'" &amp; A12 &amp; "'!B15")</f>
        <v>#REF!</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t="e" cm="1">
        <f t="array" aca="1" ref="B13" ca="1">HYPERLINK("" &amp; "#" &amp; A13 &amp; "!B5",INDIRECT("'" &amp; $A13 &amp; "'!B5"))</f>
        <v>#REF!</v>
      </c>
      <c r="C13" s="24" t="e" cm="1">
        <f t="array" aca="1" ref="C13" ca="1">INDIRECT("'" &amp; A13 &amp; "'!B13")</f>
        <v>#REF!</v>
      </c>
      <c r="D13" s="24" t="e" cm="1">
        <f t="array" aca="1" ref="D13" ca="1">INDIRECT("'" &amp; A13 &amp; "'!B14")</f>
        <v>#REF!</v>
      </c>
      <c r="E13" s="24" t="e" cm="1">
        <f t="array" aca="1" ref="E13" ca="1">INDIRECT("'" &amp; A13 &amp; "'!B15")</f>
        <v>#REF!</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t="e" cm="1">
        <f t="array" aca="1" ref="B14" ca="1">HYPERLINK("" &amp; "#" &amp; A14 &amp; "!B5",INDIRECT("'" &amp; $A14 &amp; "'!B5"))</f>
        <v>#REF!</v>
      </c>
      <c r="C14" s="24" t="e" cm="1">
        <f t="array" aca="1" ref="C14" ca="1">INDIRECT("'" &amp; A14 &amp; "'!B13")</f>
        <v>#REF!</v>
      </c>
      <c r="D14" s="24" t="e" cm="1">
        <f t="array" aca="1" ref="D14" ca="1">INDIRECT("'" &amp; A14 &amp; "'!B14")</f>
        <v>#REF!</v>
      </c>
      <c r="E14" s="24" t="e" cm="1">
        <f t="array" aca="1" ref="E14" ca="1">INDIRECT("'" &amp; A14 &amp; "'!B15")</f>
        <v>#REF!</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t="e" cm="1">
        <f t="array" aca="1" ref="B15" ca="1">HYPERLINK("" &amp; "#" &amp; A15 &amp; "!B5",INDIRECT("'" &amp; $A15 &amp; "'!B5"))</f>
        <v>#REF!</v>
      </c>
      <c r="C15" s="24" t="e" cm="1">
        <f t="array" aca="1" ref="C15" ca="1">INDIRECT("'" &amp; A15 &amp; "'!B13")</f>
        <v>#REF!</v>
      </c>
      <c r="D15" s="24" t="e" cm="1">
        <f t="array" aca="1" ref="D15" ca="1">INDIRECT("'" &amp; A15 &amp; "'!B14")</f>
        <v>#REF!</v>
      </c>
      <c r="E15" s="24" t="e" cm="1">
        <f t="array" aca="1" ref="E15" ca="1">INDIRECT("'" &amp; A15 &amp; "'!B15")</f>
        <v>#REF!</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t="e" cm="1">
        <f t="array" aca="1" ref="B16" ca="1">HYPERLINK("" &amp; "#" &amp; A16 &amp; "!B5",INDIRECT("'" &amp; $A16 &amp; "'!B5"))</f>
        <v>#REF!</v>
      </c>
      <c r="C16" s="24" t="e" cm="1">
        <f t="array" aca="1" ref="C16" ca="1">INDIRECT("'" &amp; A16 &amp; "'!B13")</f>
        <v>#REF!</v>
      </c>
      <c r="D16" s="24" t="e" cm="1">
        <f t="array" aca="1" ref="D16" ca="1">INDIRECT("'" &amp; A16 &amp; "'!B14")</f>
        <v>#REF!</v>
      </c>
      <c r="E16" s="24" t="e" cm="1">
        <f t="array" aca="1" ref="E16" ca="1">INDIRECT("'" &amp; A16 &amp; "'!B15")</f>
        <v>#REF!</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t="e" cm="1">
        <f t="array" aca="1" ref="B17" ca="1">HYPERLINK("" &amp; "#" &amp; A17 &amp; "!B5",INDIRECT("'" &amp; $A17 &amp; "'!B5"))</f>
        <v>#REF!</v>
      </c>
      <c r="C17" s="24" t="e" cm="1">
        <f t="array" aca="1" ref="C17" ca="1">INDIRECT("'" &amp; A17 &amp; "'!B13")</f>
        <v>#REF!</v>
      </c>
      <c r="D17" s="24" t="e" cm="1">
        <f t="array" aca="1" ref="D17" ca="1">INDIRECT("'" &amp; A17 &amp; "'!B14")</f>
        <v>#REF!</v>
      </c>
      <c r="E17" s="24" t="e" cm="1">
        <f t="array" aca="1" ref="E17" ca="1">INDIRECT("'" &amp; A17 &amp; "'!B15")</f>
        <v>#REF!</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t="e" cm="1">
        <f t="array" aca="1" ref="B18" ca="1">HYPERLINK("" &amp; "#" &amp; A18 &amp; "!B5",INDIRECT("'" &amp; $A18 &amp; "'!B5"))</f>
        <v>#REF!</v>
      </c>
      <c r="C18" s="24" t="e" cm="1">
        <f t="array" aca="1" ref="C18" ca="1">INDIRECT("'" &amp; A18 &amp; "'!B13")</f>
        <v>#REF!</v>
      </c>
      <c r="D18" s="24" t="e" cm="1">
        <f t="array" aca="1" ref="D18" ca="1">INDIRECT("'" &amp; A18 &amp; "'!B14")</f>
        <v>#REF!</v>
      </c>
      <c r="E18" s="24" t="e" cm="1">
        <f t="array" aca="1" ref="E18" ca="1">INDIRECT("'" &amp; A18 &amp; "'!B15")</f>
        <v>#REF!</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t="e" cm="1">
        <f t="array" aca="1" ref="B19" ca="1">HYPERLINK("" &amp; "#" &amp; A19 &amp; "!B5",INDIRECT("'" &amp; $A19 &amp; "'!B5"))</f>
        <v>#REF!</v>
      </c>
      <c r="C19" s="24" t="e" cm="1">
        <f t="array" aca="1" ref="C19" ca="1">INDIRECT("'" &amp; A19 &amp; "'!B13")</f>
        <v>#REF!</v>
      </c>
      <c r="D19" s="24" t="e" cm="1">
        <f t="array" aca="1" ref="D19" ca="1">INDIRECT("'" &amp; A19 &amp; "'!B14")</f>
        <v>#REF!</v>
      </c>
      <c r="E19" s="24" t="e" cm="1">
        <f t="array" aca="1" ref="E19" ca="1">INDIRECT("'" &amp; A19 &amp; "'!B15")</f>
        <v>#REF!</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t="e" cm="1">
        <f t="array" aca="1" ref="B20" ca="1">HYPERLINK("" &amp; "#" &amp; A20 &amp; "!B5",INDIRECT("'" &amp; $A20 &amp; "'!B5"))</f>
        <v>#REF!</v>
      </c>
      <c r="C20" s="24" t="e" cm="1">
        <f t="array" aca="1" ref="C20" ca="1">INDIRECT("'" &amp; A20 &amp; "'!B13")</f>
        <v>#REF!</v>
      </c>
      <c r="D20" s="24" t="e" cm="1">
        <f t="array" aca="1" ref="D20" ca="1">INDIRECT("'" &amp; A20 &amp; "'!B14")</f>
        <v>#REF!</v>
      </c>
      <c r="E20" s="24" t="e" cm="1">
        <f t="array" aca="1" ref="E20" ca="1">INDIRECT("'" &amp; A20 &amp; "'!B15")</f>
        <v>#REF!</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t="e" cm="1">
        <f t="array" aca="1" ref="B21" ca="1">HYPERLINK("" &amp; "#" &amp; A21 &amp; "!B5",INDIRECT("'" &amp; $A21 &amp; "'!B5"))</f>
        <v>#REF!</v>
      </c>
      <c r="C21" s="24" t="e" cm="1">
        <f t="array" aca="1" ref="C21" ca="1">INDIRECT("'" &amp; A21 &amp; "'!B13")</f>
        <v>#REF!</v>
      </c>
      <c r="D21" s="24" t="e" cm="1">
        <f t="array" aca="1" ref="D21" ca="1">INDIRECT("'" &amp; A21 &amp; "'!B14")</f>
        <v>#REF!</v>
      </c>
      <c r="E21" s="24" t="e" cm="1">
        <f t="array" aca="1" ref="E21" ca="1">INDIRECT("'" &amp; A21 &amp; "'!B15")</f>
        <v>#REF!</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t="e" cm="1">
        <f t="array" aca="1" ref="B22" ca="1">HYPERLINK("" &amp; "#" &amp; A22 &amp; "!B5",INDIRECT("'" &amp; $A22 &amp; "'!B5"))</f>
        <v>#REF!</v>
      </c>
      <c r="C22" s="24" t="e" cm="1">
        <f t="array" aca="1" ref="C22" ca="1">INDIRECT("'" &amp; A22 &amp; "'!B13")</f>
        <v>#REF!</v>
      </c>
      <c r="D22" s="24" t="e" cm="1">
        <f t="array" aca="1" ref="D22" ca="1">INDIRECT("'" &amp; A22 &amp; "'!B14")</f>
        <v>#REF!</v>
      </c>
      <c r="E22" s="24" t="e" cm="1">
        <f t="array" aca="1" ref="E22" ca="1">INDIRECT("'" &amp; A22 &amp; "'!B15")</f>
        <v>#REF!</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t="e" cm="1">
        <f t="array" aca="1" ref="B23" ca="1">HYPERLINK("" &amp; "#" &amp; A23 &amp; "!B5",INDIRECT("'" &amp; $A23 &amp; "'!B5"))</f>
        <v>#REF!</v>
      </c>
      <c r="C23" s="24" t="e" cm="1">
        <f t="array" aca="1" ref="C23" ca="1">INDIRECT("'" &amp; A23 &amp; "'!B13")</f>
        <v>#REF!</v>
      </c>
      <c r="D23" s="24" t="e" cm="1">
        <f t="array" aca="1" ref="D23" ca="1">INDIRECT("'" &amp; A23 &amp; "'!B14")</f>
        <v>#REF!</v>
      </c>
      <c r="E23" s="24" t="e" cm="1">
        <f t="array" aca="1" ref="E23" ca="1">INDIRECT("'" &amp; A23 &amp; "'!B15")</f>
        <v>#REF!</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t="e" cm="1">
        <f t="array" aca="1" ref="B24" ca="1">HYPERLINK("" &amp; "#" &amp; A24 &amp; "!B5",INDIRECT("'" &amp; $A24 &amp; "'!B5"))</f>
        <v>#REF!</v>
      </c>
      <c r="C24" s="24" t="e" cm="1">
        <f t="array" aca="1" ref="C24" ca="1">INDIRECT("'" &amp; A24 &amp; "'!B13")</f>
        <v>#REF!</v>
      </c>
      <c r="D24" s="24" t="e" cm="1">
        <f t="array" aca="1" ref="D24" ca="1">INDIRECT("'" &amp; A24 &amp; "'!B14")</f>
        <v>#REF!</v>
      </c>
      <c r="E24" s="24" t="e" cm="1">
        <f t="array" aca="1" ref="E24" ca="1">INDIRECT("'" &amp; A24 &amp; "'!B15")</f>
        <v>#REF!</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t="e" cm="1">
        <f t="array" aca="1" ref="B25" ca="1">HYPERLINK("" &amp; "#" &amp; A25 &amp; "!B5",INDIRECT("'" &amp; $A25 &amp; "'!B5"))</f>
        <v>#REF!</v>
      </c>
      <c r="C25" s="24" t="e" cm="1">
        <f t="array" aca="1" ref="C25" ca="1">INDIRECT("'" &amp; A25 &amp; "'!B13")</f>
        <v>#REF!</v>
      </c>
      <c r="D25" s="24" t="e" cm="1">
        <f t="array" aca="1" ref="D25" ca="1">INDIRECT("'" &amp; A25 &amp; "'!B14")</f>
        <v>#REF!</v>
      </c>
      <c r="E25" s="24" t="e" cm="1">
        <f t="array" aca="1" ref="E25" ca="1">INDIRECT("'" &amp; A25 &amp; "'!B15")</f>
        <v>#REF!</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t="e" cm="1">
        <f t="array" aca="1" ref="B26" ca="1">HYPERLINK("" &amp; "#" &amp; A26 &amp; "!B5",INDIRECT("'" &amp; $A26 &amp; "'!B5"))</f>
        <v>#REF!</v>
      </c>
      <c r="C26" s="24" t="e" cm="1">
        <f t="array" aca="1" ref="C26" ca="1">INDIRECT("'" &amp; A26 &amp; "'!B13")</f>
        <v>#REF!</v>
      </c>
      <c r="D26" s="24" t="e" cm="1">
        <f t="array" aca="1" ref="D26" ca="1">INDIRECT("'" &amp; A26 &amp; "'!B14")</f>
        <v>#REF!</v>
      </c>
      <c r="E26" s="24" t="e" cm="1">
        <f t="array" aca="1" ref="E26" ca="1">INDIRECT("'" &amp; A26 &amp; "'!B15")</f>
        <v>#REF!</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t="e" cm="1">
        <f t="array" aca="1" ref="B27" ca="1">HYPERLINK("" &amp; "#" &amp; A27 &amp; "!B5",INDIRECT("'" &amp; $A27 &amp; "'!B5"))</f>
        <v>#REF!</v>
      </c>
      <c r="C27" s="24" t="e" cm="1">
        <f t="array" aca="1" ref="C27" ca="1">INDIRECT("'" &amp; A27 &amp; "'!B13")</f>
        <v>#REF!</v>
      </c>
      <c r="D27" s="24" t="e" cm="1">
        <f t="array" aca="1" ref="D27" ca="1">INDIRECT("'" &amp; A27 &amp; "'!B14")</f>
        <v>#REF!</v>
      </c>
      <c r="E27" s="24" t="e" cm="1">
        <f t="array" aca="1" ref="E27" ca="1">INDIRECT("'" &amp; A27 &amp; "'!B15")</f>
        <v>#REF!</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t="e" cm="1">
        <f t="array" aca="1" ref="B28" ca="1">HYPERLINK("" &amp; "#" &amp; A28 &amp; "!B5",INDIRECT("'" &amp; $A28 &amp; "'!B5"))</f>
        <v>#REF!</v>
      </c>
      <c r="C28" s="24" t="e" cm="1">
        <f t="array" aca="1" ref="C28" ca="1">INDIRECT("'" &amp; A28 &amp; "'!B13")</f>
        <v>#REF!</v>
      </c>
      <c r="D28" s="24" t="e" cm="1">
        <f t="array" aca="1" ref="D28" ca="1">INDIRECT("'" &amp; A28 &amp; "'!B14")</f>
        <v>#REF!</v>
      </c>
      <c r="E28" s="24" t="e" cm="1">
        <f t="array" aca="1" ref="E28" ca="1">INDIRECT("'" &amp; A28 &amp; "'!B15")</f>
        <v>#REF!</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t="e" cm="1">
        <f t="array" aca="1" ref="B29" ca="1">HYPERLINK("" &amp; "#" &amp; A29 &amp; "!B5",INDIRECT("'" &amp; $A29 &amp; "'!B5"))</f>
        <v>#REF!</v>
      </c>
      <c r="C29" s="24" t="e" cm="1">
        <f t="array" aca="1" ref="C29" ca="1">INDIRECT("'" &amp; A29 &amp; "'!B13")</f>
        <v>#REF!</v>
      </c>
      <c r="D29" s="24" t="e" cm="1">
        <f t="array" aca="1" ref="D29" ca="1">INDIRECT("'" &amp; A29 &amp; "'!B14")</f>
        <v>#REF!</v>
      </c>
      <c r="E29" s="24" t="e" cm="1">
        <f t="array" aca="1" ref="E29" ca="1">INDIRECT("'" &amp; A29 &amp; "'!B15")</f>
        <v>#REF!</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t="e" cm="1">
        <f t="array" aca="1" ref="B30" ca="1">HYPERLINK("" &amp; "#" &amp; A30 &amp; "!B5",INDIRECT("'" &amp; $A30 &amp; "'!B5"))</f>
        <v>#REF!</v>
      </c>
      <c r="C30" s="24" t="e" cm="1">
        <f t="array" aca="1" ref="C30" ca="1">INDIRECT("'" &amp; A30 &amp; "'!B13")</f>
        <v>#REF!</v>
      </c>
      <c r="D30" s="24" t="e" cm="1">
        <f t="array" aca="1" ref="D30" ca="1">INDIRECT("'" &amp; A30 &amp; "'!B14")</f>
        <v>#REF!</v>
      </c>
      <c r="E30" s="24" t="e" cm="1">
        <f t="array" aca="1" ref="E30" ca="1">INDIRECT("'" &amp; A30 &amp; "'!B15")</f>
        <v>#REF!</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t="e" cm="1">
        <f t="array" aca="1" ref="B31" ca="1">HYPERLINK("" &amp; "#" &amp; A31 &amp; "!B5",INDIRECT("'" &amp; $A31 &amp; "'!B5"))</f>
        <v>#REF!</v>
      </c>
      <c r="C31" s="24" t="e" cm="1">
        <f t="array" aca="1" ref="C31" ca="1">INDIRECT("'" &amp; A31 &amp; "'!B13")</f>
        <v>#REF!</v>
      </c>
      <c r="D31" s="24" t="e" cm="1">
        <f t="array" aca="1" ref="D31" ca="1">INDIRECT("'" &amp; A31 &amp; "'!B14")</f>
        <v>#REF!</v>
      </c>
      <c r="E31" s="24" t="e" cm="1">
        <f t="array" aca="1" ref="E31" ca="1">INDIRECT("'" &amp; A31 &amp; "'!B15")</f>
        <v>#REF!</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t="e" cm="1">
        <f t="array" aca="1" ref="B32" ca="1">HYPERLINK("" &amp; "#" &amp; A32 &amp; "!B5",INDIRECT("'" &amp; $A32 &amp; "'!B5"))</f>
        <v>#REF!</v>
      </c>
      <c r="C32" s="32" t="e" cm="1">
        <f t="array" aca="1" ref="C32" ca="1">INDIRECT("'" &amp; A32 &amp; "'!B13")</f>
        <v>#REF!</v>
      </c>
      <c r="D32" s="32" t="e" cm="1">
        <f t="array" aca="1" ref="D32" ca="1">INDIRECT("'" &amp; A32 &amp; "'!B14")</f>
        <v>#REF!</v>
      </c>
      <c r="E32" s="32" t="e" cm="1">
        <f t="array" aca="1" ref="E32" ca="1">INDIRECT("'" &amp; A32 &amp; "'!B15")</f>
        <v>#REF!</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t="e" cm="1">
        <f t="array" aca="1" ref="B33" ca="1">HYPERLINK("" &amp; "#" &amp; A33 &amp; "!B5",INDIRECT("'" &amp; $A33 &amp; "'!B5"))</f>
        <v>#REF!</v>
      </c>
      <c r="C33" s="32" t="e" cm="1">
        <f t="array" aca="1" ref="C33" ca="1">INDIRECT("'" &amp; A33 &amp; "'!B13")</f>
        <v>#REF!</v>
      </c>
      <c r="D33" s="32" t="e" cm="1">
        <f t="array" aca="1" ref="D33" ca="1">INDIRECT("'" &amp; A33 &amp; "'!B14")</f>
        <v>#REF!</v>
      </c>
      <c r="E33" s="32" t="e" cm="1">
        <f t="array" aca="1" ref="E33" ca="1">INDIRECT("'" &amp; A33 &amp; "'!B15")</f>
        <v>#REF!</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t="e" cm="1">
        <f t="array" aca="1" ref="B34" ca="1">HYPERLINK("" &amp; "#" &amp; A34 &amp; "!B5",INDIRECT("'" &amp; $A34 &amp; "'!B5"))</f>
        <v>#REF!</v>
      </c>
      <c r="C34" s="32" t="e" cm="1">
        <f t="array" aca="1" ref="C34" ca="1">INDIRECT("'" &amp; A34 &amp; "'!B13")</f>
        <v>#REF!</v>
      </c>
      <c r="D34" s="32" t="e" cm="1">
        <f t="array" aca="1" ref="D34" ca="1">INDIRECT("'" &amp; A34 &amp; "'!B14")</f>
        <v>#REF!</v>
      </c>
      <c r="E34" s="32" t="e" cm="1">
        <f t="array" aca="1" ref="E34" ca="1">INDIRECT("'" &amp; A34 &amp; "'!B15")</f>
        <v>#REF!</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t="e" cm="1">
        <f t="array" aca="1" ref="B35" ca="1">HYPERLINK("" &amp; "#" &amp; A35 &amp; "!B5",INDIRECT("'" &amp; $A35 &amp; "'!B5"))</f>
        <v>#REF!</v>
      </c>
      <c r="C35" s="32" t="e" cm="1">
        <f t="array" aca="1" ref="C35" ca="1">INDIRECT("'" &amp; A35 &amp; "'!B13")</f>
        <v>#REF!</v>
      </c>
      <c r="D35" s="32" t="e" cm="1">
        <f t="array" aca="1" ref="D35" ca="1">INDIRECT("'" &amp; A35 &amp; "'!B14")</f>
        <v>#REF!</v>
      </c>
      <c r="E35" s="32" t="e" cm="1">
        <f t="array" aca="1" ref="E35" ca="1">INDIRECT("'" &amp; A35 &amp; "'!B15")</f>
        <v>#REF!</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t="e" cm="1">
        <f t="array" aca="1" ref="B36" ca="1">HYPERLINK("" &amp; "#" &amp; A36 &amp; "!B5",INDIRECT("'" &amp; $A36 &amp; "'!B5"))</f>
        <v>#REF!</v>
      </c>
      <c r="C36" s="32" t="e" cm="1">
        <f t="array" aca="1" ref="C36" ca="1">INDIRECT("'" &amp; A36 &amp; "'!B13")</f>
        <v>#REF!</v>
      </c>
      <c r="D36" s="32" t="e" cm="1">
        <f t="array" aca="1" ref="D36" ca="1">INDIRECT("'" &amp; A36 &amp; "'!B14")</f>
        <v>#REF!</v>
      </c>
      <c r="E36" s="32" t="e" cm="1">
        <f t="array" aca="1" ref="E36" ca="1">INDIRECT("'" &amp; A36 &amp; "'!B15")</f>
        <v>#REF!</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t="e" cm="1">
        <f t="array" aca="1" ref="B37" ca="1">HYPERLINK("" &amp; "#" &amp; A37 &amp; "!B5",INDIRECT("'" &amp; $A37 &amp; "'!B5"))</f>
        <v>#REF!</v>
      </c>
      <c r="C37" s="32" t="e" cm="1">
        <f t="array" aca="1" ref="C37" ca="1">INDIRECT("'" &amp; A37 &amp; "'!B13")</f>
        <v>#REF!</v>
      </c>
      <c r="D37" s="32" t="e" cm="1">
        <f t="array" aca="1" ref="D37" ca="1">INDIRECT("'" &amp; A37 &amp; "'!B14")</f>
        <v>#REF!</v>
      </c>
      <c r="E37" s="32" t="e" cm="1">
        <f t="array" aca="1" ref="E37" ca="1">INDIRECT("'" &amp; A37 &amp; "'!B15")</f>
        <v>#REF!</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t="e" cm="1">
        <f t="array" aca="1" ref="B38" ca="1">HYPERLINK("" &amp; "#" &amp; A38 &amp; "!B5",INDIRECT("'" &amp; $A38 &amp; "'!B5"))</f>
        <v>#REF!</v>
      </c>
      <c r="C38" s="32" t="e" cm="1">
        <f t="array" aca="1" ref="C38" ca="1">INDIRECT("'" &amp; A38 &amp; "'!B13")</f>
        <v>#REF!</v>
      </c>
      <c r="D38" s="32" t="e" cm="1">
        <f t="array" aca="1" ref="D38" ca="1">INDIRECT("'" &amp; A38 &amp; "'!B14")</f>
        <v>#REF!</v>
      </c>
      <c r="E38" s="32" t="e" cm="1">
        <f t="array" aca="1" ref="E38" ca="1">INDIRECT("'" &amp; A38 &amp; "'!B15")</f>
        <v>#REF!</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t="e" cm="1">
        <f t="array" aca="1" ref="B39" ca="1">HYPERLINK("" &amp; "#" &amp; A39 &amp; "!B5",INDIRECT("'" &amp; $A39 &amp; "'!B5"))</f>
        <v>#REF!</v>
      </c>
      <c r="C39" s="32" t="e" cm="1">
        <f t="array" aca="1" ref="C39" ca="1">INDIRECT("'" &amp; A39 &amp; "'!B13")</f>
        <v>#REF!</v>
      </c>
      <c r="D39" s="32" t="e" cm="1">
        <f t="array" aca="1" ref="D39" ca="1">INDIRECT("'" &amp; A39 &amp; "'!B14")</f>
        <v>#REF!</v>
      </c>
      <c r="E39" s="32" t="e" cm="1">
        <f t="array" aca="1" ref="E39" ca="1">INDIRECT("'" &amp; A39 &amp; "'!B15")</f>
        <v>#REF!</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t="e" cm="1">
        <f t="array" aca="1" ref="B40" ca="1">HYPERLINK("" &amp; "#" &amp; A40 &amp; "!B5",INDIRECT("'" &amp; $A40 &amp; "'!B5"))</f>
        <v>#REF!</v>
      </c>
      <c r="C40" s="32" t="e" cm="1">
        <f t="array" aca="1" ref="C40" ca="1">INDIRECT("'" &amp; A40 &amp; "'!B13")</f>
        <v>#REF!</v>
      </c>
      <c r="D40" s="32" t="e" cm="1">
        <f t="array" aca="1" ref="D40" ca="1">INDIRECT("'" &amp; A40 &amp; "'!B14")</f>
        <v>#REF!</v>
      </c>
      <c r="E40" s="32" t="e" cm="1">
        <f t="array" aca="1" ref="E40" ca="1">INDIRECT("'" &amp; A40 &amp; "'!B15")</f>
        <v>#REF!</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t="e" cm="1">
        <f t="array" aca="1" ref="B41" ca="1">HYPERLINK("" &amp; "#" &amp; A41 &amp; "!B5",INDIRECT("'" &amp; $A41 &amp; "'!B5"))</f>
        <v>#REF!</v>
      </c>
      <c r="C41" s="32" t="e" cm="1">
        <f t="array" aca="1" ref="C41" ca="1">INDIRECT("'" &amp; A41 &amp; "'!B13")</f>
        <v>#REF!</v>
      </c>
      <c r="D41" s="32" t="e" cm="1">
        <f t="array" aca="1" ref="D41" ca="1">INDIRECT("'" &amp; A41 &amp; "'!B14")</f>
        <v>#REF!</v>
      </c>
      <c r="E41" s="32" t="e" cm="1">
        <f t="array" aca="1" ref="E41" ca="1">INDIRECT("'" &amp; A41 &amp; "'!B15")</f>
        <v>#REF!</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t="e" cm="1">
        <f t="array" aca="1" ref="B42" ca="1">HYPERLINK("" &amp; "#" &amp; A42 &amp; "!B5",INDIRECT("'" &amp; $A42 &amp; "'!B5"))</f>
        <v>#REF!</v>
      </c>
      <c r="C42" s="32" t="e" cm="1">
        <f t="array" aca="1" ref="C42" ca="1">INDIRECT("'" &amp; A42 &amp; "'!B13")</f>
        <v>#REF!</v>
      </c>
      <c r="D42" s="32" t="e" cm="1">
        <f t="array" aca="1" ref="D42" ca="1">INDIRECT("'" &amp; A42 &amp; "'!B14")</f>
        <v>#REF!</v>
      </c>
      <c r="E42" s="32" t="e" cm="1">
        <f t="array" aca="1" ref="E42" ca="1">INDIRECT("'" &amp; A42 &amp; "'!B15")</f>
        <v>#REF!</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t="e" cm="1">
        <f t="array" aca="1" ref="B43" ca="1">HYPERLINK("" &amp; "#" &amp; A43 &amp; "!B5",INDIRECT("'" &amp; $A43 &amp; "'!B5"))</f>
        <v>#REF!</v>
      </c>
      <c r="C43" s="32" t="e" cm="1">
        <f t="array" aca="1" ref="C43" ca="1">INDIRECT("'" &amp; A43 &amp; "'!B13")</f>
        <v>#REF!</v>
      </c>
      <c r="D43" s="32" t="e" cm="1">
        <f t="array" aca="1" ref="D43" ca="1">INDIRECT("'" &amp; A43 &amp; "'!B14")</f>
        <v>#REF!</v>
      </c>
      <c r="E43" s="32" t="e" cm="1">
        <f t="array" aca="1" ref="E43" ca="1">INDIRECT("'" &amp; A43 &amp; "'!B15")</f>
        <v>#REF!</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t="e" cm="1">
        <f t="array" aca="1" ref="B44" ca="1">HYPERLINK("" &amp; "#" &amp; A44 &amp; "!B5",INDIRECT("'" &amp; $A44 &amp; "'!B5"))</f>
        <v>#REF!</v>
      </c>
      <c r="C44" s="32" t="e" cm="1">
        <f t="array" aca="1" ref="C44" ca="1">INDIRECT("'" &amp; A44 &amp; "'!B13")</f>
        <v>#REF!</v>
      </c>
      <c r="D44" s="32" t="e" cm="1">
        <f t="array" aca="1" ref="D44" ca="1">INDIRECT("'" &amp; A44 &amp; "'!B14")</f>
        <v>#REF!</v>
      </c>
      <c r="E44" s="32" t="e" cm="1">
        <f t="array" aca="1" ref="E44" ca="1">INDIRECT("'" &amp; A44 &amp; "'!B15")</f>
        <v>#REF!</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t="e" cm="1">
        <f t="array" aca="1" ref="B45" ca="1">HYPERLINK("" &amp; "#" &amp; A45 &amp; "!B5",INDIRECT("'" &amp; $A45 &amp; "'!B5"))</f>
        <v>#REF!</v>
      </c>
      <c r="C45" s="32" t="e" cm="1">
        <f t="array" aca="1" ref="C45" ca="1">INDIRECT("'" &amp; A45 &amp; "'!B13")</f>
        <v>#REF!</v>
      </c>
      <c r="D45" s="32" t="e" cm="1">
        <f t="array" aca="1" ref="D45" ca="1">INDIRECT("'" &amp; A45 &amp; "'!B14")</f>
        <v>#REF!</v>
      </c>
      <c r="E45" s="32" t="e" cm="1">
        <f t="array" aca="1" ref="E45" ca="1">INDIRECT("'" &amp; A45 &amp; "'!B15")</f>
        <v>#REF!</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t="e" cm="1">
        <f t="array" aca="1" ref="B46" ca="1">HYPERLINK("" &amp; "#" &amp; A46 &amp; "!B5",INDIRECT("'" &amp; $A46 &amp; "'!B5"))</f>
        <v>#REF!</v>
      </c>
      <c r="C46" s="32" t="e" cm="1">
        <f t="array" aca="1" ref="C46" ca="1">INDIRECT("'" &amp; A46 &amp; "'!B13")</f>
        <v>#REF!</v>
      </c>
      <c r="D46" s="32" t="e" cm="1">
        <f t="array" aca="1" ref="D46" ca="1">INDIRECT("'" &amp; A46 &amp; "'!B14")</f>
        <v>#REF!</v>
      </c>
      <c r="E46" s="32" t="e" cm="1">
        <f t="array" aca="1" ref="E46" ca="1">INDIRECT("'" &amp; A46 &amp; "'!B15")</f>
        <v>#REF!</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t="e" cm="1">
        <f t="array" aca="1" ref="B47" ca="1">HYPERLINK("" &amp; "#" &amp; A47 &amp; "!B5",INDIRECT("'" &amp; $A47 &amp; "'!B5"))</f>
        <v>#REF!</v>
      </c>
      <c r="C47" s="32" t="e" cm="1">
        <f t="array" aca="1" ref="C47" ca="1">INDIRECT("'" &amp; A47 &amp; "'!B13")</f>
        <v>#REF!</v>
      </c>
      <c r="D47" s="32" t="e" cm="1">
        <f t="array" aca="1" ref="D47" ca="1">INDIRECT("'" &amp; A47 &amp; "'!B14")</f>
        <v>#REF!</v>
      </c>
      <c r="E47" s="32" t="e" cm="1">
        <f t="array" aca="1" ref="E47" ca="1">INDIRECT("'" &amp; A47 &amp; "'!B15")</f>
        <v>#REF!</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t="e" cm="1">
        <f t="array" aca="1" ref="B48" ca="1">HYPERLINK("" &amp; "#" &amp; A48 &amp; "!B5",INDIRECT("'" &amp; $A48 &amp; "'!B5"))</f>
        <v>#REF!</v>
      </c>
      <c r="C48" s="32" t="e" cm="1">
        <f t="array" aca="1" ref="C48" ca="1">INDIRECT("'" &amp; A48 &amp; "'!B13")</f>
        <v>#REF!</v>
      </c>
      <c r="D48" s="32" t="e" cm="1">
        <f t="array" aca="1" ref="D48" ca="1">INDIRECT("'" &amp; A48 &amp; "'!B14")</f>
        <v>#REF!</v>
      </c>
      <c r="E48" s="32" t="e" cm="1">
        <f t="array" aca="1" ref="E48" ca="1">INDIRECT("'" &amp; A48 &amp; "'!B15")</f>
        <v>#REF!</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t="e" cm="1">
        <f t="array" aca="1" ref="B49" ca="1">HYPERLINK("" &amp; "#" &amp; A49 &amp; "!B5",INDIRECT("'" &amp; $A49 &amp; "'!B5"))</f>
        <v>#REF!</v>
      </c>
      <c r="C49" s="32" t="e" cm="1">
        <f t="array" aca="1" ref="C49" ca="1">INDIRECT("'" &amp; A49 &amp; "'!B13")</f>
        <v>#REF!</v>
      </c>
      <c r="D49" s="32" t="e" cm="1">
        <f t="array" aca="1" ref="D49" ca="1">INDIRECT("'" &amp; A49 &amp; "'!B14")</f>
        <v>#REF!</v>
      </c>
      <c r="E49" s="32" t="e" cm="1">
        <f t="array" aca="1" ref="E49" ca="1">INDIRECT("'" &amp; A49 &amp; "'!B15")</f>
        <v>#REF!</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58" priority="7"/>
  </conditionalFormatting>
  <conditionalFormatting sqref="A18 A20 A22 A24 A26 A28 A30">
    <cfRule type="duplicateValues" dxfId="1157" priority="4"/>
  </conditionalFormatting>
  <conditionalFormatting sqref="C4:E31">
    <cfRule type="cellIs" dxfId="1156"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tabColor theme="1"/>
    <pageSetUpPr fitToPage="1"/>
  </sheetPr>
  <dimension ref="A1:O81"/>
  <sheetViews>
    <sheetView showGridLines="0" topLeftCell="A56" zoomScale="85" zoomScaleNormal="85" zoomScaleSheetLayoutView="115" zoomScalePageLayoutView="40" workbookViewId="0">
      <selection activeCell="F23" sqref="F23"/>
    </sheetView>
  </sheetViews>
  <sheetFormatPr baseColWidth="10" defaultColWidth="11.140625" defaultRowHeight="14.25"/>
  <cols>
    <col min="1" max="1" width="5.85546875" style="16" customWidth="1"/>
    <col min="2" max="2" width="83.140625" style="6" customWidth="1"/>
    <col min="3" max="3" width="13.140625" style="3" customWidth="1"/>
    <col min="4" max="4" width="16.140625" style="4" customWidth="1"/>
    <col min="5" max="5" width="15.140625" style="5" customWidth="1"/>
    <col min="6" max="6" width="18.85546875" style="17" customWidth="1"/>
    <col min="7" max="7" width="20.7109375" style="17" customWidth="1"/>
    <col min="8" max="9" width="17.140625" style="17" customWidth="1"/>
    <col min="10" max="10" width="28.140625" style="17" customWidth="1"/>
    <col min="11" max="11" width="20" customWidth="1"/>
  </cols>
  <sheetData>
    <row r="1" spans="1:15" ht="24.6" customHeight="1">
      <c r="A1" s="1" t="s">
        <v>52</v>
      </c>
      <c r="B1" s="2"/>
      <c r="C1" s="52"/>
      <c r="D1" s="53"/>
      <c r="E1" s="54"/>
      <c r="G1" s="97" t="s">
        <v>53</v>
      </c>
      <c r="H1" s="71">
        <v>2015</v>
      </c>
      <c r="I1" s="97" t="s">
        <v>54</v>
      </c>
      <c r="J1" s="71">
        <v>2022</v>
      </c>
    </row>
    <row r="2" spans="1:15" ht="15.6" customHeight="1">
      <c r="A2" s="177"/>
      <c r="B2" s="178"/>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2022</v>
      </c>
      <c r="H5" s="113" t="str">
        <f>"Entwicklung zu Vorjahr " &amp;Betrachtungsjahr-1</f>
        <v>Entwicklung zu Vorjahr 2021</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t="e" cm="1">
        <f t="array" aca="1" ref="F6" ca="1">_xlfn.XLOOKUP(INDEX(INDIRECT("Daten_" &amp; A6 &amp; "[ZH]"),MATCH(0,INDIRECT("Daten_" &amp; A6 &amp; "[ZH]"),-1)),INDIRECT("Daten_" &amp; A6 &amp; "[ZH]"),INDIRECT("Daten_" &amp; A6 &amp; "[Jahr]"))</f>
        <v>#NAME?</v>
      </c>
      <c r="G6" s="117" t="e" cm="1">
        <f t="array" aca="1" ref="G6" ca="1">TEXT(_xlfn.XLOOKUP(Betrachtungsjahr,INDIRECT("Daten_" &amp; A6 &amp; "[Jahr]"),INDIRECT("Daten_" &amp; A6 &amp; "[ZH]")),"# ##0") &amp; " " &amp;D6</f>
        <v>#NAME?</v>
      </c>
      <c r="H6" s="118" t="e" cm="1">
        <f t="array" aca="1" ref="H6" ca="1">G6/_xlfn.XLOOKUP(Betrachtungsjahr-1,INDIRECT("Daten_" &amp; A6 &amp; "[Jahr]"),INDIRECT("Daten_" &amp; A6 &amp; "[ZH]"))-1</f>
        <v>#NAME?</v>
      </c>
      <c r="I6" s="118" t="e" cm="1">
        <f t="array" aca="1" ref="I6" ca="1">_xlfn.XLOOKUP(Betrachtungsjahr,INDIRECT("Daten_" &amp; A6 &amp; "[Jahr]"),INDIRECT("Daten_" &amp; A6 &amp; "[ZH]"))/_xlfn.XLOOKUP(Basisjahr,INDIRECT("Daten_" &amp; A6 &amp; "[Jahr]"),INDIRECT("Daten_" &amp; A6 &amp; "[ZH]"))-1</f>
        <v>#NAME?</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0" t="str" cm="1">
        <f t="array" aca="1" ref="K6" ca="1">INDIRECT("'" &amp; TEXT($A6,"#0.00") &amp; "'!D7")</f>
        <v>Nein</v>
      </c>
    </row>
    <row r="7" spans="1:15" ht="12.7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t="e" cm="1">
        <f t="array" aca="1" ref="F7" ca="1">_xlfn.XLOOKUP(INDEX(INDIRECT("Daten_" &amp; A7 &amp; "[ZH]"),MATCH(0,INDIRECT("Daten_" &amp; A7 &amp; "[ZH]"),-1)),INDIRECT("Daten_" &amp; A7 &amp; "[ZH]"),INDIRECT("Daten_" &amp; A7 &amp; "[Jahr]"))</f>
        <v>#NAME?</v>
      </c>
      <c r="G7" s="117" t="e" cm="1">
        <f t="array" aca="1" ref="G7" ca="1">TEXT(_xlfn.XLOOKUP(Betrachtungsjahr,INDIRECT("Daten_" &amp; A7 &amp; "[Jahr]"),INDIRECT("Daten_" &amp; A7 &amp; "[ZH]")),"# ##0") &amp; " " &amp;D7</f>
        <v>#NAME?</v>
      </c>
      <c r="H7" s="118" t="e" cm="1">
        <f t="array" aca="1" ref="H7" ca="1">_xlfn.XLOOKUP(Betrachtungsjahr,INDIRECT("Daten_" &amp; A7 &amp; "[Jahr]"),INDIRECT("Daten_" &amp; A7 &amp; "[ZH]"))/_xlfn.XLOOKUP(Betrachtungsjahr-1,INDIRECT("Daten_" &amp; A7 &amp; "[Jahr]"),INDIRECT("Daten_" &amp; A7 &amp; "[ZH]"))-1</f>
        <v>#NAME?</v>
      </c>
      <c r="I7" s="118" t="e" cm="1">
        <f t="array" aca="1" ref="I7" ca="1">_xlfn.XLOOKUP(Betrachtungsjahr,INDIRECT("Daten_" &amp; A7 &amp; "[Jahr]"),INDIRECT("Daten_" &amp; A7 &amp; "[ZH]"))/_xlfn.XLOOKUP(Basisjahr,INDIRECT("Daten_" &amp; A7 &amp; "[Jahr]"),INDIRECT("Daten_" &amp; A7 &amp; "[ZH]"))-1</f>
        <v>#NAME?</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0" t="str" cm="1">
        <f t="array" aca="1" ref="K7" ca="1">INDIRECT("'" &amp; TEXT($A7,"#0.00") &amp; "'!D7")</f>
        <v>Nein</v>
      </c>
    </row>
    <row r="8" spans="1:15" ht="12.7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#NAME?</v>
      </c>
      <c r="G8" s="117" t="e" cm="1">
        <f t="array" aca="1" ref="G8" ca="1">TEXT(_xlfn.XLOOKUP(Betrachtungsjahr,INDIRECT("Daten_" &amp; A8 &amp; "[Jahr]"),INDIRECT("Daten_" &amp; A8 &amp; "[ZH]")),"# ##0") &amp; " " &amp;D8</f>
        <v>#NAME?</v>
      </c>
      <c r="H8" s="118" t="e" cm="1">
        <f t="array" aca="1" ref="H8" ca="1">_xlfn.XLOOKUP(Betrachtungsjahr,INDIRECT("Daten_" &amp; A8 &amp; "[Jahr]"),INDIRECT("Daten_" &amp; A8 &amp; "[ZH]"))/_xlfn.XLOOKUP(Betrachtungsjahr-1,INDIRECT("Daten_" &amp; A8 &amp; "[Jahr]"),INDIRECT("Daten_" &amp; A8 &amp; "[ZH]"))-1</f>
        <v>#NAME?</v>
      </c>
      <c r="I8" s="118" t="e" cm="1">
        <f t="array" aca="1" ref="I8" ca="1">_xlfn.XLOOKUP(Betrachtungsjahr,INDIRECT("Daten_" &amp; A8 &amp; "[Jahr]"),INDIRECT("Daten_" &amp; A8 &amp; "[ZH]"))/_xlfn.XLOOKUP(Basisjahr,INDIRECT("Daten_" &amp; A8 &amp; "[Jahr]"),INDIRECT("Daten_" &amp; A8 &amp; "[ZH]"))-1</f>
        <v>#NAME?</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0" t="str" cm="1">
        <f t="array" aca="1" ref="K8" ca="1">INDIRECT("'" &amp; TEXT($A8,"#0.00") &amp; "'!D7")</f>
        <v>Nein</v>
      </c>
    </row>
    <row r="9" spans="1:15" ht="15.6" customHeight="1">
      <c r="A9" s="96"/>
      <c r="B9" s="96"/>
      <c r="C9" s="46"/>
      <c r="D9" s="55"/>
      <c r="E9" s="55"/>
    </row>
    <row r="10" spans="1:15" ht="23.25" customHeight="1" thickBot="1">
      <c r="A10" s="184" t="s">
        <v>66</v>
      </c>
      <c r="B10" s="185"/>
      <c r="C10" s="185"/>
      <c r="D10" s="185"/>
      <c r="E10" s="185"/>
      <c r="F10" s="185"/>
      <c r="G10" s="185"/>
      <c r="H10" s="185"/>
      <c r="I10" s="51"/>
      <c r="J10" s="51"/>
    </row>
    <row r="11" spans="1:15" s="19" customFormat="1" ht="36" customHeight="1" thickTop="1">
      <c r="A11" s="182" t="s">
        <v>56</v>
      </c>
      <c r="B11" s="183"/>
      <c r="C11" s="72" t="str">
        <f>C$5</f>
        <v>Verfügbar ab Jahr</v>
      </c>
      <c r="D11" s="72" t="str">
        <f t="shared" ref="D11:J11" si="0">D$5</f>
        <v>Einheit</v>
      </c>
      <c r="E11" s="72" t="str">
        <f t="shared" si="0"/>
        <v>Zuständig</v>
      </c>
      <c r="F11" s="72" t="str">
        <f t="shared" si="0"/>
        <v>Letztes erhobenes Jahr</v>
      </c>
      <c r="G11" s="72" t="str">
        <f t="shared" si="0"/>
        <v>Wert 2022</v>
      </c>
      <c r="H11" s="72" t="str">
        <f t="shared" si="0"/>
        <v>Entwicklung zu Vorjahr 2021</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t="e" cm="1">
        <f t="array" aca="1" ref="F12" ca="1">_xlfn.XLOOKUP(INDEX(INDIRECT("Daten_" &amp; A12 &amp; "[ZH]"),MATCH(0,INDIRECT("Daten_" &amp; A12 &amp; "[ZH]"),-1)),INDIRECT("Daten_" &amp; A12 &amp; "[ZH]"),INDIRECT("Daten_" &amp; A12 &amp; "[Jahr]"))</f>
        <v>#NAME?</v>
      </c>
      <c r="G12" s="98" t="e" cm="1">
        <f t="array" aca="1" ref="G12" ca="1">TEXT(_xlfn.XLOOKUP(Betrachtungsjahr,INDIRECT("Daten_" &amp; A12 &amp; "[Jahr]"),INDIRECT("Daten_" &amp; A12 &amp; "[ZH]")),"# ##0") &amp; " " &amp;D12</f>
        <v>#NAME?</v>
      </c>
      <c r="H12" s="99" t="e" cm="1">
        <f t="array" aca="1" ref="H12" ca="1">G12/_xlfn.XLOOKUP(Betrachtungsjahr-1,INDIRECT("Daten_" &amp; A12 &amp; "[Jahr]"),INDIRECT("Daten_" &amp; A12 &amp; "[ZH]"))-1</f>
        <v>#NAME?</v>
      </c>
      <c r="I12" s="99" t="e" cm="1">
        <f t="array" aca="1" ref="I12" ca="1">_xlfn.XLOOKUP(Betrachtungsjahr,INDIRECT("Daten_" &amp; A12 &amp; "[Jahr]"),INDIRECT("Daten_" &amp; A12 &amp; "[ZH]"))/_xlfn.XLOOKUP(Basisjahr,INDIRECT("Daten_" &amp; A12 &amp; "[Jahr]"),INDIRECT("Daten_" &amp; A12 &amp; "[ZH]"))-1</f>
        <v>#NAME?</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0" t="str" cm="1">
        <f t="array" aca="1" ref="K12" ca="1">INDIRECT("'" &amp; TEXT($A12,"#0.00") &amp; "'!D7")</f>
        <v>Ja</v>
      </c>
    </row>
    <row r="13" spans="1:15" ht="12.7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#NAME?</v>
      </c>
      <c r="G13" s="98" t="e" cm="1">
        <f t="array" aca="1" ref="G13" ca="1">TEXT(_xlfn.XLOOKUP(Betrachtungsjahr,INDIRECT("Daten_" &amp; A13 &amp; "[Jahr]"),INDIRECT("Daten_" &amp; A13 &amp; "[ZH]")),"# ##0") &amp; " " &amp;D13</f>
        <v>#NAME?</v>
      </c>
      <c r="H13" s="99" t="e" cm="1">
        <f t="array" aca="1" ref="H13" ca="1">_xlfn.XLOOKUP(Betrachtungsjahr,INDIRECT("Daten_" &amp; A13 &amp; "[Jahr]"),INDIRECT("Daten_" &amp; A13 &amp; "[ZH]"))/_xlfn.XLOOKUP(Betrachtungsjahr-1,INDIRECT("Daten_" &amp; A13 &amp; "[Jahr]"),INDIRECT("Daten_" &amp; A13 &amp; "[ZH]"))-1</f>
        <v>#NAME?</v>
      </c>
      <c r="I13" s="99" t="e" cm="1">
        <f t="array" aca="1" ref="I13" ca="1">_xlfn.XLOOKUP(Betrachtungsjahr,INDIRECT("Daten_" &amp; A13 &amp; "[Jahr]"),INDIRECT("Daten_" &amp; A13 &amp; "[ZH]"))/_xlfn.XLOOKUP(Basisjahr,INDIRECT("Daten_" &amp; A13 &amp; "[Jahr]"),INDIRECT("Daten_" &amp; A13 &amp; "[ZH]"))-1</f>
        <v>#NAME?</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0" t="str" cm="1">
        <f t="array" aca="1" ref="K13" ca="1">INDIRECT("'" &amp; TEXT($A13,"#0.00") &amp; "'!D7")</f>
        <v>Ja</v>
      </c>
    </row>
    <row r="14" spans="1:15" ht="12.7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#NAME?</v>
      </c>
      <c r="G14" s="98" t="e" cm="1">
        <f t="array" aca="1" ref="G14" ca="1">TEXT(_xlfn.XLOOKUP(Betrachtungsjahr,INDIRECT("Daten_" &amp; A14 &amp; "[Jahr]"),INDIRECT("Daten_" &amp; A14 &amp; "[ZH]")),"# ##0") &amp; " " &amp;D14</f>
        <v>#NAME?</v>
      </c>
      <c r="H14" s="99" t="e" cm="1">
        <f t="array" aca="1" ref="H14" ca="1">_xlfn.XLOOKUP(Betrachtungsjahr,INDIRECT("Daten_" &amp; A14 &amp; "[Jahr]"),INDIRECT("Daten_" &amp; A14 &amp; "[ZH]"))/_xlfn.XLOOKUP(Betrachtungsjahr-1,INDIRECT("Daten_" &amp; A14 &amp; "[Jahr]"),INDIRECT("Daten_" &amp; A14 &amp; "[ZH]"))-1</f>
        <v>#NAME?</v>
      </c>
      <c r="I14" s="99" t="e" cm="1">
        <f t="array" aca="1" ref="I14" ca="1">_xlfn.XLOOKUP(Betrachtungsjahr,INDIRECT("Daten_" &amp; A14 &amp; "[Jahr]"),INDIRECT("Daten_" &amp; A14 &amp; "[ZH]"))/_xlfn.XLOOKUP(Basisjahr,INDIRECT("Daten_" &amp; A14 &amp; "[Jahr]"),INDIRECT("Daten_" &amp; A14 &amp; "[ZH]"))-1</f>
        <v>#NAME?</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0" t="str" cm="1">
        <f t="array" aca="1" ref="K14" ca="1">INDIRECT("'" &amp; TEXT($A14,"#0.00") &amp; "'!D7")</f>
        <v>Ja</v>
      </c>
    </row>
    <row r="15" spans="1:15" ht="12.7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#NAME?</v>
      </c>
      <c r="G15" s="98" t="e" cm="1">
        <f t="array" aca="1" ref="G15" ca="1">TEXT(_xlfn.XLOOKUP(Betrachtungsjahr,INDIRECT("Daten_" &amp; A15 &amp; "[Jahr]"),INDIRECT("Daten_" &amp; A15 &amp; "[ZH]")),"# ##0") &amp; " " &amp;D15</f>
        <v>#NAME?</v>
      </c>
      <c r="H15" s="99" t="e" cm="1">
        <f t="array" aca="1" ref="H15" ca="1">_xlfn.XLOOKUP(Betrachtungsjahr,INDIRECT("Daten_" &amp; A15 &amp; "[Jahr]"),INDIRECT("Daten_" &amp; A15 &amp; "[ZH]"))/_xlfn.XLOOKUP(Betrachtungsjahr-1,INDIRECT("Daten_" &amp; A15 &amp; "[Jahr]"),INDIRECT("Daten_" &amp; A15 &amp; "[ZH]"))-1</f>
        <v>#NAME?</v>
      </c>
      <c r="I15" s="99" t="e" cm="1">
        <f t="array" aca="1" ref="I15" ca="1">_xlfn.XLOOKUP(Betrachtungsjahr,INDIRECT("Daten_" &amp; A15 &amp; "[Jahr]"),INDIRECT("Daten_" &amp; A15 &amp; "[ZH]"))/_xlfn.XLOOKUP(Basisjahr,INDIRECT("Daten_" &amp; A15 &amp; "[Jahr]"),INDIRECT("Daten_" &amp; A15 &amp; "[ZH]"))-1</f>
        <v>#NAME?</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0" t="str" cm="1">
        <f t="array" aca="1" ref="K15" ca="1">INDIRECT("'" &amp; TEXT($A15,"#0.00") &amp; "'!D7")</f>
        <v>Ja</v>
      </c>
    </row>
    <row r="16" spans="1:15" ht="12.7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t="e" cm="1">
        <f t="array" aca="1" ref="F16" ca="1">_xlfn.XLOOKUP(INDEX(INDIRECT("Daten_" &amp; A16 &amp; "[ZH]"),MATCH(0,INDIRECT("Daten_" &amp; A16 &amp; "[ZH]"),-1)),INDIRECT("Daten_" &amp; A16 &amp; "[ZH]"),INDIRECT("Daten_" &amp; A16 &amp; "[Jahr]"))</f>
        <v>#NAME?</v>
      </c>
      <c r="G16" s="98" t="e" cm="1">
        <f t="array" aca="1" ref="G16" ca="1">TEXT(_xlfn.XLOOKUP(Betrachtungsjahr,INDIRECT("Daten_" &amp; A16 &amp; "[Jahr]"),INDIRECT("Daten_" &amp; A16 &amp; "[ZH]")),"# ##0") &amp; " " &amp;D16</f>
        <v>#NAME?</v>
      </c>
      <c r="H16" s="99" t="e" cm="1">
        <f t="array" aca="1" ref="H16" ca="1">_xlfn.XLOOKUP(Betrachtungsjahr,INDIRECT("Daten_" &amp; A16 &amp; "[Jahr]"),INDIRECT("Daten_" &amp; A16 &amp; "[ZH]"))/_xlfn.XLOOKUP(Betrachtungsjahr-1,INDIRECT("Daten_" &amp; A16 &amp; "[Jahr]"),INDIRECT("Daten_" &amp; A16 &amp; "[ZH]"))-1</f>
        <v>#NAME?</v>
      </c>
      <c r="I16" s="99" t="e" cm="1">
        <f t="array" aca="1" ref="I16" ca="1">_xlfn.XLOOKUP(Betrachtungsjahr,INDIRECT("Daten_" &amp; A16 &amp; "[Jahr]"),INDIRECT("Daten_" &amp; A16 &amp; "[ZH]"))/_xlfn.XLOOKUP(Basisjahr,INDIRECT("Daten_" &amp; A16 &amp; "[Jahr]"),INDIRECT("Daten_" &amp; A16 &amp; "[ZH]"))-1</f>
        <v>#NAME?</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0" t="str" cm="1">
        <f t="array" aca="1" ref="K16" ca="1">INDIRECT("'" &amp; TEXT($A16,"#0.00") &amp; "'!D7")</f>
        <v>Nein</v>
      </c>
    </row>
    <row r="17" spans="1:11" ht="1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2015</v>
      </c>
      <c r="D17" s="18" t="str" cm="1">
        <f t="array" aca="1" ref="D17" ca="1">IF(INDIRECT("'" &amp; TEXT($A17,"#0.00") &amp; "'!B6")="#","",INDIRECT("'" &amp; TEXT($A17,"#0.00") &amp; "'!B6"))</f>
        <v>Anzahl</v>
      </c>
      <c r="E17" s="18" t="str" cm="1">
        <f t="array" aca="1" ref="E17" ca="1">INDIRECT("'" &amp; TEXT($A17,"#0.00") &amp; "'!B5")</f>
        <v>AWEL</v>
      </c>
      <c r="F17" s="18" t="e" cm="1">
        <f t="array" aca="1" ref="F17" ca="1">_xlfn.XLOOKUP(INDEX(INDIRECT("Daten_" &amp; A17 &amp; "[ZH]"),MATCH(0,INDIRECT("Daten_" &amp; A17 &amp; "[ZH]"),-1)),INDIRECT("Daten_" &amp; A17 &amp; "[ZH]"),INDIRECT("Daten_" &amp; A17 &amp; "[Jahr]"))</f>
        <v>#NAME?</v>
      </c>
      <c r="G17" s="98" t="e" cm="1">
        <f t="array" aca="1" ref="G17" ca="1">TEXT(_xlfn.XLOOKUP(Betrachtungsjahr,INDIRECT("Daten_" &amp; A17 &amp; "[Jahr]"),INDIRECT("Daten_" &amp; A17 &amp; "[ZH]")),"# ##0") &amp; " " &amp;D17</f>
        <v>#NAME?</v>
      </c>
      <c r="H17" s="99" t="e" cm="1">
        <f t="array" aca="1" ref="H17" ca="1">_xlfn.XLOOKUP(Betrachtungsjahr,INDIRECT("Daten_" &amp; A17 &amp; "[Jahr]"),INDIRECT("Daten_" &amp; A17 &amp; "[ZH]"))/_xlfn.XLOOKUP(Betrachtungsjahr-1,INDIRECT("Daten_" &amp; A17 &amp; "[Jahr]"),INDIRECT("Daten_" &amp; A17 &amp; "[ZH]"))-1</f>
        <v>#NAME?</v>
      </c>
      <c r="I17" s="99" t="e" cm="1">
        <f t="array" aca="1" ref="I17" ca="1">_xlfn.XLOOKUP(Betrachtungsjahr,INDIRECT("Daten_" &amp; A17 &amp; "[Jahr]"),INDIRECT("Daten_" &amp; A17 &amp; "[ZH]"))/_xlfn.XLOOKUP(Basisjahr,INDIRECT("Daten_" &amp; A17 &amp; "[Jahr]"),INDIRECT("Daten_" &amp; A17 &amp; "[ZH]"))-1</f>
        <v>#NAME?</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59" cm="1">
        <f t="array" aca="1" ref="K17" ca="1">INDIRECT("'" &amp; TEXT($A17,"#0.00") &amp; "'!D7")</f>
        <v>0</v>
      </c>
    </row>
    <row r="18" spans="1:11">
      <c r="A18" s="9"/>
      <c r="B18" s="10"/>
      <c r="C18" s="7"/>
      <c r="D18" s="11"/>
      <c r="E18" s="8"/>
    </row>
    <row r="19" spans="1:11" ht="23.25" customHeight="1" thickBot="1">
      <c r="A19" s="184" t="s">
        <v>73</v>
      </c>
      <c r="B19" s="185"/>
      <c r="C19" s="185"/>
      <c r="D19" s="185"/>
      <c r="E19" s="185"/>
      <c r="F19" s="185"/>
      <c r="G19" s="185"/>
      <c r="H19" s="185"/>
      <c r="I19" s="51"/>
      <c r="J19" s="51"/>
    </row>
    <row r="20" spans="1:11" s="19" customFormat="1" ht="36" customHeight="1" thickTop="1">
      <c r="A20" s="179" t="str">
        <f>$A$11</f>
        <v>Indikatoren/Stellgrössen</v>
      </c>
      <c r="B20" s="180"/>
      <c r="C20" s="72" t="str">
        <f>C$5</f>
        <v>Verfügbar ab Jahr</v>
      </c>
      <c r="D20" s="72" t="str">
        <f t="shared" ref="D20:J20" si="1">D$5</f>
        <v>Einheit</v>
      </c>
      <c r="E20" s="72" t="str">
        <f t="shared" si="1"/>
        <v>Zuständig</v>
      </c>
      <c r="F20" s="72" t="str">
        <f t="shared" si="1"/>
        <v>Letztes erhobenes Jahr</v>
      </c>
      <c r="G20" s="72" t="str">
        <f t="shared" si="1"/>
        <v>Wert 2022</v>
      </c>
      <c r="H20" s="72" t="str">
        <f t="shared" si="1"/>
        <v>Entwicklung zu Vorjahr 2021</v>
      </c>
      <c r="I20" s="72" t="str">
        <f t="shared" si="1"/>
        <v>Entwicklung zu Basisjahr 2015</v>
      </c>
      <c r="J20" s="72" t="str">
        <f t="shared" si="1"/>
        <v>Beurteilung/Handlungsbedarf</v>
      </c>
    </row>
    <row r="21" spans="1:11" ht="12.7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#NAME?</v>
      </c>
      <c r="G21" s="98" t="e" cm="1">
        <f t="array" aca="1" ref="G21" ca="1">TEXT(_xlfn.XLOOKUP(Betrachtungsjahr,INDIRECT("Daten_" &amp; A21 &amp; "[Jahr]"),INDIRECT("Daten_" &amp; A21 &amp; "[ZH]")),"# ##0") &amp; " " &amp;D21</f>
        <v>#NAME?</v>
      </c>
      <c r="H21" s="99" t="e" cm="1">
        <f t="array" aca="1" ref="H21" ca="1">G21/_xlfn.XLOOKUP(Betrachtungsjahr-1,INDIRECT("Daten_" &amp; A21 &amp; "[Jahr]"),INDIRECT("Daten_" &amp; A21 &amp; "[ZH]"))-1</f>
        <v>#NAME?</v>
      </c>
      <c r="I21" s="99" t="e" cm="1">
        <f t="array" aca="1" ref="I21" ca="1">_xlfn.XLOOKUP(Betrachtungsjahr,INDIRECT("Daten_" &amp; A21 &amp; "[Jahr]"),INDIRECT("Daten_" &amp; A21 &amp; "[ZH]"))/_xlfn.XLOOKUP(Basisjahr,INDIRECT("Daten_" &amp; A21 &amp; "[Jahr]"),INDIRECT("Daten_" &amp; A21 &amp; "[ZH]"))-1</f>
        <v>#NAME?</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0" t="str" cm="1">
        <f t="array" aca="1" ref="K21" ca="1">INDIRECT("'" &amp; TEXT($A21,"#0.00") &amp; "'!D7")</f>
        <v>Ja</v>
      </c>
    </row>
    <row r="22" spans="1:11" ht="12.7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#NAME?</v>
      </c>
      <c r="G22" s="98" t="e" cm="1">
        <f t="array" aca="1" ref="G22" ca="1">TEXT(_xlfn.XLOOKUP(Betrachtungsjahr,INDIRECT("Daten_" &amp; A22 &amp; "[Jahr]"),INDIRECT("Daten_" &amp; A22 &amp; "[ZH]")),"# ##0") &amp; " " &amp;D22</f>
        <v>#NAME?</v>
      </c>
      <c r="H22" s="99" t="e" cm="1">
        <f t="array" aca="1" ref="H22" ca="1">_xlfn.XLOOKUP(Betrachtungsjahr,INDIRECT("Daten_" &amp; A22 &amp; "[Jahr]"),INDIRECT("Daten_" &amp; A22 &amp; "[ZH]"))/_xlfn.XLOOKUP(Betrachtungsjahr-1,INDIRECT("Daten_" &amp; A22 &amp; "[Jahr]"),INDIRECT("Daten_" &amp; A22 &amp; "[ZH]"))-1</f>
        <v>#NAME?</v>
      </c>
      <c r="I22" s="99" t="e" cm="1">
        <f t="array" aca="1" ref="I22" ca="1">_xlfn.XLOOKUP(Betrachtungsjahr,INDIRECT("Daten_" &amp; A22 &amp; "[Jahr]"),INDIRECT("Daten_" &amp; A22 &amp; "[ZH]"))/_xlfn.XLOOKUP(Basisjahr,INDIRECT("Daten_" &amp; A22 &amp; "[Jahr]"),INDIRECT("Daten_" &amp; A22 &amp; "[ZH]"))-1</f>
        <v>#NAME?</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0" t="str" cm="1">
        <f t="array" aca="1" ref="K22" ca="1">INDIRECT("'" &amp; TEXT($A22,"#0.00") &amp; "'!D7")</f>
        <v>Ja</v>
      </c>
    </row>
    <row r="23" spans="1:11" ht="12.7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t="e" cm="1">
        <f t="array" aca="1" ref="F23" ca="1">_xlfn.XLOOKUP(INDEX(INDIRECT("Daten_" &amp; A23 &amp; "[ZH]"),MATCH(0,INDIRECT("Daten_" &amp; A23 &amp; "[ZH]"),-1)),INDIRECT("Daten_" &amp; A23 &amp; "[ZH]"),INDIRECT("Daten_" &amp; A23 &amp; "[Jahr]"))</f>
        <v>#NAME?</v>
      </c>
      <c r="G23" s="98" t="e" cm="1">
        <f t="array" aca="1" ref="G23" ca="1">TEXT(_xlfn.XLOOKUP(Betrachtungsjahr,INDIRECT("Daten_" &amp; A23 &amp; "[Jahr]"),INDIRECT("Daten_" &amp; A23 &amp; "[ZH]")),"# ##0") &amp; " " &amp;D23</f>
        <v>#NAME?</v>
      </c>
      <c r="H23" s="99" t="e" cm="1">
        <f t="array" aca="1" ref="H23" ca="1">_xlfn.XLOOKUP(Betrachtungsjahr,INDIRECT("Daten_" &amp; A23 &amp; "[Jahr]"),INDIRECT("Daten_" &amp; A23 &amp; "[ZH]"))/_xlfn.XLOOKUP(Betrachtungsjahr-1,INDIRECT("Daten_" &amp; A23 &amp; "[Jahr]"),INDIRECT("Daten_" &amp; A23 &amp; "[ZH]"))-1</f>
        <v>#NAME?</v>
      </c>
      <c r="I23" s="99" t="e" cm="1">
        <f t="array" aca="1" ref="I23" ca="1">_xlfn.XLOOKUP(Betrachtungsjahr,INDIRECT("Daten_" &amp; A23 &amp; "[Jahr]"),INDIRECT("Daten_" &amp; A23 &amp; "[ZH]"))/_xlfn.XLOOKUP(Basisjahr,INDIRECT("Daten_" &amp; A23 &amp; "[Jahr]"),INDIRECT("Daten_" &amp; A23 &amp; "[ZH]"))-1</f>
        <v>#NAME?</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0" t="str" cm="1">
        <f t="array" aca="1" ref="K23" ca="1">INDIRECT("'" &amp; TEXT($A23,"#0.00") &amp; "'!D7")</f>
        <v>Ja</v>
      </c>
    </row>
    <row r="24" spans="1:11" ht="12.7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#NAME?</v>
      </c>
      <c r="G24" s="98" t="e" cm="1">
        <f t="array" aca="1" ref="G24" ca="1">TEXT(_xlfn.XLOOKUP(Betrachtungsjahr,INDIRECT("Daten_" &amp; A24 &amp; "[Jahr]"),INDIRECT("Daten_" &amp; A24 &amp; "[ZH]")),"# ##0") &amp; " " &amp;D24</f>
        <v>#NAME?</v>
      </c>
      <c r="H24" s="99" t="e" cm="1">
        <f t="array" aca="1" ref="H24" ca="1">_xlfn.XLOOKUP(Betrachtungsjahr,INDIRECT("Daten_" &amp; A24 &amp; "[Jahr]"),INDIRECT("Daten_" &amp; A24 &amp; "[ZH]"))/_xlfn.XLOOKUP(Betrachtungsjahr-1,INDIRECT("Daten_" &amp; A24 &amp; "[Jahr]"),INDIRECT("Daten_" &amp; A24 &amp; "[ZH]"))-1</f>
        <v>#NAME?</v>
      </c>
      <c r="I24" s="99" t="e" cm="1">
        <f t="array" aca="1" ref="I24" ca="1">_xlfn.XLOOKUP(Betrachtungsjahr,INDIRECT("Daten_" &amp; A24 &amp; "[Jahr]"),INDIRECT("Daten_" &amp; A24 &amp; "[ZH]"))/_xlfn.XLOOKUP(Basisjahr,INDIRECT("Daten_" &amp; A24 &amp; "[Jahr]"),INDIRECT("Daten_" &amp; A24 &amp; "[ZH]"))-1</f>
        <v>#NAME?</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0" t="str" cm="1">
        <f t="array" aca="1" ref="K24" ca="1">INDIRECT("'" &amp; TEXT($A24,"#0.00") &amp; "'!D7")</f>
        <v>Ja</v>
      </c>
    </row>
    <row r="25" spans="1:11" ht="12.7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#NAME?</v>
      </c>
      <c r="G25" s="98" t="e" cm="1">
        <f t="array" aca="1" ref="G25" ca="1">TEXT(_xlfn.XLOOKUP(Betrachtungsjahr,INDIRECT("Daten_" &amp; A25 &amp; "[Jahr]"),INDIRECT("Daten_" &amp; A25 &amp; "[ZH]")),"# ##0") &amp; " " &amp;D25</f>
        <v>#NAME?</v>
      </c>
      <c r="H25" s="99" t="e" cm="1">
        <f t="array" aca="1" ref="H25" ca="1">_xlfn.XLOOKUP(Betrachtungsjahr,INDIRECT("Daten_" &amp; A25 &amp; "[Jahr]"),INDIRECT("Daten_" &amp; A25 &amp; "[ZH]"))/_xlfn.XLOOKUP(Betrachtungsjahr-1,INDIRECT("Daten_" &amp; A25 &amp; "[Jahr]"),INDIRECT("Daten_" &amp; A25 &amp; "[ZH]"))-1</f>
        <v>#NAME?</v>
      </c>
      <c r="I25" s="99" t="e" cm="1">
        <f t="array" aca="1" ref="I25" ca="1">_xlfn.XLOOKUP(Betrachtungsjahr,INDIRECT("Daten_" &amp; A25 &amp; "[Jahr]"),INDIRECT("Daten_" &amp; A25 &amp; "[ZH]"))/_xlfn.XLOOKUP(Basisjahr,INDIRECT("Daten_" &amp; A25 &amp; "[Jahr]"),INDIRECT("Daten_" &amp; A25 &amp; "[ZH]"))-1</f>
        <v>#NAME?</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0" t="str" cm="1">
        <f t="array" aca="1" ref="K25" ca="1">INDIRECT("'" &amp; TEXT($A25,"#0.00") &amp; "'!D7")</f>
        <v>Ja</v>
      </c>
    </row>
    <row r="26" spans="1:11" ht="12.7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#NAME?</v>
      </c>
      <c r="G26" s="98" t="e" cm="1">
        <f t="array" aca="1" ref="G26" ca="1">TEXT(_xlfn.XLOOKUP(Betrachtungsjahr,INDIRECT("Daten_" &amp; A26 &amp; "[Jahr]"),INDIRECT("Daten_" &amp; A26 &amp; "[ZH]")),"# ##0") &amp; " " &amp;D26</f>
        <v>#NAME?</v>
      </c>
      <c r="H26" s="99" t="e" cm="1">
        <f t="array" aca="1" ref="H26" ca="1">_xlfn.XLOOKUP(Betrachtungsjahr,INDIRECT("Daten_" &amp; A26 &amp; "[Jahr]"),INDIRECT("Daten_" &amp; A26 &amp; "[ZH]"))/_xlfn.XLOOKUP(Betrachtungsjahr-1,INDIRECT("Daten_" &amp; A26 &amp; "[Jahr]"),INDIRECT("Daten_" &amp; A26 &amp; "[ZH]"))-1</f>
        <v>#NAME?</v>
      </c>
      <c r="I26" s="99" t="e" cm="1">
        <f t="array" aca="1" ref="I26" ca="1">_xlfn.XLOOKUP(Betrachtungsjahr,INDIRECT("Daten_" &amp; A26 &amp; "[Jahr]"),INDIRECT("Daten_" &amp; A26 &amp; "[ZH]"))/_xlfn.XLOOKUP(Basisjahr,INDIRECT("Daten_" &amp; A26 &amp; "[Jahr]"),INDIRECT("Daten_" &amp; A26 &amp; "[ZH]"))-1</f>
        <v>#NAME?</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0" t="str" cm="1">
        <f t="array" aca="1" ref="K26" ca="1">INDIRECT("'" &amp; TEXT($A26,"#0.00") &amp; "'!D7")</f>
        <v>Ja</v>
      </c>
    </row>
    <row r="27" spans="1:11" ht="12.7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#NAME?</v>
      </c>
      <c r="G27" s="98" t="e" cm="1">
        <f t="array" aca="1" ref="G27" ca="1">TEXT(_xlfn.XLOOKUP(Betrachtungsjahr,INDIRECT("Daten_" &amp; A27 &amp; "[Jahr]"),INDIRECT("Daten_" &amp; A27 &amp; "[ZH]")),"# ##0") &amp; " " &amp;D27</f>
        <v>#NAME?</v>
      </c>
      <c r="H27" s="99" t="e" cm="1">
        <f t="array" aca="1" ref="H27" ca="1">_xlfn.XLOOKUP(Betrachtungsjahr,INDIRECT("Daten_" &amp; A27 &amp; "[Jahr]"),INDIRECT("Daten_" &amp; A27 &amp; "[ZH]"))/_xlfn.XLOOKUP(Betrachtungsjahr-1,INDIRECT("Daten_" &amp; A27 &amp; "[Jahr]"),INDIRECT("Daten_" &amp; A27 &amp; "[ZH]"))-1</f>
        <v>#NAME?</v>
      </c>
      <c r="I27" s="99" t="e" cm="1">
        <f t="array" aca="1" ref="I27" ca="1">_xlfn.XLOOKUP(Betrachtungsjahr,INDIRECT("Daten_" &amp; A27 &amp; "[Jahr]"),INDIRECT("Daten_" &amp; A27 &amp; "[ZH]"))/_xlfn.XLOOKUP(Basisjahr,INDIRECT("Daten_" &amp; A27 &amp; "[Jahr]"),INDIRECT("Daten_" &amp; A27 &amp; "[ZH]"))-1</f>
        <v>#NAME?</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0" t="str" cm="1">
        <f t="array" aca="1" ref="K27" ca="1">INDIRECT("'" &amp; TEXT($A27,"#0.00") &amp; "'!D7")</f>
        <v>Nein</v>
      </c>
    </row>
    <row r="28" spans="1:11" ht="12.7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#NAME?</v>
      </c>
      <c r="G28" s="98" t="e" cm="1">
        <f t="array" aca="1" ref="G28" ca="1">TEXT(_xlfn.XLOOKUP(Betrachtungsjahr,INDIRECT("Daten_" &amp; A28 &amp; "[Jahr]"),INDIRECT("Daten_" &amp; A28 &amp; "[ZH]")),"# ##0") &amp; " " &amp;D28</f>
        <v>#NAME?</v>
      </c>
      <c r="H28" s="99" t="e" cm="1">
        <f t="array" aca="1" ref="H28" ca="1">_xlfn.XLOOKUP(Betrachtungsjahr,INDIRECT("Daten_" &amp; A28 &amp; "[Jahr]"),INDIRECT("Daten_" &amp; A28 &amp; "[ZH]"))/_xlfn.XLOOKUP(Betrachtungsjahr-1,INDIRECT("Daten_" &amp; A28 &amp; "[Jahr]"),INDIRECT("Daten_" &amp; A28 &amp; "[ZH]"))-1</f>
        <v>#NAME?</v>
      </c>
      <c r="I28" s="99" t="e" cm="1">
        <f t="array" aca="1" ref="I28" ca="1">_xlfn.XLOOKUP(Betrachtungsjahr,INDIRECT("Daten_" &amp; A28 &amp; "[Jahr]"),INDIRECT("Daten_" &amp; A28 &amp; "[ZH]"))/_xlfn.XLOOKUP(Basisjahr,INDIRECT("Daten_" &amp; A28 &amp; "[Jahr]"),INDIRECT("Daten_" &amp; A28 &amp; "[ZH]"))-1</f>
        <v>#NAME?</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0" t="str" cm="1">
        <f t="array" aca="1" ref="K28" ca="1">INDIRECT("'" &amp; TEXT($A28,"#0.00") &amp; "'!D7")</f>
        <v>Ja</v>
      </c>
    </row>
    <row r="29" spans="1:11">
      <c r="A29" s="12"/>
      <c r="B29" s="10"/>
      <c r="C29" s="7"/>
      <c r="D29" s="11"/>
      <c r="E29" s="8"/>
    </row>
    <row r="30" spans="1:11" ht="23.25" customHeight="1">
      <c r="A30" s="184" t="s">
        <v>82</v>
      </c>
      <c r="B30" s="185"/>
      <c r="C30" s="185"/>
      <c r="D30" s="185"/>
      <c r="E30" s="185"/>
      <c r="F30" s="185"/>
      <c r="G30" s="185"/>
      <c r="H30" s="185"/>
      <c r="I30" s="51"/>
      <c r="J30" s="51"/>
    </row>
    <row r="31" spans="1:11" s="19" customFormat="1" ht="36" customHeight="1" thickTop="1">
      <c r="A31" s="181" t="str">
        <f>$A$11</f>
        <v>Indikatoren/Stellgrössen</v>
      </c>
      <c r="B31" s="180"/>
      <c r="C31" s="72" t="str">
        <f>C$5</f>
        <v>Verfügbar ab Jahr</v>
      </c>
      <c r="D31" s="72" t="str">
        <f t="shared" ref="D31:J31" si="2">D$5</f>
        <v>Einheit</v>
      </c>
      <c r="E31" s="72" t="str">
        <f t="shared" si="2"/>
        <v>Zuständig</v>
      </c>
      <c r="F31" s="72" t="str">
        <f t="shared" si="2"/>
        <v>Letztes erhobenes Jahr</v>
      </c>
      <c r="G31" s="72" t="str">
        <f t="shared" si="2"/>
        <v>Wert 2022</v>
      </c>
      <c r="H31" s="72" t="str">
        <f t="shared" si="2"/>
        <v>Entwicklung zu Vorjahr 2021</v>
      </c>
      <c r="I31" s="72" t="str">
        <f t="shared" si="2"/>
        <v>Entwicklung zu Basisjahr 2015</v>
      </c>
      <c r="J31" s="72" t="str">
        <f t="shared" si="2"/>
        <v>Beurteilung/Handlungsbedarf</v>
      </c>
    </row>
    <row r="32" spans="1:11" ht="12.7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t="e" cm="1">
        <f t="array" aca="1" ref="F32" ca="1">_xlfn.XLOOKUP(INDEX(INDIRECT("Daten_" &amp; A32 &amp; "[ZH]"),MATCH(0,INDIRECT("Daten_" &amp; A32 &amp; "[ZH]"),-1)),INDIRECT("Daten_" &amp; A32 &amp; "[ZH]"),INDIRECT("Daten_" &amp; A32 &amp; "[Jahr]"))</f>
        <v>#NAME?</v>
      </c>
      <c r="G32" s="98" t="e" cm="1">
        <f t="array" aca="1" ref="G32" ca="1">TEXT(_xlfn.XLOOKUP(Betrachtungsjahr,INDIRECT("Daten_" &amp; A32 &amp; "[Jahr]"),INDIRECT("Daten_" &amp; A32 &amp; "[ZH]")),"# ##0") &amp; " " &amp;D32</f>
        <v>#NAME?</v>
      </c>
      <c r="H32" s="99" t="e" cm="1">
        <f t="array" aca="1" ref="H32" ca="1">G32/_xlfn.XLOOKUP(Betrachtungsjahr-1,INDIRECT("Daten_" &amp; A32 &amp; "[Jahr]"),INDIRECT("Daten_" &amp; A32 &amp; "[ZH]"))-1</f>
        <v>#NAME?</v>
      </c>
      <c r="I32" s="99" t="e" cm="1">
        <f t="array" aca="1" ref="I32" ca="1">_xlfn.XLOOKUP(Betrachtungsjahr,INDIRECT("Daten_" &amp; A32 &amp; "[Jahr]"),INDIRECT("Daten_" &amp; A32 &amp; "[ZH]"))/_xlfn.XLOOKUP(Basisjahr,INDIRECT("Daten_" &amp; A32 &amp; "[Jahr]"),INDIRECT("Daten_" &amp; A32 &amp; "[ZH]"))-1</f>
        <v>#NAME?</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0" t="str" cm="1">
        <f t="array" aca="1" ref="K32" ca="1">INDIRECT("'" &amp; TEXT($A32,"#0.00") &amp; "'!D7")</f>
        <v>Ja</v>
      </c>
    </row>
    <row r="33" spans="1:11" ht="12.7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#NAME?</v>
      </c>
      <c r="G33" s="98" t="e" cm="1">
        <f t="array" aca="1" ref="G33" ca="1">TEXT(_xlfn.XLOOKUP(Betrachtungsjahr,INDIRECT("Daten_" &amp; A33 &amp; "[Jahr]"),INDIRECT("Daten_" &amp; A33 &amp; "[ZH]")),"# ##0") &amp; " " &amp;D33</f>
        <v>#NAME?</v>
      </c>
      <c r="H33" s="99" t="e" cm="1">
        <f t="array" aca="1" ref="H33" ca="1">_xlfn.XLOOKUP(Betrachtungsjahr,INDIRECT("Daten_" &amp; A33 &amp; "[Jahr]"),INDIRECT("Daten_" &amp; A33 &amp; "[ZH]"))/_xlfn.XLOOKUP(Betrachtungsjahr-1,INDIRECT("Daten_" &amp; A33 &amp; "[Jahr]"),INDIRECT("Daten_" &amp; A33 &amp; "[ZH]"))-1</f>
        <v>#NAME?</v>
      </c>
      <c r="I33" s="99" t="e" cm="1">
        <f t="array" aca="1" ref="I33" ca="1">_xlfn.XLOOKUP(Betrachtungsjahr,INDIRECT("Daten_" &amp; A33 &amp; "[Jahr]"),INDIRECT("Daten_" &amp; A33 &amp; "[ZH]"))/_xlfn.XLOOKUP(Basisjahr,INDIRECT("Daten_" &amp; A33 &amp; "[Jahr]"),INDIRECT("Daten_" &amp; A33 &amp; "[ZH]"))-1</f>
        <v>#NAME?</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0" t="str" cm="1">
        <f t="array" aca="1" ref="K33" ca="1">INDIRECT("'" &amp; TEXT($A33,"#0.00") &amp; "'!D7")</f>
        <v>Ja</v>
      </c>
    </row>
    <row r="34" spans="1:11" ht="12.7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t="e" cm="1">
        <f t="array" aca="1" ref="F34" ca="1">_xlfn.XLOOKUP(INDEX(INDIRECT("Daten_" &amp; A34 &amp; "[ZH]"),MATCH(0,INDIRECT("Daten_" &amp; A34 &amp; "[ZH]"),-1)),INDIRECT("Daten_" &amp; A34 &amp; "[ZH]"),INDIRECT("Daten_" &amp; A34 &amp; "[Jahr]"))</f>
        <v>#NAME?</v>
      </c>
      <c r="G34" s="98" t="e" cm="1">
        <f t="array" aca="1" ref="G34" ca="1">TEXT(_xlfn.XLOOKUP(Betrachtungsjahr,INDIRECT("Daten_" &amp; A34 &amp; "[Jahr]"),INDIRECT("Daten_" &amp; A34 &amp; "[ZH]")),"# ##0") &amp; " " &amp;D34</f>
        <v>#NAME?</v>
      </c>
      <c r="H34" s="99" t="e" cm="1">
        <f t="array" aca="1" ref="H34" ca="1">_xlfn.XLOOKUP(Betrachtungsjahr,INDIRECT("Daten_" &amp; A34 &amp; "[Jahr]"),INDIRECT("Daten_" &amp; A34 &amp; "[ZH]"))/_xlfn.XLOOKUP(Betrachtungsjahr-1,INDIRECT("Daten_" &amp; A34 &amp; "[Jahr]"),INDIRECT("Daten_" &amp; A34 &amp; "[ZH]"))-1</f>
        <v>#NAME?</v>
      </c>
      <c r="I34" s="99" t="e" cm="1">
        <f t="array" aca="1" ref="I34" ca="1">_xlfn.XLOOKUP(Betrachtungsjahr,INDIRECT("Daten_" &amp; A34 &amp; "[Jahr]"),INDIRECT("Daten_" &amp; A34 &amp; "[ZH]"))/_xlfn.XLOOKUP(Basisjahr,INDIRECT("Daten_" &amp; A34 &amp; "[Jahr]"),INDIRECT("Daten_" &amp; A34 &amp; "[ZH]"))-1</f>
        <v>#NAME?</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0" t="str" cm="1">
        <f t="array" aca="1" ref="K34" ca="1">INDIRECT("'" &amp; TEXT($A34,"#0.00") &amp; "'!D7")</f>
        <v>Ja</v>
      </c>
    </row>
    <row r="35" spans="1:11" ht="14.1" customHeight="1">
      <c r="A35" s="13"/>
      <c r="B35" s="10"/>
      <c r="C35" s="7"/>
      <c r="D35" s="11"/>
      <c r="E35" s="8"/>
      <c r="F35" s="8"/>
      <c r="G35" s="8"/>
      <c r="H35" s="8"/>
    </row>
    <row r="36" spans="1:11" ht="23.25" customHeight="1">
      <c r="A36" s="184" t="s">
        <v>86</v>
      </c>
      <c r="B36" s="185"/>
      <c r="C36" s="185"/>
      <c r="D36" s="185"/>
      <c r="E36" s="185"/>
      <c r="F36" s="185"/>
      <c r="G36" s="185"/>
      <c r="H36" s="185"/>
      <c r="I36" s="51"/>
      <c r="J36" s="51"/>
    </row>
    <row r="37" spans="1:11" s="19" customFormat="1" ht="36" customHeight="1" thickTop="1">
      <c r="A37" s="181" t="str">
        <f>$A$11</f>
        <v>Indikatoren/Stellgrössen</v>
      </c>
      <c r="B37" s="180"/>
      <c r="C37" s="72" t="str">
        <f>C$5</f>
        <v>Verfügbar ab Jahr</v>
      </c>
      <c r="D37" s="72" t="str">
        <f t="shared" ref="D37:J37" si="3">D$5</f>
        <v>Einheit</v>
      </c>
      <c r="E37" s="72" t="str">
        <f t="shared" si="3"/>
        <v>Zuständig</v>
      </c>
      <c r="F37" s="72" t="str">
        <f t="shared" si="3"/>
        <v>Letztes erhobenes Jahr</v>
      </c>
      <c r="G37" s="72" t="str">
        <f t="shared" si="3"/>
        <v>Wert 2022</v>
      </c>
      <c r="H37" s="72" t="str">
        <f t="shared" si="3"/>
        <v>Entwicklung zu Vorjahr 2021</v>
      </c>
      <c r="I37" s="72" t="str">
        <f t="shared" si="3"/>
        <v>Entwicklung zu Basisjahr 2015</v>
      </c>
      <c r="J37" s="72" t="str">
        <f t="shared" si="3"/>
        <v>Beurteilung/Handlungsbedarf</v>
      </c>
    </row>
    <row r="38" spans="1:11" ht="12.75">
      <c r="A38" s="50" t="s">
        <v>87</v>
      </c>
      <c r="B38" s="20" t="str" cm="1">
        <f t="array" aca="1" ref="B38" ca="1">HYPERLINK("" &amp; "#" &amp; TEXT(A38,"#0.00") &amp; "!A3",INDIRECT("'" &amp; TEXT($A38,"#0.00") &amp; "'!A1"))</f>
        <v>Abfallmenge</v>
      </c>
      <c r="C38" s="18" cm="1">
        <f t="array" aca="1" ref="C38" ca="1">INDIRECT("'" &amp; TEXT($A38,"#0.00") &amp; "'!D4")</f>
        <v>2008</v>
      </c>
      <c r="D38" s="18" t="str" cm="1">
        <f t="array" aca="1" ref="D38" ca="1">IF(INDIRECT("'" &amp; TEXT($A38,"#0.00") &amp; "'!B6")="#","",INDIRECT("'" &amp; TEXT($A38,"#0.00") &amp; "'!B6"))</f>
        <v>t/a</v>
      </c>
      <c r="E38" s="18" cm="1">
        <f t="array" aca="1" ref="E38" ca="1">INDIRECT("'" &amp; TEXT($A38,"#0.00") &amp; "'!B5")</f>
        <v>0</v>
      </c>
      <c r="F38" s="18" t="e" cm="1">
        <f t="array" aca="1" ref="F38" ca="1">_xlfn.XLOOKUP(INDEX(INDIRECT("Daten_" &amp; A38 &amp; "[ZH]"),MATCH(0,INDIRECT("Daten_" &amp; A38 &amp; "[ZH]"),-1)),INDIRECT("Daten_" &amp; A38 &amp; "[ZH]"),INDIRECT("Daten_" &amp; A38 &amp; "[Jahr]"))</f>
        <v>#NAME?</v>
      </c>
      <c r="G38" s="98" t="e" cm="1">
        <f t="array" aca="1" ref="G38" ca="1">TEXT(_xlfn.XLOOKUP(Betrachtungsjahr,INDIRECT("Daten_" &amp; A38 &amp; "[Jahr]"),INDIRECT("Daten_" &amp; A38 &amp; "[ZH]")),"# ##0") &amp; " " &amp;D38</f>
        <v>#NAME?</v>
      </c>
      <c r="H38" s="99" t="e" cm="1">
        <f t="array" aca="1" ref="H38" ca="1">G38/_xlfn.XLOOKUP(Betrachtungsjahr-1,INDIRECT("Daten_" &amp; A38 &amp; "[Jahr]"),INDIRECT("Daten_" &amp; A38 &amp; "[ZH]"))-1</f>
        <v>#NAME?</v>
      </c>
      <c r="I38" s="99" t="e" cm="1">
        <f t="array" aca="1" ref="I38" ca="1">_xlfn.XLOOKUP(Betrachtungsjahr,INDIRECT("Daten_" &amp; A38 &amp; "[Jahr]"),INDIRECT("Daten_" &amp; A38 &amp; "[ZH]"))/_xlfn.XLOOKUP(Basisjahr,INDIRECT("Daten_" &amp; A38 &amp; "[Jahr]"),INDIRECT("Daten_" &amp; A38 &amp; "[ZH]"))-1</f>
        <v>#NAME?</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0" t="str" cm="1">
        <f t="array" aca="1" ref="K38" ca="1">INDIRECT("'" &amp; TEXT($A38,"#0.00") &amp; "'!D7")</f>
        <v>Ja</v>
      </c>
    </row>
    <row r="39" spans="1:11" ht="12.7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#NAME?</v>
      </c>
      <c r="G39" s="98" t="e" cm="1">
        <f t="array" aca="1" ref="G39" ca="1">TEXT(_xlfn.XLOOKUP(Betrachtungsjahr,INDIRECT("Daten_" &amp; A39 &amp; "[Jahr]"),INDIRECT("Daten_" &amp; A39 &amp; "[ZH]")),"# ##0") &amp; " " &amp;D39</f>
        <v>#NAME?</v>
      </c>
      <c r="H39" s="99" t="e" cm="1">
        <f t="array" aca="1" ref="H39" ca="1">_xlfn.XLOOKUP(Betrachtungsjahr,INDIRECT("Daten_" &amp; A39 &amp; "[Jahr]"),INDIRECT("Daten_" &amp; A39 &amp; "[ZH]"))/_xlfn.XLOOKUP(Betrachtungsjahr-1,INDIRECT("Daten_" &amp; A39 &amp; "[Jahr]"),INDIRECT("Daten_" &amp; A39 &amp; "[ZH]"))-1</f>
        <v>#NAME?</v>
      </c>
      <c r="I39" s="99" t="e" cm="1">
        <f t="array" aca="1" ref="I39" ca="1">_xlfn.XLOOKUP(Betrachtungsjahr,INDIRECT("Daten_" &amp; A39 &amp; "[Jahr]"),INDIRECT("Daten_" &amp; A39 &amp; "[ZH]"))/_xlfn.XLOOKUP(Basisjahr,INDIRECT("Daten_" &amp; A39 &amp; "[Jahr]"),INDIRECT("Daten_" &amp; A39 &amp; "[ZH]"))-1</f>
        <v>#NAME?</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0" t="str" cm="1">
        <f t="array" aca="1" ref="K39" ca="1">INDIRECT("'" &amp; TEXT($A39,"#0.00") &amp; "'!D7")</f>
        <v>Ja</v>
      </c>
    </row>
    <row r="40" spans="1:11" ht="12.7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#NAME?</v>
      </c>
      <c r="G40" s="98" t="e" cm="1">
        <f t="array" aca="1" ref="G40" ca="1">TEXT(_xlfn.XLOOKUP(Betrachtungsjahr,INDIRECT("Daten_" &amp; A40 &amp; "[Jahr]"),INDIRECT("Daten_" &amp; A40 &amp; "[ZH]")),"# ##0") &amp; " " &amp;D40</f>
        <v>#NAME?</v>
      </c>
      <c r="H40" s="99" t="e" cm="1">
        <f t="array" aca="1" ref="H40" ca="1">_xlfn.XLOOKUP(Betrachtungsjahr,INDIRECT("Daten_" &amp; A40 &amp; "[Jahr]"),INDIRECT("Daten_" &amp; A40 &amp; "[ZH]"))/_xlfn.XLOOKUP(Betrachtungsjahr-1,INDIRECT("Daten_" &amp; A40 &amp; "[Jahr]"),INDIRECT("Daten_" &amp; A40 &amp; "[ZH]"))-1</f>
        <v>#NAME?</v>
      </c>
      <c r="I40" s="99" t="e" cm="1">
        <f t="array" aca="1" ref="I40" ca="1">_xlfn.XLOOKUP(Betrachtungsjahr,INDIRECT("Daten_" &amp; A40 &amp; "[Jahr]"),INDIRECT("Daten_" &amp; A40 &amp; "[ZH]"))/_xlfn.XLOOKUP(Basisjahr,INDIRECT("Daten_" &amp; A40 &amp; "[Jahr]"),INDIRECT("Daten_" &amp; A40 &amp; "[ZH]"))-1</f>
        <v>#NAME?</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0" cm="1">
        <f t="array" aca="1" ref="K40" ca="1">INDIRECT("'" &amp; TEXT($A40,"#0.00") &amp; "'!D7")</f>
        <v>0</v>
      </c>
    </row>
    <row r="41" spans="1:11" ht="14.1" customHeight="1">
      <c r="A41" s="13"/>
      <c r="B41" s="10"/>
      <c r="C41" s="7"/>
      <c r="D41" s="11"/>
      <c r="E41" s="8"/>
      <c r="F41" s="8"/>
      <c r="G41" s="8"/>
      <c r="H41" s="8"/>
      <c r="J41"/>
    </row>
    <row r="42" spans="1:11" ht="23.25" customHeight="1">
      <c r="A42" s="184" t="s">
        <v>90</v>
      </c>
      <c r="B42" s="185"/>
      <c r="C42" s="185"/>
      <c r="D42" s="185"/>
      <c r="E42" s="185"/>
      <c r="F42" s="185"/>
      <c r="G42" s="185"/>
      <c r="H42" s="185"/>
      <c r="I42" s="51"/>
      <c r="J42" s="51"/>
    </row>
    <row r="43" spans="1:11" s="19" customFormat="1" ht="36" customHeight="1" thickTop="1">
      <c r="A43" s="181" t="str">
        <f>$A$11</f>
        <v>Indikatoren/Stellgrössen</v>
      </c>
      <c r="B43" s="180"/>
      <c r="C43" s="72" t="str">
        <f>C$5</f>
        <v>Verfügbar ab Jahr</v>
      </c>
      <c r="D43" s="72" t="str">
        <f t="shared" ref="D43:J43" si="4">D$5</f>
        <v>Einheit</v>
      </c>
      <c r="E43" s="72" t="str">
        <f t="shared" si="4"/>
        <v>Zuständig</v>
      </c>
      <c r="F43" s="72" t="str">
        <f t="shared" si="4"/>
        <v>Letztes erhobenes Jahr</v>
      </c>
      <c r="G43" s="72" t="str">
        <f t="shared" si="4"/>
        <v>Wert 2022</v>
      </c>
      <c r="H43" s="72" t="str">
        <f t="shared" si="4"/>
        <v>Entwicklung zu Vorjahr 2021</v>
      </c>
      <c r="I43" s="72" t="str">
        <f t="shared" si="4"/>
        <v>Entwicklung zu Basisjahr 2015</v>
      </c>
      <c r="J43" s="72" t="str">
        <f t="shared" si="4"/>
        <v>Beurteilung/Handlungsbedarf</v>
      </c>
    </row>
    <row r="44" spans="1:11" ht="12.7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t="e" cm="1">
        <f t="array" aca="1" ref="F44" ca="1">_xlfn.XLOOKUP(INDEX(INDIRECT("Daten_" &amp; A44 &amp; "[ZH]"),MATCH(0,INDIRECT("Daten_" &amp; A44 &amp; "[ZH]"),-1)),INDIRECT("Daten_" &amp; A44 &amp; "[ZH]"),INDIRECT("Daten_" &amp; A44 &amp; "[Jahr]"))</f>
        <v>#NAME?</v>
      </c>
      <c r="G44" s="98" t="e" cm="1">
        <f t="array" aca="1" ref="G44" ca="1">TEXT(_xlfn.XLOOKUP(Betrachtungsjahr,INDIRECT("Daten_" &amp; A44 &amp; "[Jahr]"),INDIRECT("Daten_" &amp; A44 &amp; "[ZH]")),"# ##0") &amp; " " &amp;D44</f>
        <v>#NAME?</v>
      </c>
      <c r="H44" s="99" t="e" cm="1">
        <f t="array" aca="1" ref="H44" ca="1">G44/_xlfn.XLOOKUP(Betrachtungsjahr-1,INDIRECT("Daten_" &amp; A44 &amp; "[Jahr]"),INDIRECT("Daten_" &amp; A44 &amp; "[ZH]"))-1</f>
        <v>#NAME?</v>
      </c>
      <c r="I44" s="99" t="e" cm="1">
        <f t="array" aca="1" ref="I44" ca="1">_xlfn.XLOOKUP(Betrachtungsjahr,INDIRECT("Daten_" &amp; A44 &amp; "[Jahr]"),INDIRECT("Daten_" &amp; A44 &amp; "[ZH]"))/_xlfn.XLOOKUP(Basisjahr,INDIRECT("Daten_" &amp; A44 &amp; "[Jahr]"),INDIRECT("Daten_" &amp; A44 &amp; "[ZH]"))-1</f>
        <v>#NAME?</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0" t="str" cm="1">
        <f t="array" aca="1" ref="K44" ca="1">INDIRECT("'" &amp; TEXT($A44,"#0.00") &amp; "'!D7")</f>
        <v>Ja</v>
      </c>
    </row>
    <row r="45" spans="1:11" ht="12.7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t="e" cm="1">
        <f t="array" aca="1" ref="F45" ca="1">_xlfn.XLOOKUP(INDEX(INDIRECT("Daten_" &amp; A45 &amp; "[ZH]"),MATCH(0,INDIRECT("Daten_" &amp; A45 &amp; "[ZH]"),-1)),INDIRECT("Daten_" &amp; A45 &amp; "[ZH]"),INDIRECT("Daten_" &amp; A45 &amp; "[Jahr]"))</f>
        <v>#NAME?</v>
      </c>
      <c r="G45" s="98" t="e" cm="1">
        <f t="array" aca="1" ref="G45" ca="1">TEXT(_xlfn.XLOOKUP(Betrachtungsjahr,INDIRECT("Daten_" &amp; A45 &amp; "[Jahr]"),INDIRECT("Daten_" &amp; A45 &amp; "[ZH]")),"# ##0") &amp; " " &amp;D45</f>
        <v>#NAME?</v>
      </c>
      <c r="H45" s="99" t="e" cm="1">
        <f t="array" aca="1" ref="H45" ca="1">_xlfn.XLOOKUP(Betrachtungsjahr,INDIRECT("Daten_" &amp; A45 &amp; "[Jahr]"),INDIRECT("Daten_" &amp; A45 &amp; "[ZH]"))/_xlfn.XLOOKUP(Betrachtungsjahr-1,INDIRECT("Daten_" &amp; A45 &amp; "[Jahr]"),INDIRECT("Daten_" &amp; A45 &amp; "[ZH]"))-1</f>
        <v>#NAME?</v>
      </c>
      <c r="I45" s="99" t="e" cm="1">
        <f t="array" aca="1" ref="I45" ca="1">_xlfn.XLOOKUP(Betrachtungsjahr,INDIRECT("Daten_" &amp; A45 &amp; "[Jahr]"),INDIRECT("Daten_" &amp; A45 &amp; "[ZH]"))/_xlfn.XLOOKUP(Basisjahr,INDIRECT("Daten_" &amp; A45 &amp; "[Jahr]"),INDIRECT("Daten_" &amp; A45 &amp; "[ZH]"))-1</f>
        <v>#NAME?</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0" t="str" cm="1">
        <f t="array" aca="1" ref="K45" ca="1">INDIRECT("'" &amp; TEXT($A45,"#0.00") &amp; "'!D7")</f>
        <v>Ja</v>
      </c>
    </row>
    <row r="46" spans="1:11" ht="12.7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#NAME?</v>
      </c>
      <c r="G46" s="98" t="e" cm="1">
        <f t="array" aca="1" ref="G46" ca="1">TEXT(_xlfn.XLOOKUP(Betrachtungsjahr,INDIRECT("Daten_" &amp; A46 &amp; "[Jahr]"),INDIRECT("Daten_" &amp; A46 &amp; "[ZH]")),"# ##0") &amp; " " &amp;D46</f>
        <v>#NAME?</v>
      </c>
      <c r="H46" s="99" t="e" cm="1">
        <f t="array" aca="1" ref="H46" ca="1">_xlfn.XLOOKUP(Betrachtungsjahr,INDIRECT("Daten_" &amp; A46 &amp; "[Jahr]"),INDIRECT("Daten_" &amp; A46 &amp; "[ZH]"))/_xlfn.XLOOKUP(Betrachtungsjahr-1,INDIRECT("Daten_" &amp; A46 &amp; "[Jahr]"),INDIRECT("Daten_" &amp; A46 &amp; "[ZH]"))-1</f>
        <v>#NAME?</v>
      </c>
      <c r="I46" s="99" t="e" cm="1">
        <f t="array" aca="1" ref="I46" ca="1">_xlfn.XLOOKUP(Betrachtungsjahr,INDIRECT("Daten_" &amp; A46 &amp; "[Jahr]"),INDIRECT("Daten_" &amp; A46 &amp; "[ZH]"))/_xlfn.XLOOKUP(Basisjahr,INDIRECT("Daten_" &amp; A46 &amp; "[Jahr]"),INDIRECT("Daten_" &amp; A46 &amp; "[ZH]"))-1</f>
        <v>#NAME?</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0" t="str" cm="1">
        <f t="array" aca="1" ref="K46" ca="1">INDIRECT("'" &amp; TEXT($A46,"#0.00") &amp; "'!D7")</f>
        <v>Ja</v>
      </c>
    </row>
    <row r="47" spans="1:11" ht="12.7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#NAME?</v>
      </c>
      <c r="G47" s="98" t="e" cm="1">
        <f t="array" aca="1" ref="G47" ca="1">TEXT(_xlfn.XLOOKUP(Betrachtungsjahr,INDIRECT("Daten_" &amp; A47 &amp; "[Jahr]"),INDIRECT("Daten_" &amp; A47 &amp; "[ZH]")),"# ##0") &amp; " " &amp;D47</f>
        <v>#NAME?</v>
      </c>
      <c r="H47" s="99" t="e" cm="1">
        <f t="array" aca="1" ref="H47" ca="1">_xlfn.XLOOKUP(Betrachtungsjahr,INDIRECT("Daten_" &amp; A47 &amp; "[Jahr]"),INDIRECT("Daten_" &amp; A47 &amp; "[ZH]"))/_xlfn.XLOOKUP(Betrachtungsjahr-1,INDIRECT("Daten_" &amp; A47 &amp; "[Jahr]"),INDIRECT("Daten_" &amp; A47 &amp; "[ZH]"))-1</f>
        <v>#NAME?</v>
      </c>
      <c r="I47" s="99" t="e" cm="1">
        <f t="array" aca="1" ref="I47" ca="1">_xlfn.XLOOKUP(Betrachtungsjahr,INDIRECT("Daten_" &amp; A47 &amp; "[Jahr]"),INDIRECT("Daten_" &amp; A47 &amp; "[ZH]"))/_xlfn.XLOOKUP(Basisjahr,INDIRECT("Daten_" &amp; A47 &amp; "[Jahr]"),INDIRECT("Daten_" &amp; A47 &amp; "[ZH]"))-1</f>
        <v>#NAME?</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0" t="str" cm="1">
        <f t="array" aca="1" ref="K47" ca="1">INDIRECT("'" &amp; TEXT($A47,"#0.00") &amp; "'!D7")</f>
        <v>Ja</v>
      </c>
    </row>
    <row r="48" spans="1:11">
      <c r="A48" s="44"/>
      <c r="B48" s="45"/>
      <c r="C48" s="46"/>
      <c r="D48" s="47"/>
      <c r="E48" s="17"/>
    </row>
    <row r="49" spans="1:11" ht="23.25" customHeight="1">
      <c r="A49" s="184" t="s">
        <v>95</v>
      </c>
      <c r="B49" s="185"/>
      <c r="C49" s="185"/>
      <c r="D49" s="185"/>
      <c r="E49" s="185"/>
      <c r="F49" s="185"/>
      <c r="G49" s="185"/>
      <c r="H49" s="185"/>
      <c r="I49" s="51"/>
      <c r="J49" s="51"/>
    </row>
    <row r="50" spans="1:11" s="19" customFormat="1" ht="36" customHeight="1" thickTop="1">
      <c r="A50" s="179" t="str">
        <f>$A$11</f>
        <v>Indikatoren/Stellgrössen</v>
      </c>
      <c r="B50" s="180"/>
      <c r="C50" s="72" t="str">
        <f>C$5</f>
        <v>Verfügbar ab Jahr</v>
      </c>
      <c r="D50" s="72" t="str">
        <f t="shared" ref="D50:J50" si="5">D$5</f>
        <v>Einheit</v>
      </c>
      <c r="E50" s="72" t="str">
        <f t="shared" si="5"/>
        <v>Zuständig</v>
      </c>
      <c r="F50" s="72" t="str">
        <f t="shared" si="5"/>
        <v>Letztes erhobenes Jahr</v>
      </c>
      <c r="G50" s="72" t="str">
        <f t="shared" si="5"/>
        <v>Wert 2022</v>
      </c>
      <c r="H50" s="72" t="str">
        <f t="shared" si="5"/>
        <v>Entwicklung zu Vorjahr 2021</v>
      </c>
      <c r="I50" s="72" t="str">
        <f t="shared" si="5"/>
        <v>Entwicklung zu Basisjahr 2015</v>
      </c>
      <c r="J50" s="72" t="str">
        <f t="shared" si="5"/>
        <v>Beurteilung/Handlungsbedarf</v>
      </c>
    </row>
    <row r="51" spans="1:11" ht="12.7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t="e" cm="1">
        <f t="array" aca="1" ref="F51" ca="1">_xlfn.XLOOKUP(INDEX(INDIRECT("Daten_" &amp; A51 &amp; "[ZH]"),MATCH(0,INDIRECT("Daten_" &amp; A51 &amp; "[ZH]"),-1)),INDIRECT("Daten_" &amp; A51 &amp; "[ZH]"),INDIRECT("Daten_" &amp; A51 &amp; "[Jahr]"))</f>
        <v>#NAME?</v>
      </c>
      <c r="G51" s="98" t="e" cm="1">
        <f t="array" aca="1" ref="G51" ca="1">TEXT(_xlfn.XLOOKUP(Betrachtungsjahr,INDIRECT("Daten_" &amp; A51 &amp; "[Jahr]"),INDIRECT("Daten_" &amp; A51 &amp; "[ZH]")),"# ##0") &amp; " " &amp;D51</f>
        <v>#NAME?</v>
      </c>
      <c r="H51" s="99" t="e" cm="1">
        <f t="array" aca="1" ref="H51" ca="1">G51/_xlfn.XLOOKUP(Betrachtungsjahr-1,INDIRECT("Daten_" &amp; A51 &amp; "[Jahr]"),INDIRECT("Daten_" &amp; A51 &amp; "[ZH]"))-1</f>
        <v>#NAME?</v>
      </c>
      <c r="I51" s="99" t="e" cm="1">
        <f t="array" aca="1" ref="I51" ca="1">_xlfn.XLOOKUP(Betrachtungsjahr,INDIRECT("Daten_" &amp; A51 &amp; "[Jahr]"),INDIRECT("Daten_" &amp; A51 &amp; "[ZH]"))/_xlfn.XLOOKUP(Basisjahr,INDIRECT("Daten_" &amp; A51 &amp; "[Jahr]"),INDIRECT("Daten_" &amp; A51 &amp; "[ZH]"))-1</f>
        <v>#NAME?</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0" t="str" cm="1">
        <f t="array" aca="1" ref="K51" ca="1">INDIRECT("'" &amp; TEXT($A51,"#0.00") &amp; "'!D7")</f>
        <v>Ja</v>
      </c>
    </row>
    <row r="52" spans="1:11" ht="12.7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t="e" cm="1">
        <f t="array" aca="1" ref="F52" ca="1">_xlfn.XLOOKUP(INDEX(INDIRECT("Daten_" &amp; A52 &amp; "[ZH]"),MATCH(0,INDIRECT("Daten_" &amp; A52 &amp; "[ZH]"),-1)),INDIRECT("Daten_" &amp; A52 &amp; "[ZH]"),INDIRECT("Daten_" &amp; A52 &amp; "[Jahr]"))</f>
        <v>#NAME?</v>
      </c>
      <c r="G52" s="98" t="e" cm="1">
        <f t="array" aca="1" ref="G52" ca="1">TEXT(_xlfn.XLOOKUP(Betrachtungsjahr,INDIRECT("Daten_" &amp; A52 &amp; "[Jahr]"),INDIRECT("Daten_" &amp; A52 &amp; "[ZH]")),"# ##0") &amp; " " &amp;D52</f>
        <v>#NAME?</v>
      </c>
      <c r="H52" s="99" t="e" cm="1">
        <f t="array" aca="1" ref="H52" ca="1">G52/_xlfn.XLOOKUP(Betrachtungsjahr-1,INDIRECT("Daten_" &amp; A52 &amp; "[Jahr]"),INDIRECT("Daten_" &amp; A52 &amp; "[ZH]"))-1</f>
        <v>#NAME?</v>
      </c>
      <c r="I52" s="99" t="e" cm="1">
        <f t="array" aca="1" ref="I52" ca="1">_xlfn.XLOOKUP(Betrachtungsjahr,INDIRECT("Daten_" &amp; A52 &amp; "[Jahr]"),INDIRECT("Daten_" &amp; A52 &amp; "[ZH]"))/_xlfn.XLOOKUP(Basisjahr,INDIRECT("Daten_" &amp; A52 &amp; "[Jahr]"),INDIRECT("Daten_" &amp; A52 &amp; "[ZH]"))-1</f>
        <v>#NAME?</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0" t="str" cm="1">
        <f t="array" aca="1" ref="K52" ca="1">INDIRECT("'" &amp; TEXT($A52,"#0.00") &amp; "'!D7")</f>
        <v>Ja</v>
      </c>
    </row>
    <row r="53" spans="1:11" ht="12.7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#NAME?</v>
      </c>
      <c r="G53" s="98" t="e" cm="1">
        <f t="array" aca="1" ref="G53" ca="1">TEXT(_xlfn.XLOOKUP(Betrachtungsjahr,INDIRECT("Daten_" &amp; A53 &amp; "[Jahr]"),INDIRECT("Daten_" &amp; A53 &amp; "[ZH]")),"# ##0") &amp; " " &amp;D53</f>
        <v>#NAME?</v>
      </c>
      <c r="H53" s="99" t="e" cm="1">
        <f t="array" aca="1" ref="H53" ca="1">G53/_xlfn.XLOOKUP(Betrachtungsjahr-1,INDIRECT("Daten_" &amp; A53 &amp; "[Jahr]"),INDIRECT("Daten_" &amp; A53 &amp; "[ZH]"))-1</f>
        <v>#NAME?</v>
      </c>
      <c r="I53" s="99" t="e" cm="1">
        <f t="array" aca="1" ref="I53" ca="1">_xlfn.XLOOKUP(Betrachtungsjahr,INDIRECT("Daten_" &amp; A53 &amp; "[Jahr]"),INDIRECT("Daten_" &amp; A53 &amp; "[ZH]"))/_xlfn.XLOOKUP(Basisjahr,INDIRECT("Daten_" &amp; A53 &amp; "[Jahr]"),INDIRECT("Daten_" &amp; A53 &amp; "[ZH]"))-1</f>
        <v>#NAME?</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0" t="str" cm="1">
        <f t="array" aca="1" ref="K53" ca="1">INDIRECT("'" &amp; TEXT($A53,"#0.00") &amp; "'!D7")</f>
        <v>Ja</v>
      </c>
    </row>
    <row r="54" spans="1:11" ht="12.7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t="e" cm="1">
        <f t="array" aca="1" ref="F54" ca="1">_xlfn.XLOOKUP(INDEX(INDIRECT("Daten_" &amp; A54 &amp; "[ZH]"),MATCH(0,INDIRECT("Daten_" &amp; A54 &amp; "[ZH]"),-1)),INDIRECT("Daten_" &amp; A54 &amp; "[ZH]"),INDIRECT("Daten_" &amp; A54 &amp; "[Jahr]"))</f>
        <v>#NAME?</v>
      </c>
      <c r="G54" s="98" t="e" cm="1">
        <f t="array" aca="1" ref="G54" ca="1">TEXT(_xlfn.XLOOKUP(Betrachtungsjahr,INDIRECT("Daten_" &amp; A54 &amp; "[Jahr]"),INDIRECT("Daten_" &amp; A54 &amp; "[ZH]")),"# ##0") &amp; " " &amp;D54</f>
        <v>#NAME?</v>
      </c>
      <c r="H54" s="99" t="e" cm="1">
        <f t="array" aca="1" ref="H54" ca="1">G54/_xlfn.XLOOKUP(Betrachtungsjahr-1,INDIRECT("Daten_" &amp; A54 &amp; "[Jahr]"),INDIRECT("Daten_" &amp; A54 &amp; "[ZH]"))-1</f>
        <v>#NAME?</v>
      </c>
      <c r="I54" s="99" t="e" cm="1">
        <f t="array" aca="1" ref="I54" ca="1">_xlfn.XLOOKUP(Betrachtungsjahr,INDIRECT("Daten_" &amp; A54 &amp; "[Jahr]"),INDIRECT("Daten_" &amp; A54 &amp; "[ZH]"))/_xlfn.XLOOKUP(Basisjahr,INDIRECT("Daten_" &amp; A54 &amp; "[Jahr]"),INDIRECT("Daten_" &amp; A54 &amp; "[ZH]"))-1</f>
        <v>#NAME?</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0" t="str" cm="1">
        <f t="array" aca="1" ref="K54" ca="1">INDIRECT("'" &amp; TEXT($A54,"#0.00") &amp; "'!D7")</f>
        <v>Ja</v>
      </c>
    </row>
    <row r="55" spans="1:11">
      <c r="A55" s="14"/>
      <c r="B55" s="10"/>
      <c r="C55" s="7"/>
      <c r="D55" s="15"/>
      <c r="E55" s="8"/>
    </row>
    <row r="56" spans="1:11" ht="23.25" customHeight="1">
      <c r="A56" s="184" t="s">
        <v>100</v>
      </c>
      <c r="B56" s="185"/>
      <c r="C56" s="185"/>
      <c r="D56" s="185"/>
      <c r="E56" s="185"/>
      <c r="F56" s="185"/>
      <c r="G56" s="185"/>
      <c r="H56" s="185"/>
      <c r="I56" s="51"/>
      <c r="J56" s="51"/>
    </row>
    <row r="57" spans="1:11" s="19" customFormat="1" ht="36" customHeight="1" thickTop="1">
      <c r="A57" s="179" t="str">
        <f>$A$11</f>
        <v>Indikatoren/Stellgrössen</v>
      </c>
      <c r="B57" s="180"/>
      <c r="C57" s="72" t="str">
        <f>C$5</f>
        <v>Verfügbar ab Jahr</v>
      </c>
      <c r="D57" s="72" t="str">
        <f t="shared" ref="D57:J57" si="6">D$5</f>
        <v>Einheit</v>
      </c>
      <c r="E57" s="72" t="str">
        <f t="shared" si="6"/>
        <v>Zuständig</v>
      </c>
      <c r="F57" s="72" t="str">
        <f t="shared" si="6"/>
        <v>Letztes erhobenes Jahr</v>
      </c>
      <c r="G57" s="72" t="str">
        <f t="shared" si="6"/>
        <v>Wert 2022</v>
      </c>
      <c r="H57" s="72" t="str">
        <f t="shared" si="6"/>
        <v>Entwicklung zu Vorjahr 2021</v>
      </c>
      <c r="I57" s="72" t="str">
        <f t="shared" si="6"/>
        <v>Entwicklung zu Basisjahr 2015</v>
      </c>
      <c r="J57" s="72" t="str">
        <f t="shared" si="6"/>
        <v>Beurteilung/Handlungsbedarf</v>
      </c>
    </row>
    <row r="58" spans="1:11" ht="12.7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#NAME?</v>
      </c>
      <c r="G58" s="98" t="e" cm="1">
        <f t="array" aca="1" ref="G58" ca="1">TEXT(_xlfn.XLOOKUP(Betrachtungsjahr,INDIRECT("Daten_" &amp; A58 &amp; "[Jahr]"),INDIRECT("Daten_" &amp; A58 &amp; "[ZH]")),"# ##0") &amp; " " &amp;D58</f>
        <v>#NAME?</v>
      </c>
      <c r="H58" s="99" t="e" cm="1">
        <f t="array" aca="1" ref="H58" ca="1">G58/_xlfn.XLOOKUP(Betrachtungsjahr-1,INDIRECT("Daten_" &amp; A58 &amp; "[Jahr]"),INDIRECT("Daten_" &amp; A58 &amp; "[ZH]"))-1</f>
        <v>#NAME?</v>
      </c>
      <c r="I58" s="99" t="e" cm="1">
        <f t="array" aca="1" ref="I58" ca="1">_xlfn.XLOOKUP(Betrachtungsjahr,INDIRECT("Daten_" &amp; A58 &amp; "[Jahr]"),INDIRECT("Daten_" &amp; A58 &amp; "[ZH]"))/_xlfn.XLOOKUP(Basisjahr,INDIRECT("Daten_" &amp; A58 &amp; "[Jahr]"),INDIRECT("Daten_" &amp; A58 &amp; "[ZH]"))-1</f>
        <v>#NAME?</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0" t="str" cm="1">
        <f t="array" aca="1" ref="K58" ca="1">INDIRECT("'" &amp; TEXT($A58,"#0.00") &amp; "'!D7")</f>
        <v>Ja</v>
      </c>
    </row>
    <row r="59" spans="1:11" ht="12.7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#NAME?</v>
      </c>
      <c r="G59" s="98" t="e" cm="1">
        <f t="array" aca="1" ref="G59" ca="1">TEXT(_xlfn.XLOOKUP(Betrachtungsjahr,INDIRECT("Daten_" &amp; A59 &amp; "[Jahr]"),INDIRECT("Daten_" &amp; A59 &amp; "[ZH]")),"# ##0") &amp; " " &amp;D59</f>
        <v>#NAME?</v>
      </c>
      <c r="H59" s="99" t="e" cm="1">
        <f t="array" aca="1" ref="H59" ca="1">_xlfn.XLOOKUP(Betrachtungsjahr,INDIRECT("Daten_" &amp; A59 &amp; "[Jahr]"),INDIRECT("Daten_" &amp; A59 &amp; "[ZH]"))/_xlfn.XLOOKUP(Betrachtungsjahr-1,INDIRECT("Daten_" &amp; A59 &amp; "[Jahr]"),INDIRECT("Daten_" &amp; A59 &amp; "[ZH]"))-1</f>
        <v>#NAME?</v>
      </c>
      <c r="I59" s="99" t="e" cm="1">
        <f t="array" aca="1" ref="I59" ca="1">_xlfn.XLOOKUP(Betrachtungsjahr,INDIRECT("Daten_" &amp; A59 &amp; "[Jahr]"),INDIRECT("Daten_" &amp; A59 &amp; "[ZH]"))/_xlfn.XLOOKUP(Basisjahr,INDIRECT("Daten_" &amp; A59 &amp; "[Jahr]"),INDIRECT("Daten_" &amp; A59 &amp; "[ZH]"))-1</f>
        <v>#NAME?</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0" cm="1">
        <f t="array" aca="1" ref="K59" ca="1">INDIRECT("'" &amp; TEXT($A59,"#0.00") &amp; "'!D7")</f>
        <v>0</v>
      </c>
    </row>
    <row r="60" spans="1:11" ht="12.7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#NAME?</v>
      </c>
      <c r="G60" s="98" t="e" cm="1">
        <f t="array" aca="1" ref="G60" ca="1">TEXT(_xlfn.XLOOKUP(Betrachtungsjahr,INDIRECT("Daten_" &amp; A60 &amp; "[Jahr]"),INDIRECT("Daten_" &amp; A60 &amp; "[ZH]")),"# ##0") &amp; " " &amp;D60</f>
        <v>#NAME?</v>
      </c>
      <c r="H60" s="99" t="e" cm="1">
        <f t="array" aca="1" ref="H60" ca="1">_xlfn.XLOOKUP(Betrachtungsjahr,INDIRECT("Daten_" &amp; A60 &amp; "[Jahr]"),INDIRECT("Daten_" &amp; A60 &amp; "[ZH]"))/_xlfn.XLOOKUP(Betrachtungsjahr-1,INDIRECT("Daten_" &amp; A60 &amp; "[Jahr]"),INDIRECT("Daten_" &amp; A60 &amp; "[ZH]"))-1</f>
        <v>#NAME?</v>
      </c>
      <c r="I60" s="99" t="e" cm="1">
        <f t="array" aca="1" ref="I60" ca="1">_xlfn.XLOOKUP(Betrachtungsjahr,INDIRECT("Daten_" &amp; A60 &amp; "[Jahr]"),INDIRECT("Daten_" &amp; A60 &amp; "[ZH]"))/_xlfn.XLOOKUP(Basisjahr,INDIRECT("Daten_" &amp; A60 &amp; "[Jahr]"),INDIRECT("Daten_" &amp; A60 &amp; "[ZH]"))-1</f>
        <v>#NAME?</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0" cm="1">
        <f t="array" aca="1" ref="K60" ca="1">INDIRECT("'" &amp; TEXT($A60,"#0.00") &amp; "'!D7")</f>
        <v>0</v>
      </c>
    </row>
    <row r="61" spans="1:11" ht="12.7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#NAME?</v>
      </c>
      <c r="G61" s="98" t="e" cm="1">
        <f t="array" aca="1" ref="G61" ca="1">TEXT(_xlfn.XLOOKUP(Betrachtungsjahr,INDIRECT("Daten_" &amp; A61 &amp; "[Jahr]"),INDIRECT("Daten_" &amp; A61 &amp; "[ZH]")),"# ##0") &amp; " " &amp;D61</f>
        <v>#NAME?</v>
      </c>
      <c r="H61" s="99" t="e" cm="1">
        <f t="array" aca="1" ref="H61" ca="1">_xlfn.XLOOKUP(Betrachtungsjahr,INDIRECT("Daten_" &amp; A61 &amp; "[Jahr]"),INDIRECT("Daten_" &amp; A61 &amp; "[ZH]"))/_xlfn.XLOOKUP(Betrachtungsjahr-1,INDIRECT("Daten_" &amp; A61 &amp; "[Jahr]"),INDIRECT("Daten_" &amp; A61 &amp; "[ZH]"))-1</f>
        <v>#NAME?</v>
      </c>
      <c r="I61" s="99" t="e" cm="1">
        <f t="array" aca="1" ref="I61" ca="1">_xlfn.XLOOKUP(Betrachtungsjahr,INDIRECT("Daten_" &amp; A61 &amp; "[Jahr]"),INDIRECT("Daten_" &amp; A61 &amp; "[ZH]"))/_xlfn.XLOOKUP(Basisjahr,INDIRECT("Daten_" &amp; A61 &amp; "[Jahr]"),INDIRECT("Daten_" &amp; A61 &amp; "[ZH]"))-1</f>
        <v>#NAME?</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0" cm="1">
        <f t="array" aca="1" ref="K61" ca="1">INDIRECT("'" &amp; TEXT($A61,"#0.00") &amp; "'!D7")</f>
        <v>0</v>
      </c>
    </row>
    <row r="62" spans="1:11" ht="12.7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#NAME?</v>
      </c>
      <c r="G62" s="98" t="e" cm="1">
        <f t="array" aca="1" ref="G62" ca="1">TEXT(_xlfn.XLOOKUP(Betrachtungsjahr,INDIRECT("Daten_" &amp; A62 &amp; "[Jahr]"),INDIRECT("Daten_" &amp; A62 &amp; "[ZH]")),"# ##0") &amp; " " &amp;D62</f>
        <v>#NAME?</v>
      </c>
      <c r="H62" s="99" t="e" cm="1">
        <f t="array" aca="1" ref="H62" ca="1">_xlfn.XLOOKUP(Betrachtungsjahr,INDIRECT("Daten_" &amp; A62 &amp; "[Jahr]"),INDIRECT("Daten_" &amp; A62 &amp; "[ZH]"))/_xlfn.XLOOKUP(Betrachtungsjahr-1,INDIRECT("Daten_" &amp; A62 &amp; "[Jahr]"),INDIRECT("Daten_" &amp; A62 &amp; "[ZH]"))-1</f>
        <v>#NAME?</v>
      </c>
      <c r="I62" s="99" t="e" cm="1">
        <f t="array" aca="1" ref="I62" ca="1">_xlfn.XLOOKUP(Betrachtungsjahr,INDIRECT("Daten_" &amp; A62 &amp; "[Jahr]"),INDIRECT("Daten_" &amp; A62 &amp; "[ZH]"))/_xlfn.XLOOKUP(Basisjahr,INDIRECT("Daten_" &amp; A62 &amp; "[Jahr]"),INDIRECT("Daten_" &amp; A62 &amp; "[ZH]"))-1</f>
        <v>#NAME?</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0" cm="1">
        <f t="array" aca="1" ref="K62" ca="1">INDIRECT("'" &amp; TEXT($A62,"#0.00") &amp; "'!D7")</f>
        <v>0</v>
      </c>
    </row>
    <row r="63" spans="1:11" ht="12.75">
      <c r="A63" s="50" t="s">
        <v>106</v>
      </c>
      <c r="B63" s="20" t="e" cm="1">
        <f t="array" aca="1" ref="B63" ca="1">HYPERLINK("" &amp; "#" &amp; TEXT(A63,"#0.00") &amp; "!A3",INDIRECT("'" &amp; TEXT($A63,"#0.00") &amp; "'!A1"))</f>
        <v>#REF!</v>
      </c>
      <c r="C63" s="18" t="e" cm="1">
        <f t="array" aca="1" ref="C63" ca="1">INDIRECT("'" &amp; TEXT($A63,"#0.00") &amp; "'!D4")</f>
        <v>#REF!</v>
      </c>
      <c r="D63" s="18" t="e" cm="1">
        <f t="array" aca="1" ref="D63" ca="1">IF(INDIRECT("'" &amp; TEXT($A63,"#0.00") &amp; "'!B6")="#","",INDIRECT("'" &amp; TEXT($A63,"#0.00") &amp; "'!B6"))</f>
        <v>#REF!</v>
      </c>
      <c r="E63" s="18" t="e" cm="1">
        <f t="array" aca="1" ref="E63" ca="1">INDIRECT("'" &amp; TEXT($A63,"#0.00") &amp; "'!B5")</f>
        <v>#REF!</v>
      </c>
      <c r="F63" s="18" t="e" cm="1">
        <f t="array" aca="1" ref="F63" ca="1">_xlfn.XLOOKUP(INDEX(INDIRECT("Daten_" &amp; A63 &amp; "[ZH]"),MATCH(0,INDIRECT("Daten_" &amp; A63 &amp; "[ZH]"),-1)),INDIRECT("Daten_" &amp; A63 &amp; "[ZH]"),INDIRECT("Daten_" &amp; A63 &amp; "[Jahr]"))</f>
        <v>#NAME?</v>
      </c>
      <c r="G63" s="98" t="e" cm="1">
        <f t="array" aca="1" ref="G63" ca="1">TEXT(_xlfn.XLOOKUP(Betrachtungsjahr,INDIRECT("Daten_" &amp; A63 &amp; "[Jahr]"),INDIRECT("Daten_" &amp; A63 &amp; "[ZH]")),"# ##0") &amp; " " &amp;D63</f>
        <v>#NAME?</v>
      </c>
      <c r="H63" s="99" t="e" cm="1">
        <f t="array" aca="1" ref="H63" ca="1">_xlfn.XLOOKUP(Betrachtungsjahr,INDIRECT("Daten_" &amp; A63 &amp; "[Jahr]"),INDIRECT("Daten_" &amp; A63 &amp; "[ZH]"))/_xlfn.XLOOKUP(Betrachtungsjahr-1,INDIRECT("Daten_" &amp; A63 &amp; "[Jahr]"),INDIRECT("Daten_" &amp; A63 &amp; "[ZH]"))-1</f>
        <v>#NAME?</v>
      </c>
      <c r="I63" s="99" t="e" cm="1">
        <f t="array" aca="1" ref="I63" ca="1">_xlfn.XLOOKUP(Betrachtungsjahr,INDIRECT("Daten_" &amp; A63 &amp; "[Jahr]"),INDIRECT("Daten_" &amp; A63 &amp; "[ZH]"))/_xlfn.XLOOKUP(Basisjahr,INDIRECT("Daten_" &amp; A63 &amp; "[Jahr]"),INDIRECT("Daten_" &amp; A63 &amp; "[ZH]"))-1</f>
        <v>#NAME?</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0" t="e" cm="1">
        <f t="array" aca="1" ref="K63" ca="1">INDIRECT("'" &amp; TEXT($A63,"#0.00") &amp; "'!D7")</f>
        <v>#REF!</v>
      </c>
    </row>
    <row r="64" spans="1:11">
      <c r="B64" s="21"/>
    </row>
    <row r="65" spans="1:11" ht="16.5" thickBot="1">
      <c r="A65" s="184" t="s">
        <v>107</v>
      </c>
      <c r="B65" s="185"/>
      <c r="C65" s="185"/>
      <c r="D65" s="185"/>
      <c r="E65" s="185"/>
      <c r="F65" s="185"/>
      <c r="G65" s="185"/>
      <c r="H65" s="185"/>
      <c r="I65" s="51"/>
      <c r="J65" s="51"/>
    </row>
    <row r="66" spans="1:11" ht="36" customHeight="1" thickTop="1">
      <c r="A66" s="179" t="str">
        <f>$A$11</f>
        <v>Indikatoren/Stellgrössen</v>
      </c>
      <c r="B66" s="180"/>
      <c r="C66" s="72" t="str">
        <f>C$5</f>
        <v>Verfügbar ab Jahr</v>
      </c>
      <c r="D66" s="72" t="str">
        <f t="shared" ref="D66:J66" si="7">D$5</f>
        <v>Einheit</v>
      </c>
      <c r="E66" s="72" t="str">
        <f t="shared" si="7"/>
        <v>Zuständig</v>
      </c>
      <c r="F66" s="72" t="str">
        <f t="shared" si="7"/>
        <v>Letztes erhobenes Jahr</v>
      </c>
      <c r="G66" s="72" t="str">
        <f t="shared" si="7"/>
        <v>Wert 2022</v>
      </c>
      <c r="H66" s="72" t="str">
        <f t="shared" si="7"/>
        <v>Entwicklung zu Vorjahr 2021</v>
      </c>
      <c r="I66" s="72" t="str">
        <f t="shared" si="7"/>
        <v>Entwicklung zu Basisjahr 2015</v>
      </c>
      <c r="J66" s="72" t="str">
        <f t="shared" si="7"/>
        <v>Beurteilung/Handlungsbedarf</v>
      </c>
    </row>
    <row r="67" spans="1:11" ht="12.7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#NAME?</v>
      </c>
      <c r="G67" s="98" t="e" cm="1">
        <f t="array" aca="1" ref="G67" ca="1">TEXT(_xlfn.XLOOKUP(Betrachtungsjahr,INDIRECT("Daten_" &amp; A67 &amp; "[Jahr]"),INDIRECT("Daten_" &amp; A67 &amp; "[ZH]")),"# ##0") &amp; " " &amp;D67</f>
        <v>#NAME?</v>
      </c>
      <c r="H67" s="99" t="e" cm="1">
        <f t="array" aca="1" ref="H67" ca="1">G67/_xlfn.XLOOKUP(Betrachtungsjahr-1,INDIRECT("Daten_" &amp; A67 &amp; "[Jahr]"),INDIRECT("Daten_" &amp; A67 &amp; "[ZH]"))-1</f>
        <v>#NAME?</v>
      </c>
      <c r="I67" s="99" t="e" cm="1">
        <f t="array" aca="1" ref="I67" ca="1">_xlfn.XLOOKUP(Betrachtungsjahr,INDIRECT("Daten_" &amp; A67 &amp; "[Jahr]"),INDIRECT("Daten_" &amp; A67 &amp; "[ZH]"))/_xlfn.XLOOKUP(Basisjahr,INDIRECT("Daten_" &amp; A67 &amp; "[Jahr]"),INDIRECT("Daten_" &amp; A67 &amp; "[ZH]"))-1</f>
        <v>#NAME?</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0" cm="1">
        <f t="array" aca="1" ref="K67" ca="1">INDIRECT("'" &amp; TEXT($A67,"#0.00") &amp; "'!D7")</f>
        <v>0</v>
      </c>
    </row>
    <row r="68" spans="1:11" ht="12.7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#NAME?</v>
      </c>
      <c r="G68" s="98" t="e" cm="1">
        <f t="array" aca="1" ref="G68" ca="1">TEXT(_xlfn.XLOOKUP(Betrachtungsjahr,INDIRECT("Daten_" &amp; A68 &amp; "[Jahr]"),INDIRECT("Daten_" &amp; A68 &amp; "[ZH]")),"# ##0") &amp; " " &amp;D68</f>
        <v>#NAME?</v>
      </c>
      <c r="H68" s="99" t="e" cm="1">
        <f t="array" aca="1" ref="H68" ca="1">G68/_xlfn.XLOOKUP(Betrachtungsjahr-1,INDIRECT("Daten_" &amp; A68 &amp; "[Jahr]"),INDIRECT("Daten_" &amp; A68 &amp; "[ZH]"))-1</f>
        <v>#NAME?</v>
      </c>
      <c r="I68" s="99" t="e" cm="1">
        <f t="array" aca="1" ref="I68" ca="1">_xlfn.XLOOKUP(Betrachtungsjahr,INDIRECT("Daten_" &amp; A68 &amp; "[Jahr]"),INDIRECT("Daten_" &amp; A68 &amp; "[ZH]"))/_xlfn.XLOOKUP(Basisjahr,INDIRECT("Daten_" &amp; A68 &amp; "[Jahr]"),INDIRECT("Daten_" &amp; A68 &amp; "[ZH]"))-1</f>
        <v>#NAME?</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0" cm="1">
        <f t="array" aca="1" ref="K68" ca="1">INDIRECT("'" &amp; TEXT($A68,"#0.00") &amp; "'!D7")</f>
        <v>0</v>
      </c>
    </row>
    <row r="69" spans="1:11" ht="12.7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#NAME?</v>
      </c>
      <c r="G69" s="98" t="e" cm="1">
        <f t="array" aca="1" ref="G69" ca="1">TEXT(_xlfn.XLOOKUP(Betrachtungsjahr,INDIRECT("Daten_" &amp; A69 &amp; "[Jahr]"),INDIRECT("Daten_" &amp; A69 &amp; "[ZH]")),"# ##0") &amp; " " &amp;D69</f>
        <v>#NAME?</v>
      </c>
      <c r="H69" s="99" t="e" cm="1">
        <f t="array" aca="1" ref="H69" ca="1">G69/_xlfn.XLOOKUP(Betrachtungsjahr-1,INDIRECT("Daten_" &amp; A69 &amp; "[Jahr]"),INDIRECT("Daten_" &amp; A69 &amp; "[ZH]"))-1</f>
        <v>#NAME?</v>
      </c>
      <c r="I69" s="99" t="e" cm="1">
        <f t="array" aca="1" ref="I69" ca="1">_xlfn.XLOOKUP(Betrachtungsjahr,INDIRECT("Daten_" &amp; A69 &amp; "[Jahr]"),INDIRECT("Daten_" &amp; A69 &amp; "[ZH]"))/_xlfn.XLOOKUP(Basisjahr,INDIRECT("Daten_" &amp; A69 &amp; "[Jahr]"),INDIRECT("Daten_" &amp; A69 &amp; "[ZH]"))-1</f>
        <v>#NAME?</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0" t="str" cm="1">
        <f t="array" aca="1" ref="K69" ca="1">INDIRECT("'" &amp; TEXT($A69,"#0.00") &amp; "'!D7")</f>
        <v>Ja</v>
      </c>
    </row>
    <row r="70" spans="1:11" ht="12.7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#NAME?</v>
      </c>
      <c r="G70" s="98" t="e" cm="1">
        <f t="array" aca="1" ref="G70" ca="1">TEXT(_xlfn.XLOOKUP(Betrachtungsjahr,INDIRECT("Daten_" &amp; A70 &amp; "[Jahr]"),INDIRECT("Daten_" &amp; A70 &amp; "[ZH]")),"# ##0") &amp; " " &amp;D70</f>
        <v>#NAME?</v>
      </c>
      <c r="H70" s="99" t="e" cm="1">
        <f t="array" aca="1" ref="H70" ca="1">G70/_xlfn.XLOOKUP(Betrachtungsjahr-1,INDIRECT("Daten_" &amp; A70 &amp; "[Jahr]"),INDIRECT("Daten_" &amp; A70 &amp; "[ZH]"))-1</f>
        <v>#NAME?</v>
      </c>
      <c r="I70" s="99" t="e" cm="1">
        <f t="array" aca="1" ref="I70" ca="1">_xlfn.XLOOKUP(Betrachtungsjahr,INDIRECT("Daten_" &amp; A70 &amp; "[Jahr]"),INDIRECT("Daten_" &amp; A70 &amp; "[ZH]"))/_xlfn.XLOOKUP(Basisjahr,INDIRECT("Daten_" &amp; A70 &amp; "[Jahr]"),INDIRECT("Daten_" &amp; A70 &amp; "[ZH]"))-1</f>
        <v>#NAME?</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0" cm="1">
        <f t="array" aca="1" ref="K70" ca="1">INDIRECT("'" &amp; TEXT($A70,"#0.00") &amp; "'!D7")</f>
        <v>0</v>
      </c>
    </row>
    <row r="72" spans="1:11" ht="15.75">
      <c r="A72" s="184" t="s">
        <v>112</v>
      </c>
      <c r="B72" s="185"/>
      <c r="C72" s="185"/>
      <c r="D72" s="185"/>
      <c r="E72" s="185"/>
      <c r="F72" s="185"/>
      <c r="G72" s="185"/>
      <c r="H72" s="185"/>
      <c r="I72" s="51"/>
      <c r="J72" s="51"/>
    </row>
    <row r="73" spans="1:11" ht="36" customHeight="1" thickTop="1">
      <c r="A73" s="179" t="str">
        <f>$A$11</f>
        <v>Indikatoren/Stellgrössen</v>
      </c>
      <c r="B73" s="180"/>
      <c r="C73" s="72" t="str">
        <f>C$5</f>
        <v>Verfügbar ab Jahr</v>
      </c>
      <c r="D73" s="72" t="str">
        <f t="shared" ref="D73:J73" si="8">D$5</f>
        <v>Einheit</v>
      </c>
      <c r="E73" s="72" t="str">
        <f t="shared" si="8"/>
        <v>Zuständig</v>
      </c>
      <c r="F73" s="72" t="str">
        <f t="shared" si="8"/>
        <v>Letztes erhobenes Jahr</v>
      </c>
      <c r="G73" s="72" t="str">
        <f t="shared" si="8"/>
        <v>Wert 2022</v>
      </c>
      <c r="H73" s="72" t="str">
        <f t="shared" si="8"/>
        <v>Entwicklung zu Vorjahr 2021</v>
      </c>
      <c r="I73" s="72" t="str">
        <f t="shared" si="8"/>
        <v>Entwicklung zu Basisjahr 2015</v>
      </c>
      <c r="J73" s="72" t="str">
        <f t="shared" si="8"/>
        <v>Beurteilung/Handlungsbedarf</v>
      </c>
    </row>
    <row r="74" spans="1:11" ht="12.7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#NAME?</v>
      </c>
      <c r="G74" s="98" t="e" cm="1">
        <f t="array" aca="1" ref="G74" ca="1">TEXT(_xlfn.XLOOKUP(Betrachtungsjahr,INDIRECT("Daten_" &amp; A74 &amp; "[Jahr]"),INDIRECT("Daten_" &amp; A74 &amp; "[ZH]")),"# ##0") &amp; " " &amp;D74</f>
        <v>#NAME?</v>
      </c>
      <c r="H74" s="99" t="e" cm="1">
        <f t="array" aca="1" ref="H74" ca="1">G74/_xlfn.XLOOKUP(Betrachtungsjahr-1,INDIRECT("Daten_" &amp; A74 &amp; "[Jahr]"),INDIRECT("Daten_" &amp; A74 &amp; "[ZH]"))-1</f>
        <v>#NAME?</v>
      </c>
      <c r="I74" s="99" t="e" cm="1">
        <f t="array" aca="1" ref="I74" ca="1">_xlfn.XLOOKUP(Betrachtungsjahr,INDIRECT("Daten_" &amp; A74 &amp; "[Jahr]"),INDIRECT("Daten_" &amp; A74 &amp; "[ZH]"))/_xlfn.XLOOKUP(Basisjahr,INDIRECT("Daten_" &amp; A74 &amp; "[Jahr]"),INDIRECT("Daten_" &amp; A74 &amp; "[ZH]"))-1</f>
        <v>#NAME?</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0" t="str" cm="1">
        <f t="array" aca="1" ref="K74" ca="1">INDIRECT("'" &amp; TEXT($A74,"#0.00") &amp; "'!D7")</f>
        <v>Ja</v>
      </c>
    </row>
    <row r="75" spans="1:11" ht="12.75">
      <c r="A75" s="50" t="s">
        <v>114</v>
      </c>
      <c r="B75" s="20" t="str" cm="1">
        <f t="array" aca="1" ref="B75" ca="1">HYPERLINK("" &amp; "#" &amp; TEXT(A75,"#0.00") &amp; "!A3",INDIRECT("'" &amp; TEXT($A75,"#0.00") &amp; "'!A1"))</f>
        <v>Stromerzeugung mit Photovoltaik auf kantonalen Gebäuden</v>
      </c>
      <c r="C75" s="18" cm="1">
        <f t="array" aca="1" ref="C75" ca="1">INDIRECT("'" &amp; TEXT($A75,"#0.00") &amp; "'!D4")</f>
        <v>2010</v>
      </c>
      <c r="D75" s="18" t="str" cm="1">
        <f t="array" aca="1" ref="D75" ca="1">IF(INDIRECT("'" &amp; TEXT($A75,"#0.00") &amp; "'!B6")="#","",INDIRECT("'" &amp; TEXT($A75,"#0.00") &amp; "'!B6"))</f>
        <v>kWh</v>
      </c>
      <c r="E75" s="18" t="str" cm="1">
        <f t="array" aca="1" ref="E75" ca="1">INDIRECT("'" &amp; TEXT($A75,"#0.00") &amp; "'!B5")</f>
        <v>AWEL</v>
      </c>
      <c r="F75" s="18" t="e" cm="1">
        <f t="array" aca="1" ref="F75" ca="1">_xlfn.XLOOKUP(INDEX(INDIRECT("Daten_" &amp; A75 &amp; "[ZH]"),MATCH(0,INDIRECT("Daten_" &amp; A75 &amp; "[ZH]"),-1)),INDIRECT("Daten_" &amp; A75 &amp; "[ZH]"),INDIRECT("Daten_" &amp; A75 &amp; "[Jahr]"))</f>
        <v>#NAME?</v>
      </c>
      <c r="G75" s="98" t="e" cm="1">
        <f t="array" aca="1" ref="G75" ca="1">TEXT(_xlfn.XLOOKUP(Betrachtungsjahr,INDIRECT("Daten_" &amp; A75 &amp; "[Jahr]"),INDIRECT("Daten_" &amp; A75 &amp; "[ZH]")),"# ##0") &amp; " " &amp;D75</f>
        <v>#NAME?</v>
      </c>
      <c r="H75" s="99" t="e" cm="1">
        <f t="array" aca="1" ref="H75" ca="1">G75/_xlfn.XLOOKUP(Betrachtungsjahr-1,INDIRECT("Daten_" &amp; A75 &amp; "[Jahr]"),INDIRECT("Daten_" &amp; A75 &amp; "[ZH]"))-1</f>
        <v>#NAME?</v>
      </c>
      <c r="I75" s="99" t="e" cm="1">
        <f t="array" aca="1" ref="I75" ca="1">_xlfn.XLOOKUP(Betrachtungsjahr,INDIRECT("Daten_" &amp; A75 &amp; "[Jahr]"),INDIRECT("Daten_" &amp; A75 &amp; "[ZH]"))/_xlfn.XLOOKUP(Basisjahr,INDIRECT("Daten_" &amp; A75 &amp; "[Jahr]"),INDIRECT("Daten_" &amp; A75 &amp; "[ZH]"))-1</f>
        <v>#NAME?</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0" t="str" cm="1">
        <f t="array" aca="1" ref="K75" ca="1">INDIRECT("'" &amp; TEXT($A75,"#0.00") &amp; "'!D7")</f>
        <v>Ja</v>
      </c>
    </row>
    <row r="76" spans="1:11" ht="12.75">
      <c r="A76" s="50" t="s">
        <v>115</v>
      </c>
      <c r="B76" s="20" t="str" cm="1">
        <f t="array" aca="1" ref="B76" ca="1">HYPERLINK("" &amp; "#" &amp; TEXT(A76,"#0.00") &amp; "!A3",INDIRECT("'" &amp; TEXT($A76,"#0.00") &amp; "'!A1"))</f>
        <v xml:space="preserve">Treibhausgasemissionen Fahrzeugflotte </v>
      </c>
      <c r="C76" s="18" cm="1">
        <f t="array" aca="1" ref="C76" ca="1">INDIRECT("'" &amp; TEXT($A76,"#0.00") &amp; "'!D4")</f>
        <v>2008</v>
      </c>
      <c r="D76" s="18" t="str" cm="1">
        <f t="array" aca="1" ref="D76" ca="1">IF(INDIRECT("'" &amp; TEXT($A76,"#0.00") &amp; "'!B6")="#","",INDIRECT("'" &amp; TEXT($A76,"#0.00") &amp; "'!B6"))</f>
        <v xml:space="preserve">g CO₂eq/km </v>
      </c>
      <c r="E76" s="18" t="str" cm="1">
        <f t="array" aca="1" ref="E76" ca="1">INDIRECT("'" &amp; TEXT($A76,"#0.00") &amp; "'!B5")</f>
        <v>AWEL</v>
      </c>
      <c r="F76" s="18" t="e" cm="1">
        <f t="array" aca="1" ref="F76" ca="1">_xlfn.XLOOKUP(INDEX(INDIRECT("Daten_" &amp; A76 &amp; "[ZH]"),MATCH(0,INDIRECT("Daten_" &amp; A76 &amp; "[ZH]"),-1)),INDIRECT("Daten_" &amp; A76 &amp; "[ZH]"),INDIRECT("Daten_" &amp; A76 &amp; "[Jahr]"))</f>
        <v>#NAME?</v>
      </c>
      <c r="G76" s="98" t="e" cm="1">
        <f t="array" aca="1" ref="G76" ca="1">TEXT(_xlfn.XLOOKUP(Betrachtungsjahr,INDIRECT("Daten_" &amp; A76 &amp; "[Jahr]"),INDIRECT("Daten_" &amp; A76 &amp; "[ZH]")),"# ##0") &amp; " " &amp;D76</f>
        <v>#NAME?</v>
      </c>
      <c r="H76" s="99" t="e" cm="1">
        <f t="array" aca="1" ref="H76" ca="1">G76/_xlfn.XLOOKUP(Betrachtungsjahr-1,INDIRECT("Daten_" &amp; A76 &amp; "[Jahr]"),INDIRECT("Daten_" &amp; A76 &amp; "[ZH]"))-1</f>
        <v>#NAME?</v>
      </c>
      <c r="I76" s="99" t="e" cm="1">
        <f t="array" aca="1" ref="I76" ca="1">_xlfn.XLOOKUP(Betrachtungsjahr,INDIRECT("Daten_" &amp; A76 &amp; "[Jahr]"),INDIRECT("Daten_" &amp; A76 &amp; "[ZH]"))/_xlfn.XLOOKUP(Basisjahr,INDIRECT("Daten_" &amp; A76 &amp; "[Jahr]"),INDIRECT("Daten_" &amp; A76 &amp; "[ZH]"))-1</f>
        <v>#NAME?</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0" cm="1">
        <f t="array" aca="1" ref="K76" ca="1">INDIRECT("'" &amp; TEXT($A76,"#0.00") &amp; "'!D7")</f>
        <v>0</v>
      </c>
    </row>
    <row r="77" spans="1:11" ht="12.7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#NAME?</v>
      </c>
      <c r="G77" s="98" t="e" cm="1">
        <f t="array" aca="1" ref="G77" ca="1">TEXT(_xlfn.XLOOKUP(Betrachtungsjahr,INDIRECT("Daten_" &amp; A77 &amp; "[Jahr]"),INDIRECT("Daten_" &amp; A77 &amp; "[ZH]")),"# ##0") &amp; " " &amp;D77</f>
        <v>#NAME?</v>
      </c>
      <c r="H77" s="99" t="e" cm="1">
        <f t="array" aca="1" ref="H77" ca="1">G77/_xlfn.XLOOKUP(Betrachtungsjahr-1,INDIRECT("Daten_" &amp; A77 &amp; "[Jahr]"),INDIRECT("Daten_" &amp; A77 &amp; "[ZH]"))-1</f>
        <v>#NAME?</v>
      </c>
      <c r="I77" s="99" t="e" cm="1">
        <f t="array" aca="1" ref="I77" ca="1">_xlfn.XLOOKUP(Betrachtungsjahr,INDIRECT("Daten_" &amp; A77 &amp; "[Jahr]"),INDIRECT("Daten_" &amp; A77 &amp; "[ZH]"))/_xlfn.XLOOKUP(Basisjahr,INDIRECT("Daten_" &amp; A77 &amp; "[Jahr]"),INDIRECT("Daten_" &amp; A77 &amp; "[ZH]"))-1</f>
        <v>#NAME?</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0" t="str" cm="1">
        <f t="array" aca="1" ref="K77" ca="1">INDIRECT("'" &amp; TEXT($A77,"#0.00") &amp; "'!D7")</f>
        <v>Ja</v>
      </c>
    </row>
    <row r="78" spans="1:11" ht="12.7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#NAME?</v>
      </c>
      <c r="G78" s="98" t="e" cm="1">
        <f t="array" aca="1" ref="G78" ca="1">TEXT(_xlfn.XLOOKUP(Betrachtungsjahr,INDIRECT("Daten_" &amp; A78 &amp; "[Jahr]"),INDIRECT("Daten_" &amp; A78 &amp; "[ZH]")),"# ##0") &amp; " " &amp;D78</f>
        <v>#NAME?</v>
      </c>
      <c r="H78" s="99" t="e" cm="1">
        <f t="array" aca="1" ref="H78" ca="1">G78/_xlfn.XLOOKUP(Betrachtungsjahr-1,INDIRECT("Daten_" &amp; A78 &amp; "[Jahr]"),INDIRECT("Daten_" &amp; A78 &amp; "[ZH]"))-1</f>
        <v>#NAME?</v>
      </c>
      <c r="I78" s="99" t="e" cm="1">
        <f t="array" aca="1" ref="I78" ca="1">_xlfn.XLOOKUP(Betrachtungsjahr,INDIRECT("Daten_" &amp; A78 &amp; "[Jahr]"),INDIRECT("Daten_" &amp; A78 &amp; "[ZH]"))/_xlfn.XLOOKUP(Basisjahr,INDIRECT("Daten_" &amp; A78 &amp; "[Jahr]"),INDIRECT("Daten_" &amp; A78 &amp; "[ZH]"))-1</f>
        <v>#NAME?</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0" cm="1">
        <f t="array" aca="1" ref="K78" ca="1">INDIRECT("'" &amp; TEXT($A78,"#0.00") &amp; "'!D7")</f>
        <v>0</v>
      </c>
    </row>
    <row r="79" spans="1:11" ht="12.7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#NAME?</v>
      </c>
      <c r="G79" s="98" t="e" cm="1">
        <f t="array" aca="1" ref="G79" ca="1">TEXT(_xlfn.XLOOKUP(Betrachtungsjahr,INDIRECT("Daten_" &amp; A79 &amp; "[Jahr]"),INDIRECT("Daten_" &amp; A79 &amp; "[ZH]")),"# ##0") &amp; " " &amp;D79</f>
        <v>#NAME?</v>
      </c>
      <c r="H79" s="99" t="e" cm="1">
        <f t="array" aca="1" ref="H79" ca="1">G79/_xlfn.XLOOKUP(Betrachtungsjahr-1,INDIRECT("Daten_" &amp; A79 &amp; "[Jahr]"),INDIRECT("Daten_" &amp; A79 &amp; "[ZH]"))-1</f>
        <v>#NAME?</v>
      </c>
      <c r="I79" s="99" t="e" cm="1">
        <f t="array" aca="1" ref="I79" ca="1">_xlfn.XLOOKUP(Betrachtungsjahr,INDIRECT("Daten_" &amp; A79 &amp; "[Jahr]"),INDIRECT("Daten_" &amp; A79 &amp; "[ZH]"))/_xlfn.XLOOKUP(Basisjahr,INDIRECT("Daten_" &amp; A79 &amp; "[Jahr]"),INDIRECT("Daten_" &amp; A79 &amp; "[ZH]"))-1</f>
        <v>#NAME?</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0" cm="1">
        <f t="array" aca="1" ref="K79" ca="1">INDIRECT("'" &amp; TEXT($A79,"#0.00") &amp; "'!D7")</f>
        <v>0</v>
      </c>
    </row>
    <row r="80" spans="1:11" ht="12.7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#NAME?</v>
      </c>
      <c r="G80" s="98" t="e" cm="1">
        <f t="array" aca="1" ref="G80" ca="1">TEXT(_xlfn.XLOOKUP(Betrachtungsjahr,INDIRECT("Daten_" &amp; A80 &amp; "[Jahr]"),INDIRECT("Daten_" &amp; A80 &amp; "[ZH]")),"# ##0") &amp; " " &amp;D80</f>
        <v>#NAME?</v>
      </c>
      <c r="H80" s="99" t="e" cm="1">
        <f t="array" aca="1" ref="H80" ca="1">G80/_xlfn.XLOOKUP(Betrachtungsjahr-1,INDIRECT("Daten_" &amp; A80 &amp; "[Jahr]"),INDIRECT("Daten_" &amp; A80 &amp; "[ZH]"))-1</f>
        <v>#NAME?</v>
      </c>
      <c r="I80" s="99" t="e" cm="1">
        <f t="array" aca="1" ref="I80" ca="1">_xlfn.XLOOKUP(Betrachtungsjahr,INDIRECT("Daten_" &amp; A80 &amp; "[Jahr]"),INDIRECT("Daten_" &amp; A80 &amp; "[ZH]"))/_xlfn.XLOOKUP(Basisjahr,INDIRECT("Daten_" &amp; A80 &amp; "[Jahr]"),INDIRECT("Daten_" &amp; A80 &amp; "[ZH]"))-1</f>
        <v>#NAME?</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0" cm="1">
        <f t="array" aca="1" ref="K80" ca="1">INDIRECT("'" &amp; TEXT($A80,"#0.00") &amp; "'!D7")</f>
        <v>0</v>
      </c>
    </row>
    <row r="81" spans="1:11" ht="12.7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#NAME?</v>
      </c>
      <c r="G81" s="98" t="e" cm="1">
        <f t="array" aca="1" ref="G81" ca="1">TEXT(_xlfn.XLOOKUP(Betrachtungsjahr,INDIRECT("Daten_" &amp; A81 &amp; "[Jahr]"),INDIRECT("Daten_" &amp; A81 &amp; "[ZH]")),"# ##0") &amp; " " &amp;D81</f>
        <v>#NAME?</v>
      </c>
      <c r="H81" s="99" t="e" cm="1">
        <f t="array" aca="1" ref="H81" ca="1">G81/_xlfn.XLOOKUP(Betrachtungsjahr-1,INDIRECT("Daten_" &amp; A81 &amp; "[Jahr]"),INDIRECT("Daten_" &amp; A81 &amp; "[ZH]"))-1</f>
        <v>#NAME?</v>
      </c>
      <c r="I81" s="99" t="e" cm="1">
        <f t="array" aca="1" ref="I81" ca="1">_xlfn.XLOOKUP(Betrachtungsjahr,INDIRECT("Daten_" &amp; A81 &amp; "[Jahr]"),INDIRECT("Daten_" &amp; A81 &amp; "[ZH]"))/_xlfn.XLOOKUP(Basisjahr,INDIRECT("Daten_" &amp; A81 &amp; "[Jahr]"),INDIRECT("Daten_" &amp; A81 &amp; "[ZH]"))-1</f>
        <v>#NAME?</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0"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31" priority="4">
      <formula>ISERROR(A1)</formula>
    </cfRule>
  </conditionalFormatting>
  <conditionalFormatting sqref="C1:C3 C5:C1048576">
    <cfRule type="expression" dxfId="1130" priority="2">
      <formula>AND(ISNUMBER(C1),C1&gt;2015)</formula>
    </cfRule>
  </conditionalFormatting>
  <conditionalFormatting sqref="F1:F3 F5:F1048576">
    <cfRule type="expression" dxfId="1129" priority="104">
      <formula>AND(ISNUMBER(F1),F1&lt;$J$1)</formula>
    </cfRule>
  </conditionalFormatting>
  <dataValidations count="2">
    <dataValidation type="whole" allowBlank="1" showInputMessage="1" showErrorMessage="1" sqref="H1">
      <formula1>2015</formula1>
      <formula2>J1</formula2>
    </dataValidation>
    <dataValidation type="whole" operator="greaterThanOrEqual" allowBlank="1" showInputMessage="1" showErrorMessage="1" sqref="J1">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7109375" defaultRowHeight="1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tabColor theme="0"/>
    <pageSetUpPr fitToPage="1"/>
  </sheetPr>
  <dimension ref="A1:Q127"/>
  <sheetViews>
    <sheetView showGridLines="0" zoomScaleNormal="100" workbookViewId="0">
      <pane xSplit="1" ySplit="1" topLeftCell="B2" activePane="bottomRight" state="frozen"/>
      <selection pane="topRight" activeCell="S29" sqref="S29"/>
      <selection pane="bottomLeft" activeCell="S29" sqref="S29"/>
      <selection pane="bottomRight" activeCell="F1" sqref="F1:H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"&amp;ROUND(_xlfn.XLOOKUP(Betrachtungsjahr,Daten_Ändern[Jahr],Daten_Ändern[Veränderung ZH])*100,1)&amp;" %"</f>
        <v>#NAME?</v>
      </c>
      <c r="F1" s="210" t="s">
        <v>122</v>
      </c>
      <c r="G1" s="210"/>
      <c r="H1" s="210"/>
      <c r="J1" s="94" t="e">
        <f ca="1">Basisjahr&amp;"-"&amp;Betrachtungsjahr&amp;": "&amp;ROUND(_xlfn.XLOOKUP(Betrachtungsjahr,Daten_Ändern[Jahr],Daten_Ändern[Veränderung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Muster</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192">
        <f t="shared" ref="G11:G17" si="3">B11</f>
        <v>0</v>
      </c>
      <c r="H11" s="192"/>
      <c r="I11" s="192"/>
    </row>
    <row r="12" spans="1:17" s="56" customFormat="1" ht="42" customHeight="1" thickTop="1" thickBot="1">
      <c r="A12" s="79" t="s">
        <v>134</v>
      </c>
      <c r="B12" s="194"/>
      <c r="C12" s="194"/>
      <c r="D12" s="194"/>
      <c r="E12" s="19"/>
      <c r="F12" s="90" t="str">
        <f t="shared" si="2"/>
        <v>Internetadresse</v>
      </c>
      <c r="G12" s="192">
        <f t="shared" si="3"/>
        <v>0</v>
      </c>
      <c r="H12" s="192"/>
      <c r="I12" s="192"/>
    </row>
    <row r="13" spans="1:17" s="56" customFormat="1" ht="42" customHeight="1" thickTop="1" thickBot="1">
      <c r="A13" s="79" t="s">
        <v>127</v>
      </c>
      <c r="B13" s="194"/>
      <c r="C13" s="194"/>
      <c r="D13" s="194"/>
      <c r="E13" s="19"/>
      <c r="F13" s="90" t="str">
        <f t="shared" si="2"/>
        <v>Kontaktperson</v>
      </c>
      <c r="G13" s="192">
        <f t="shared" si="3"/>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3"/>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8">A25</f>
        <v>Datenqualität</v>
      </c>
      <c r="G25" s="192">
        <f>B25</f>
        <v>0</v>
      </c>
      <c r="H25" s="192"/>
      <c r="I25" s="192"/>
    </row>
    <row r="26" spans="1:17" s="59" customFormat="1" ht="33" customHeight="1" thickTop="1" thickBot="1">
      <c r="A26" s="79" t="s">
        <v>149</v>
      </c>
      <c r="B26" s="193"/>
      <c r="C26" s="193"/>
      <c r="D26" s="193"/>
      <c r="E26" s="19"/>
      <c r="F26" s="90" t="str">
        <f t="shared" si="8"/>
        <v>Plausiblisierung / Verifizierung</v>
      </c>
      <c r="G26" s="192">
        <f>B26</f>
        <v>0</v>
      </c>
      <c r="H26" s="192"/>
      <c r="I26" s="192"/>
    </row>
    <row r="27" spans="1:17" s="59" customFormat="1" ht="37.35" customHeight="1" thickTop="1" thickBot="1">
      <c r="A27" s="79" t="s">
        <v>150</v>
      </c>
      <c r="B27" s="191"/>
      <c r="C27" s="191"/>
      <c r="D27" s="191"/>
      <c r="E27" s="19"/>
      <c r="F27" s="90" t="str">
        <f t="shared" si="8"/>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28" priority="110">
      <formula>ISERROR(A2)</formula>
    </cfRule>
  </conditionalFormatting>
  <conditionalFormatting sqref="A1:Z13 A14:B14 E14:G14 J14:Z14 A15:Z20 A21:B22 E21:G22 J21:Z22 A23:Z25 A26:J27 N26:Z27 A28:Z30 A31:AA67 A68:Z72 A73:J74 N73:Z74 A75:Z1048576">
    <cfRule type="cellIs" dxfId="1127" priority="20" operator="equal">
      <formula>0</formula>
    </cfRule>
  </conditionalFormatting>
  <dataValidations disablePrompts="1"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tabColor theme="1" tint="0.499984740745262"/>
    <pageSetUpPr fitToPage="1"/>
  </sheetPr>
  <dimension ref="A1:Q127"/>
  <sheetViews>
    <sheetView showGridLines="0" zoomScaleNormal="100" workbookViewId="0">
      <pane xSplit="1" ySplit="1" topLeftCell="B2" activePane="bottomRight" state="frozen"/>
      <selection pane="topRight" activeCell="P28" sqref="P28"/>
      <selection pane="bottomLeft" activeCell="P28" sqref="P28"/>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165</v>
      </c>
      <c r="B1" s="209"/>
      <c r="C1" s="209"/>
      <c r="D1" s="209"/>
      <c r="E1" s="93" t="e">
        <f ca="1">Basisjahr&amp;"-"&amp;Betrachtungsjahr&amp;": "&amp;ROUND(_xlfn.XLOOKUP(Betrachtungsjahr,Daten_Q1[Jahr],Daten_Q1[Veränderung ZH])*100,1)&amp;" %"</f>
        <v>#NAME?</v>
      </c>
      <c r="F1" s="210" t="s">
        <v>122</v>
      </c>
      <c r="G1" s="210"/>
      <c r="H1" s="210"/>
      <c r="J1" s="94" t="e">
        <f ca="1">Basisjahr&amp;"-"&amp;Betrachtungsjahr&amp;": "&amp;ROUND(_xlfn.XLOOKUP(Betrachtungsjahr,Daten_Q1[Jahr],Daten_Q1[Veränderung CH])*100,1)&amp;" %"</f>
        <v>#NAME?</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Q1</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169</v>
      </c>
      <c r="C8" s="191"/>
      <c r="D8" s="191"/>
      <c r="E8" s="19"/>
      <c r="F8" s="90" t="str">
        <f t="shared" si="0"/>
        <v>Kurzbeschreibung</v>
      </c>
      <c r="G8" s="192" t="str">
        <f>B8</f>
        <v>Der Wert ermöglicht es, die Veränderungen der Indikatoren auch pro Person darzustellen und somit das Bevölkerungswachstum zu berücksichtigen</v>
      </c>
      <c r="H8" s="192"/>
      <c r="I8" s="192"/>
      <c r="Q8" s="58">
        <f>E38/E32-1</f>
        <v>6.6991538600022826E-2</v>
      </c>
    </row>
    <row r="9" spans="1:17" s="59" customFormat="1" ht="72" customHeight="1" thickTop="1" thickBot="1">
      <c r="A9" s="79" t="s">
        <v>132</v>
      </c>
      <c r="B9" s="191" t="s">
        <v>169</v>
      </c>
      <c r="C9" s="191"/>
      <c r="D9" s="191"/>
      <c r="E9" s="19"/>
      <c r="F9" s="90" t="str">
        <f t="shared" ref="F9" si="1">A9</f>
        <v>Aussagekraft/Relevanz</v>
      </c>
      <c r="G9" s="192" t="str">
        <f>B9</f>
        <v>Der Wert ermöglicht es, die Veränderungen der Indikatoren auch pro Person darzustellen und somit das Bevölkerungswachstum zu berücksichtigen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192" t="str">
        <f t="shared" ref="G11:G17" si="3">B11</f>
        <v>Bundesamt für Statistik
Ständige und nichtständige Wohnbevölkerung nach Kanton, Anwesenheitsbewilligung, Geburtsort, Geschlecht und Alter</v>
      </c>
      <c r="H11" s="192"/>
      <c r="I11" s="192"/>
    </row>
    <row r="12" spans="1:17" s="56" customFormat="1" ht="42" customHeight="1" thickTop="1" thickBot="1">
      <c r="A12" s="79" t="s">
        <v>134</v>
      </c>
      <c r="B12" s="194" t="s">
        <v>171</v>
      </c>
      <c r="C12" s="194"/>
      <c r="D12" s="194"/>
      <c r="E12" s="19"/>
      <c r="F12" s="90" t="str">
        <f t="shared" si="2"/>
        <v>Internetadresse</v>
      </c>
      <c r="G12" s="192" t="str">
        <f t="shared" si="3"/>
        <v>https://www.bfs.admin.ch/asset/de/px-x-0103010000_102</v>
      </c>
      <c r="H12" s="192"/>
      <c r="I12" s="192"/>
    </row>
    <row r="13" spans="1:17" s="56" customFormat="1" ht="42" customHeight="1" thickTop="1" thickBot="1">
      <c r="A13" s="79" t="s">
        <v>127</v>
      </c>
      <c r="B13" s="194" t="s">
        <v>164</v>
      </c>
      <c r="C13" s="194"/>
      <c r="D13" s="194"/>
      <c r="E13" s="19"/>
      <c r="F13" s="90" t="str">
        <f t="shared" si="2"/>
        <v>Kontaktperson</v>
      </c>
      <c r="G13" s="192" t="str">
        <f t="shared" si="3"/>
        <v>keine</v>
      </c>
      <c r="H13" s="192"/>
      <c r="I13" s="192"/>
    </row>
    <row r="14" spans="1:17" s="56" customFormat="1" ht="14.25" thickTop="1" thickBot="1">
      <c r="A14" s="79" t="s">
        <v>135</v>
      </c>
      <c r="B14" s="201" t="s">
        <v>172</v>
      </c>
      <c r="C14" s="202"/>
      <c r="D14" s="203"/>
      <c r="E14" s="19"/>
      <c r="F14" s="90" t="str">
        <f>A14</f>
        <v>Nr. der Statisitik</v>
      </c>
      <c r="G14" s="204" t="str">
        <f>B14</f>
        <v>BFS-Nr.: px-x-0103010000_102</v>
      </c>
      <c r="H14" s="205"/>
      <c r="I14" s="206"/>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1" t="s">
        <v>164</v>
      </c>
      <c r="C17" s="191"/>
      <c r="D17" s="191"/>
      <c r="E17" s="19"/>
      <c r="F17" s="90" t="str">
        <f t="shared" si="2"/>
        <v>Einschränkungen</v>
      </c>
      <c r="G17" s="192" t="str">
        <f t="shared" si="3"/>
        <v>keine</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4.25" thickTop="1" thickBot="1">
      <c r="A24" s="79" t="s">
        <v>147</v>
      </c>
      <c r="B24" s="191" t="s">
        <v>178</v>
      </c>
      <c r="C24" s="191"/>
      <c r="D24" s="191"/>
      <c r="E24" s="19"/>
      <c r="F24" s="89"/>
      <c r="G24" s="211"/>
      <c r="H24" s="211"/>
      <c r="I24" s="211"/>
    </row>
    <row r="25" spans="1:17" s="59" customFormat="1" ht="14.25" thickTop="1" thickBot="1">
      <c r="A25" s="79" t="s">
        <v>148</v>
      </c>
      <c r="B25" s="191" t="s">
        <v>179</v>
      </c>
      <c r="C25" s="191"/>
      <c r="D25" s="191"/>
      <c r="E25" s="19"/>
      <c r="F25" s="90" t="str">
        <f t="shared" ref="F25:F27" si="8">A25</f>
        <v>Datenqualität</v>
      </c>
      <c r="G25" s="192" t="str">
        <f>B25</f>
        <v>gut</v>
      </c>
      <c r="H25" s="192"/>
      <c r="I25" s="192"/>
    </row>
    <row r="26" spans="1:17" s="59" customFormat="1" ht="33" customHeight="1" thickTop="1" thickBot="1">
      <c r="A26" s="79" t="s">
        <v>149</v>
      </c>
      <c r="B26" s="193" t="s">
        <v>180</v>
      </c>
      <c r="C26" s="193"/>
      <c r="D26" s="193"/>
      <c r="E26" s="19"/>
      <c r="F26" s="90" t="str">
        <f t="shared" si="8"/>
        <v>Plausiblisierung / Verifizierung</v>
      </c>
      <c r="G26" s="192" t="str">
        <f>B26</f>
        <v>Ständige Zunahme</v>
      </c>
      <c r="H26" s="192"/>
      <c r="I26" s="192"/>
    </row>
    <row r="27" spans="1:17" s="59" customFormat="1" ht="37.35" customHeight="1" thickTop="1" thickBot="1">
      <c r="A27" s="79" t="s">
        <v>150</v>
      </c>
      <c r="B27" s="191" t="s">
        <v>164</v>
      </c>
      <c r="C27" s="191"/>
      <c r="D27" s="191"/>
      <c r="E27" s="19"/>
      <c r="F27" s="90" t="str">
        <f t="shared" si="8"/>
        <v>Bemerkungen</v>
      </c>
      <c r="G27" s="192" t="str">
        <f>B27</f>
        <v>keine</v>
      </c>
      <c r="H27" s="192"/>
      <c r="I27" s="192"/>
    </row>
    <row r="28" spans="1:17" s="59" customFormat="1" ht="27.6" customHeight="1" thickTop="1">
      <c r="A28" s="60"/>
      <c r="B28" s="60"/>
      <c r="C28" s="60"/>
      <c r="D28" s="60"/>
      <c r="E28" s="60"/>
      <c r="F28" s="61"/>
      <c r="G28" s="61"/>
      <c r="H28" s="61"/>
      <c r="I28" s="61"/>
      <c r="J28" s="61"/>
      <c r="N28" s="207" t="s">
        <v>151</v>
      </c>
      <c r="O28" s="207"/>
      <c r="P28" s="112" t="s">
        <v>181</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t="e">
        <f ca="1">IF(ISNUMBER(Daten_Q1[[#This Row],[ZH]]),Daten_Q1[[#This Row],[ZH]]/_xlfn.XLOOKUP(Basisjahr,Daten_Q1[Jahr],Daten_Q1[ZH])-1,#N/A)</f>
        <v>#NAME?</v>
      </c>
      <c r="G32" s="121">
        <v>8327123</v>
      </c>
      <c r="H32" s="75" t="e">
        <f ca="1">IF(ISNUMBER(Daten_Q1[[#This Row],[CH]]),Daten_Q1[[#This Row],[CH]]/_xlfn.XLOOKUP(Basisjahr,Daten_Q1[Jahr],Daten_Q1[CH])-1,#N/A)</f>
        <v>#NAME?</v>
      </c>
      <c r="I32" s="121">
        <v>191817</v>
      </c>
      <c r="J32" s="75" t="e">
        <f ca="1">IF(ISNUMBER(Daten_Q1[[#This Row],[BS]]),Daten_Q1[[#This Row],[BS]]/_xlfn.XLOOKUP(Basisjahr,Daten_Q1[Jahr],Daten_Q1[BS])-1,#N/A)</f>
        <v>#NAME?</v>
      </c>
      <c r="K32" s="63"/>
      <c r="L32" s="67"/>
      <c r="M32" s="64"/>
      <c r="N32" s="64"/>
      <c r="O32" s="64"/>
      <c r="P32" s="64"/>
    </row>
    <row r="33" spans="1:16" ht="16.350000000000001" customHeight="1">
      <c r="A33" s="95">
        <v>2016</v>
      </c>
      <c r="B33" s="65" t="s">
        <v>164</v>
      </c>
      <c r="C33" s="124" t="s">
        <v>164</v>
      </c>
      <c r="D33" s="66" t="e">
        <v>#N/A</v>
      </c>
      <c r="E33" s="73">
        <v>1487969</v>
      </c>
      <c r="F33" s="75" t="e">
        <f ca="1">IF(ISNUMBER(Daten_Q1[[#This Row],[ZH]]),Daten_Q1[[#This Row],[ZH]]/_xlfn.XLOOKUP(Basisjahr,Daten_Q1[Jahr],Daten_Q1[ZH])-1,#N/A)</f>
        <v>#NAME?</v>
      </c>
      <c r="G33" s="73">
        <v>8419550</v>
      </c>
      <c r="H33" s="75" t="e">
        <f ca="1">IF(ISNUMBER(Daten_Q1[[#This Row],[CH]]),Daten_Q1[[#This Row],[CH]]/_xlfn.XLOOKUP(Basisjahr,Daten_Q1[Jahr],Daten_Q1[CH])-1,#N/A)</f>
        <v>#NAME?</v>
      </c>
      <c r="I33" s="73">
        <v>193070</v>
      </c>
      <c r="J33" s="75" t="e">
        <f ca="1">IF(ISNUMBER(Daten_Q1[[#This Row],[BS]]),Daten_Q1[[#This Row],[BS]]/_xlfn.XLOOKUP(Basisjahr,Daten_Q1[Jahr],Daten_Q1[BS])-1,#N/A)</f>
        <v>#NAME?</v>
      </c>
      <c r="K33" s="63"/>
      <c r="L33" s="67"/>
      <c r="M33" s="64"/>
      <c r="N33" s="62"/>
      <c r="O33" s="62"/>
      <c r="P33" s="62"/>
    </row>
    <row r="34" spans="1:16" ht="16.350000000000001" customHeight="1">
      <c r="A34" s="95">
        <v>2017</v>
      </c>
      <c r="B34" s="65" t="s">
        <v>164</v>
      </c>
      <c r="C34" s="124" t="s">
        <v>164</v>
      </c>
      <c r="D34" s="66" t="e">
        <v>#N/A</v>
      </c>
      <c r="E34" s="73">
        <v>1504346</v>
      </c>
      <c r="F34" s="75" t="e">
        <f ca="1">IF(ISNUMBER(Daten_Q1[[#This Row],[ZH]]),Daten_Q1[[#This Row],[ZH]]/_xlfn.XLOOKUP(Basisjahr,Daten_Q1[Jahr],Daten_Q1[ZH])-1,#N/A)</f>
        <v>#NAME?</v>
      </c>
      <c r="G34" s="73">
        <v>8484130</v>
      </c>
      <c r="H34" s="75" t="e">
        <f ca="1">IF(ISNUMBER(Daten_Q1[[#This Row],[CH]]),Daten_Q1[[#This Row],[CH]]/_xlfn.XLOOKUP(Basisjahr,Daten_Q1[Jahr],Daten_Q1[CH])-1,#N/A)</f>
        <v>#NAME?</v>
      </c>
      <c r="I34" s="73">
        <v>193908</v>
      </c>
      <c r="J34" s="75" t="e">
        <f ca="1">IF(ISNUMBER(Daten_Q1[[#This Row],[BS]]),Daten_Q1[[#This Row],[BS]]/_xlfn.XLOOKUP(Basisjahr,Daten_Q1[Jahr],Daten_Q1[BS])-1,#N/A)</f>
        <v>#NAME?</v>
      </c>
      <c r="K34" s="63"/>
      <c r="L34" s="67"/>
      <c r="M34" s="64"/>
      <c r="N34" s="62"/>
      <c r="O34" s="62"/>
      <c r="P34" s="62"/>
    </row>
    <row r="35" spans="1:16" ht="16.350000000000001" customHeight="1">
      <c r="A35" s="95">
        <v>2018</v>
      </c>
      <c r="B35" s="65" t="s">
        <v>164</v>
      </c>
      <c r="C35" s="124" t="s">
        <v>164</v>
      </c>
      <c r="D35" s="66" t="e">
        <v>#N/A</v>
      </c>
      <c r="E35" s="73">
        <v>1520968</v>
      </c>
      <c r="F35" s="75" t="e">
        <f ca="1">IF(ISNUMBER(Daten_Q1[[#This Row],[ZH]]),Daten_Q1[[#This Row],[ZH]]/_xlfn.XLOOKUP(Basisjahr,Daten_Q1[Jahr],Daten_Q1[ZH])-1,#N/A)</f>
        <v>#NAME?</v>
      </c>
      <c r="G35" s="73">
        <v>8544527</v>
      </c>
      <c r="H35" s="75" t="e">
        <f ca="1">IF(ISNUMBER(Daten_Q1[[#This Row],[CH]]),Daten_Q1[[#This Row],[CH]]/_xlfn.XLOOKUP(Basisjahr,Daten_Q1[Jahr],Daten_Q1[CH])-1,#N/A)</f>
        <v>#NAME?</v>
      </c>
      <c r="I35" s="73">
        <v>194766</v>
      </c>
      <c r="J35" s="75" t="e">
        <f ca="1">IF(ISNUMBER(Daten_Q1[[#This Row],[BS]]),Daten_Q1[[#This Row],[BS]]/_xlfn.XLOOKUP(Basisjahr,Daten_Q1[Jahr],Daten_Q1[BS])-1,#N/A)</f>
        <v>#NAME?</v>
      </c>
      <c r="K35" s="63"/>
      <c r="L35" s="67"/>
      <c r="M35" s="64"/>
      <c r="N35" s="62"/>
      <c r="O35" s="62"/>
      <c r="P35" s="62"/>
    </row>
    <row r="36" spans="1:16" ht="16.350000000000001" customHeight="1">
      <c r="A36" s="95">
        <v>2019</v>
      </c>
      <c r="B36" s="65" t="s">
        <v>164</v>
      </c>
      <c r="C36" s="124" t="s">
        <v>164</v>
      </c>
      <c r="D36" s="66" t="e">
        <v>#N/A</v>
      </c>
      <c r="E36" s="73">
        <v>1539275</v>
      </c>
      <c r="F36" s="75" t="e">
        <f ca="1">IF(ISNUMBER(Daten_Q1[[#This Row],[ZH]]),Daten_Q1[[#This Row],[ZH]]/_xlfn.XLOOKUP(Basisjahr,Daten_Q1[Jahr],Daten_Q1[ZH])-1,#N/A)</f>
        <v>#NAME?</v>
      </c>
      <c r="G36" s="73">
        <v>8606033</v>
      </c>
      <c r="H36" s="75" t="e">
        <f ca="1">IF(ISNUMBER(Daten_Q1[[#This Row],[CH]]),Daten_Q1[[#This Row],[CH]]/_xlfn.XLOOKUP(Basisjahr,Daten_Q1[Jahr],Daten_Q1[CH])-1,#N/A)</f>
        <v>#NAME?</v>
      </c>
      <c r="I36" s="73">
        <v>195844</v>
      </c>
      <c r="J36" s="75" t="e">
        <f ca="1">IF(ISNUMBER(Daten_Q1[[#This Row],[BS]]),Daten_Q1[[#This Row],[BS]]/_xlfn.XLOOKUP(Basisjahr,Daten_Q1[Jahr],Daten_Q1[BS])-1,#N/A)</f>
        <v>#NAME?</v>
      </c>
      <c r="K36" s="63"/>
      <c r="L36" s="67"/>
      <c r="M36" s="64"/>
      <c r="N36" s="62"/>
      <c r="O36" s="62"/>
      <c r="P36" s="62"/>
    </row>
    <row r="37" spans="1:16" ht="16.350000000000001" customHeight="1">
      <c r="A37" s="95">
        <v>2020</v>
      </c>
      <c r="B37" s="65" t="s">
        <v>164</v>
      </c>
      <c r="C37" s="124" t="s">
        <v>164</v>
      </c>
      <c r="D37" s="66" t="e">
        <v>#N/A</v>
      </c>
      <c r="E37" s="73">
        <v>1553423</v>
      </c>
      <c r="F37" s="75" t="e">
        <f ca="1">IF(ISNUMBER(Daten_Q1[[#This Row],[ZH]]),Daten_Q1[[#This Row],[ZH]]/_xlfn.XLOOKUP(Basisjahr,Daten_Q1[Jahr],Daten_Q1[ZH])-1,#N/A)</f>
        <v>#NAME?</v>
      </c>
      <c r="G37" s="73">
        <v>8670300</v>
      </c>
      <c r="H37" s="75" t="e">
        <f ca="1">IF(ISNUMBER(Daten_Q1[[#This Row],[CH]]),Daten_Q1[[#This Row],[CH]]/_xlfn.XLOOKUP(Basisjahr,Daten_Q1[Jahr],Daten_Q1[CH])-1,#N/A)</f>
        <v>#NAME?</v>
      </c>
      <c r="I37" s="73">
        <v>196735</v>
      </c>
      <c r="J37" s="75" t="e">
        <f ca="1">IF(ISNUMBER(Daten_Q1[[#This Row],[BS]]),Daten_Q1[[#This Row],[BS]]/_xlfn.XLOOKUP(Basisjahr,Daten_Q1[Jahr],Daten_Q1[BS])-1,#N/A)</f>
        <v>#NAME?</v>
      </c>
      <c r="K37" s="63"/>
      <c r="L37" s="67"/>
      <c r="M37" s="64"/>
      <c r="N37" s="62"/>
      <c r="O37" s="62"/>
      <c r="P37" s="62"/>
    </row>
    <row r="38" spans="1:16" ht="16.350000000000001" customHeight="1">
      <c r="A38" s="95">
        <v>2021</v>
      </c>
      <c r="B38" s="65" t="s">
        <v>164</v>
      </c>
      <c r="C38" s="124" t="s">
        <v>164</v>
      </c>
      <c r="D38" s="66" t="e">
        <v>#N/A</v>
      </c>
      <c r="E38" s="73">
        <v>1564662</v>
      </c>
      <c r="F38" s="75" t="e">
        <f ca="1">IF(ISNUMBER(Daten_Q1[[#This Row],[ZH]]),Daten_Q1[[#This Row],[ZH]]/_xlfn.XLOOKUP(Basisjahr,Daten_Q1[Jahr],Daten_Q1[ZH])-1,#N/A)</f>
        <v>#NAME?</v>
      </c>
      <c r="G38" s="73">
        <v>8738791</v>
      </c>
      <c r="H38" s="75" t="e">
        <f ca="1">IF(ISNUMBER(Daten_Q1[[#This Row],[CH]]),Daten_Q1[[#This Row],[CH]]/_xlfn.XLOOKUP(Basisjahr,Daten_Q1[Jahr],Daten_Q1[CH])-1,#N/A)</f>
        <v>#NAME?</v>
      </c>
      <c r="I38" s="73">
        <v>196036</v>
      </c>
      <c r="J38" s="75" t="e">
        <f ca="1">IF(ISNUMBER(Daten_Q1[[#This Row],[BS]]),Daten_Q1[[#This Row],[BS]]/_xlfn.XLOOKUP(Basisjahr,Daten_Q1[Jahr],Daten_Q1[BS])-1,#N/A)</f>
        <v>#NAME?</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109" priority="8" operator="equal">
      <formula>0</formula>
    </cfRule>
  </conditionalFormatting>
  <conditionalFormatting sqref="A21:B22">
    <cfRule type="containsErrors" dxfId="1108" priority="9">
      <formula>ISERROR(A21)</formula>
    </cfRule>
  </conditionalFormatting>
  <conditionalFormatting sqref="A7:C7">
    <cfRule type="containsErrors" dxfId="1107"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106" priority="21" operator="equal">
      <formula>0</formula>
    </cfRule>
  </conditionalFormatting>
  <conditionalFormatting sqref="A2:Z6 A8:Z13 A14:B14 E14:G14 J14:Z14 A15:Z20 E21:G22 J21:Z22 A23:Z25 A26:J27 N26:Z27 A28:O28 Q28:Z28 A29:Z30 A31 D31:AA67 A32:B67 A68:Z72 A73:J74 N73:Z74 A75:Z104">
    <cfRule type="containsErrors" dxfId="1105" priority="15">
      <formula>ISERROR(A2)</formula>
    </cfRule>
  </conditionalFormatting>
  <conditionalFormatting sqref="B7">
    <cfRule type="cellIs" dxfId="1104" priority="12" operator="equal">
      <formula>0</formula>
    </cfRule>
  </conditionalFormatting>
  <conditionalFormatting sqref="B31:C31">
    <cfRule type="cellIs" dxfId="1103" priority="6" operator="equal">
      <formula>0</formula>
    </cfRule>
    <cfRule type="containsErrors" dxfId="1102" priority="7">
      <formula>ISERROR(B31)</formula>
    </cfRule>
  </conditionalFormatting>
  <conditionalFormatting sqref="C32:C67">
    <cfRule type="cellIs" dxfId="1101" priority="2" operator="equal">
      <formula>0</formula>
    </cfRule>
    <cfRule type="containsErrors" dxfId="1100" priority="5">
      <formula>ISERROR(C32)</formula>
    </cfRule>
  </conditionalFormatting>
  <conditionalFormatting sqref="D7">
    <cfRule type="cellIs" dxfId="1099" priority="10" operator="equal">
      <formula>0</formula>
    </cfRule>
  </conditionalFormatting>
  <conditionalFormatting sqref="D7:Z7">
    <cfRule type="containsErrors" dxfId="1098" priority="11">
      <formula>ISERROR(D7)</formula>
    </cfRule>
  </conditionalFormatting>
  <conditionalFormatting sqref="P28">
    <cfRule type="cellIs" dxfId="1097"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 r:id="rId1"/>
    <hyperlink ref="G12" r:id="rId2" display="https://opendata.swiss/de/dataset/gebaude-nach-kanton-gebaudekategorie-heizungsart-warmwasserversorgung-energietrager-und-bauperi"/>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 G5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tabColor theme="1" tint="0.49998474074526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5.140625" style="19" bestFit="1"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182</v>
      </c>
      <c r="B1" s="209"/>
      <c r="C1" s="209"/>
      <c r="D1" s="209"/>
      <c r="E1" s="93" t="e">
        <f ca="1">Basisjahr&amp;"-"&amp;Betrachtungsjahr&amp;": "&amp;ROUND(_xlfn.XLOOKUP(Betrachtungsjahr,Daten_Q2[Jahr],Daten_Q2[Veränderung ZH])*100,1)&amp;" %"</f>
        <v>#NAME?</v>
      </c>
      <c r="F1" s="210" t="s">
        <v>122</v>
      </c>
      <c r="G1" s="210"/>
      <c r="H1" s="210"/>
      <c r="J1" s="94" t="e">
        <f ca="1">Basisjahr&amp;"-"&amp;Betrachtungsjahr&amp;": "&amp;ROUND(_xlfn.XLOOKUP(Betrachtungsjahr,Daten_Q2[Jahr],Daten_Q2[Veränderung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Q2</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1" t="s">
        <v>185</v>
      </c>
      <c r="C8" s="191"/>
      <c r="D8" s="191"/>
      <c r="E8" s="19"/>
      <c r="F8" s="90" t="str">
        <f t="shared" si="1"/>
        <v>Kurzbeschreibung</v>
      </c>
      <c r="G8" s="192" t="s">
        <v>186</v>
      </c>
      <c r="H8" s="192"/>
      <c r="I8" s="192"/>
      <c r="Q8" s="58">
        <f>E38/E32-1</f>
        <v>-1</v>
      </c>
    </row>
    <row r="9" spans="1:17" s="59" customFormat="1" ht="72" customHeight="1" thickTop="1" thickBot="1">
      <c r="A9" s="79" t="s">
        <v>132</v>
      </c>
      <c r="B9" s="191" t="s">
        <v>187</v>
      </c>
      <c r="C9" s="191"/>
      <c r="D9" s="191"/>
      <c r="E9" s="19"/>
      <c r="F9" s="90" t="str">
        <f t="shared" si="1"/>
        <v>Aussagekraft/Relevanz</v>
      </c>
      <c r="G9" s="192" t="str">
        <f>IF(ISBLANK(B9),"",B9)</f>
        <v>Es handelt sich um eine relvante Grösse, um die Emissionen vergleichbar zu machen. Beispielsweise ermöglicht es die Grösse, die (angestrebte) Entkopplung von Wirtschaftswachstum und Treibhausgasemissionen zu beobachten.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192" t="str">
        <f t="shared" ref="G11:G17" si="3">IF(ISBLANK(B11),"",B11)</f>
        <v>Bundesamt für Statistik
Bruttoinlandsprodukt (BIP) nach Grossregion und Kanton</v>
      </c>
      <c r="H11" s="192"/>
      <c r="I11" s="192"/>
    </row>
    <row r="12" spans="1:17" s="56" customFormat="1" ht="42" customHeight="1" thickTop="1" thickBot="1">
      <c r="A12" s="79" t="s">
        <v>134</v>
      </c>
      <c r="B12" s="194" t="s">
        <v>189</v>
      </c>
      <c r="C12" s="194"/>
      <c r="D12" s="194"/>
      <c r="E12" s="19"/>
      <c r="F12" s="90" t="str">
        <f t="shared" si="2"/>
        <v>Internetadresse</v>
      </c>
      <c r="G12" s="212" t="str">
        <f t="shared" si="3"/>
        <v>https://www.bfs.admin.ch/bfs/de/home/statistiken/kataloge-datenbanken/tabellen.assetdetail.23526479.html</v>
      </c>
      <c r="H12" s="212" t="str">
        <f>IF(ISBLANK(C12),"",C12)</f>
        <v/>
      </c>
      <c r="I12" s="212" t="str">
        <f>IF(ISBLANK(D12),"",D12)</f>
        <v/>
      </c>
    </row>
    <row r="13" spans="1:17" s="56" customFormat="1" ht="42" customHeight="1" thickTop="1" thickBot="1">
      <c r="A13" s="79" t="s">
        <v>127</v>
      </c>
      <c r="B13" s="194" t="s">
        <v>164</v>
      </c>
      <c r="C13" s="194"/>
      <c r="D13" s="194"/>
      <c r="E13" s="19"/>
      <c r="F13" s="90" t="str">
        <f t="shared" si="2"/>
        <v>Kontaktperson</v>
      </c>
      <c r="G13" s="212" t="str">
        <f t="shared" si="3"/>
        <v>keine</v>
      </c>
      <c r="H13" s="212" t="str">
        <f>IF(ISBLANK(C13),"",C13)</f>
        <v/>
      </c>
      <c r="I13" s="212" t="str">
        <f>IF(ISBLANK(D13),"",D13)</f>
        <v/>
      </c>
    </row>
    <row r="14" spans="1:17" s="56" customFormat="1" ht="14.25" thickTop="1" thickBot="1">
      <c r="A14" s="79" t="s">
        <v>135</v>
      </c>
      <c r="B14" s="201" t="s">
        <v>190</v>
      </c>
      <c r="C14" s="202"/>
      <c r="D14" s="203"/>
      <c r="E14" s="19"/>
      <c r="F14" s="90" t="str">
        <f>A14</f>
        <v>Nr. der Statisitik</v>
      </c>
      <c r="G14" s="213" t="str">
        <f>B14</f>
        <v>je-d-04.02.06.01</v>
      </c>
      <c r="H14" s="214"/>
      <c r="I14" s="21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5.5"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1" t="s">
        <v>193</v>
      </c>
      <c r="C17" s="191"/>
      <c r="D17" s="191"/>
      <c r="E17" s="19"/>
      <c r="F17" s="90" t="str">
        <f t="shared" si="2"/>
        <v>Einschränkungen</v>
      </c>
      <c r="G17" s="216" t="str">
        <f t="shared" si="3"/>
        <v>Hat eine Verpätung von 2 Jahren</v>
      </c>
      <c r="H17" s="216" t="str">
        <f>IF(ISBLANK(C17),"",C17)</f>
        <v/>
      </c>
      <c r="I17" s="21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11"/>
      <c r="H24" s="211"/>
      <c r="I24" s="211"/>
    </row>
    <row r="25" spans="1:17" s="59" customFormat="1" ht="42.6" customHeight="1" thickTop="1" thickBot="1">
      <c r="A25" s="79" t="s">
        <v>148</v>
      </c>
      <c r="B25" s="191" t="s">
        <v>179</v>
      </c>
      <c r="C25" s="191"/>
      <c r="D25" s="191"/>
      <c r="E25" s="19"/>
      <c r="F25" s="90" t="str">
        <f t="shared" ref="F25:F27" si="7">A25</f>
        <v>Datenqualität</v>
      </c>
      <c r="G25" s="212" t="str">
        <f t="shared" ref="G25:I27" si="8">IF(ISBLANK(B25),"",B25)</f>
        <v>gut</v>
      </c>
      <c r="H25" s="212" t="str">
        <f t="shared" si="8"/>
        <v/>
      </c>
      <c r="I25" s="212" t="str">
        <f t="shared" si="8"/>
        <v/>
      </c>
    </row>
    <row r="26" spans="1:17" s="59" customFormat="1" ht="33" customHeight="1" thickTop="1" thickBot="1">
      <c r="A26" s="79" t="s">
        <v>149</v>
      </c>
      <c r="B26" s="193" t="s">
        <v>195</v>
      </c>
      <c r="C26" s="193"/>
      <c r="D26" s="193"/>
      <c r="E26" s="19"/>
      <c r="F26" s="90" t="str">
        <f t="shared" si="7"/>
        <v>Plausiblisierung / Verifizierung</v>
      </c>
      <c r="G26" s="212" t="str">
        <f t="shared" si="8"/>
        <v>Das BIP des Kantons Zürich sollte rund 20 % des nationalen BIP ausmachen</v>
      </c>
      <c r="H26" s="212" t="str">
        <f t="shared" si="8"/>
        <v/>
      </c>
      <c r="I26" s="212" t="str">
        <f t="shared" si="8"/>
        <v/>
      </c>
    </row>
    <row r="27" spans="1:17" s="59" customFormat="1" ht="37.35" customHeight="1" thickTop="1" thickBot="1">
      <c r="A27" s="79" t="s">
        <v>150</v>
      </c>
      <c r="B27" s="191" t="s">
        <v>196</v>
      </c>
      <c r="C27" s="191"/>
      <c r="D27" s="191"/>
      <c r="E27" s="19"/>
      <c r="F27" s="90" t="str">
        <f t="shared" si="7"/>
        <v>Bemerkungen</v>
      </c>
      <c r="G27" s="212" t="str">
        <f t="shared" si="8"/>
        <v xml:space="preserve">keine </v>
      </c>
      <c r="H27" s="212" t="str">
        <f t="shared" si="8"/>
        <v/>
      </c>
      <c r="I27" s="212" t="str">
        <f t="shared" si="8"/>
        <v/>
      </c>
    </row>
    <row r="28" spans="1:17" s="59" customFormat="1" ht="27.6" customHeight="1" thickTop="1">
      <c r="A28" s="60"/>
      <c r="B28" s="60"/>
      <c r="C28" s="60"/>
      <c r="D28" s="60"/>
      <c r="E28" s="60"/>
      <c r="F28" s="61"/>
      <c r="G28" s="61"/>
      <c r="H28" s="61"/>
      <c r="I28" s="61"/>
      <c r="J28" s="61"/>
      <c r="N28" s="207" t="s">
        <v>151</v>
      </c>
      <c r="O28" s="207"/>
      <c r="P28" s="112" t="s">
        <v>197</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t="e">
        <f ca="1">IF(ISNUMBER(Daten_Q2[[#This Row],[ZH]]),Daten_Q2[[#This Row],[ZH]]/_xlfn.XLOOKUP(Basisjahr,Daten_Q2[Jahr],Daten_Q2[ZH])-1,#N/A)</f>
        <v>#NAME?</v>
      </c>
      <c r="G32" s="138">
        <v>668006381700</v>
      </c>
      <c r="H32" s="75" t="e">
        <f ca="1">IF(ISNUMBER(Daten_Q2[[#This Row],[CH]]),Daten_Q2[[#This Row],[CH]]/_xlfn.XLOOKUP(Basisjahr,Daten_Q2[Jahr],Daten_Q2[CH])-1,#N/A)</f>
        <v>#NAME?</v>
      </c>
      <c r="I32" s="138">
        <v>32764389870</v>
      </c>
      <c r="J32" s="75" t="e">
        <f ca="1">IF(ISNUMBER(Daten_Q2[[#This Row],[BS]]),Daten_Q2[[#This Row],[BS]]/_xlfn.XLOOKUP(Basisjahr,Daten_Q2[Jahr],Daten_Q2[BS])-1,#N/A)</f>
        <v>#NAME?</v>
      </c>
      <c r="K32" s="63"/>
      <c r="L32" s="67"/>
      <c r="M32" s="64"/>
      <c r="N32" s="64"/>
      <c r="O32" s="64"/>
      <c r="P32" s="64"/>
    </row>
    <row r="33" spans="1:16" ht="16.350000000000001" customHeight="1">
      <c r="A33" s="95">
        <v>2016</v>
      </c>
      <c r="B33" s="65" t="s">
        <v>164</v>
      </c>
      <c r="C33" s="124" t="s">
        <v>164</v>
      </c>
      <c r="D33" s="66" t="e">
        <v>#N/A</v>
      </c>
      <c r="E33" s="138">
        <v>146281060940</v>
      </c>
      <c r="F33" s="75" t="e">
        <f ca="1">IF(ISNUMBER(Daten_Q2[[#This Row],[ZH]]),Daten_Q2[[#This Row],[ZH]]/_xlfn.XLOOKUP(Basisjahr,Daten_Q2[Jahr],Daten_Q2[ZH])-1,#N/A)</f>
        <v>#NAME?</v>
      </c>
      <c r="G33" s="138">
        <v>677848330560</v>
      </c>
      <c r="H33" s="75" t="e">
        <f ca="1">IF(ISNUMBER(Daten_Q2[[#This Row],[CH]]),Daten_Q2[[#This Row],[CH]]/_xlfn.XLOOKUP(Basisjahr,Daten_Q2[Jahr],Daten_Q2[CH])-1,#N/A)</f>
        <v>#NAME?</v>
      </c>
      <c r="I33" s="138">
        <v>35204044370</v>
      </c>
      <c r="J33" s="75" t="e">
        <f ca="1">IF(ISNUMBER(Daten_Q2[[#This Row],[BS]]),Daten_Q2[[#This Row],[BS]]/_xlfn.XLOOKUP(Basisjahr,Daten_Q2[Jahr],Daten_Q2[BS])-1,#N/A)</f>
        <v>#NAME?</v>
      </c>
      <c r="K33" s="63"/>
      <c r="L33" s="67"/>
      <c r="M33" s="64"/>
      <c r="N33" s="62"/>
      <c r="O33" s="62"/>
      <c r="P33" s="62"/>
    </row>
    <row r="34" spans="1:16" ht="16.350000000000001" customHeight="1">
      <c r="A34" s="95">
        <v>2017</v>
      </c>
      <c r="B34" s="65" t="s">
        <v>164</v>
      </c>
      <c r="C34" s="124" t="s">
        <v>164</v>
      </c>
      <c r="D34" s="66" t="e">
        <v>#N/A</v>
      </c>
      <c r="E34" s="138">
        <v>148710709890</v>
      </c>
      <c r="F34" s="75" t="e">
        <f ca="1">IF(ISNUMBER(Daten_Q2[[#This Row],[ZH]]),Daten_Q2[[#This Row],[ZH]]/_xlfn.XLOOKUP(Basisjahr,Daten_Q2[Jahr],Daten_Q2[ZH])-1,#N/A)</f>
        <v>#NAME?</v>
      </c>
      <c r="G34" s="138">
        <v>684558467480</v>
      </c>
      <c r="H34" s="75" t="e">
        <f ca="1">IF(ISNUMBER(Daten_Q2[[#This Row],[CH]]),Daten_Q2[[#This Row],[CH]]/_xlfn.XLOOKUP(Basisjahr,Daten_Q2[Jahr],Daten_Q2[CH])-1,#N/A)</f>
        <v>#NAME?</v>
      </c>
      <c r="I34" s="138">
        <v>36876211100</v>
      </c>
      <c r="J34" s="75" t="e">
        <f ca="1">IF(ISNUMBER(Daten_Q2[[#This Row],[BS]]),Daten_Q2[[#This Row],[BS]]/_xlfn.XLOOKUP(Basisjahr,Daten_Q2[Jahr],Daten_Q2[BS])-1,#N/A)</f>
        <v>#NAME?</v>
      </c>
      <c r="K34" s="63"/>
      <c r="L34" s="67"/>
      <c r="M34" s="64"/>
      <c r="N34" s="62"/>
      <c r="O34" s="62"/>
      <c r="P34" s="62"/>
    </row>
    <row r="35" spans="1:16" ht="16.350000000000001" customHeight="1">
      <c r="A35" s="95">
        <v>2018</v>
      </c>
      <c r="B35" s="65" t="s">
        <v>164</v>
      </c>
      <c r="C35" s="124" t="s">
        <v>164</v>
      </c>
      <c r="D35" s="66" t="e">
        <v>#N/A</v>
      </c>
      <c r="E35" s="138">
        <v>156883077380</v>
      </c>
      <c r="F35" s="75" t="e">
        <f ca="1">IF(ISNUMBER(Daten_Q2[[#This Row],[ZH]]),Daten_Q2[[#This Row],[ZH]]/_xlfn.XLOOKUP(Basisjahr,Daten_Q2[Jahr],Daten_Q2[ZH])-1,#N/A)</f>
        <v>#NAME?</v>
      </c>
      <c r="G35" s="138">
        <v>709521556500</v>
      </c>
      <c r="H35" s="75" t="e">
        <f ca="1">IF(ISNUMBER(Daten_Q2[[#This Row],[CH]]),Daten_Q2[[#This Row],[CH]]/_xlfn.XLOOKUP(Basisjahr,Daten_Q2[Jahr],Daten_Q2[CH])-1,#N/A)</f>
        <v>#NAME?</v>
      </c>
      <c r="I35" s="138">
        <v>38110196930</v>
      </c>
      <c r="J35" s="75" t="e">
        <f ca="1">IF(ISNUMBER(Daten_Q2[[#This Row],[BS]]),Daten_Q2[[#This Row],[BS]]/_xlfn.XLOOKUP(Basisjahr,Daten_Q2[Jahr],Daten_Q2[BS])-1,#N/A)</f>
        <v>#NAME?</v>
      </c>
      <c r="K35" s="63"/>
      <c r="L35" s="67"/>
      <c r="M35" s="64"/>
      <c r="N35" s="62"/>
      <c r="O35" s="62"/>
      <c r="P35" s="62"/>
    </row>
    <row r="36" spans="1:16" ht="16.350000000000001" customHeight="1">
      <c r="A36" s="95">
        <v>2019</v>
      </c>
      <c r="B36" s="65" t="s">
        <v>164</v>
      </c>
      <c r="C36" s="124" t="s">
        <v>164</v>
      </c>
      <c r="D36" s="66" t="e">
        <v>#N/A</v>
      </c>
      <c r="E36" s="138">
        <v>155290741810</v>
      </c>
      <c r="F36" s="75" t="e">
        <f ca="1">IF(ISNUMBER(Daten_Q2[[#This Row],[ZH]]),Daten_Q2[[#This Row],[ZH]]/_xlfn.XLOOKUP(Basisjahr,Daten_Q2[Jahr],Daten_Q2[ZH])-1,#N/A)</f>
        <v>#NAME?</v>
      </c>
      <c r="G36" s="138">
        <v>716878589830</v>
      </c>
      <c r="H36" s="75" t="e">
        <f ca="1">IF(ISNUMBER(Daten_Q2[[#This Row],[CH]]),Daten_Q2[[#This Row],[CH]]/_xlfn.XLOOKUP(Basisjahr,Daten_Q2[Jahr],Daten_Q2[CH])-1,#N/A)</f>
        <v>#NAME?</v>
      </c>
      <c r="I36" s="138">
        <v>38316716380</v>
      </c>
      <c r="J36" s="75" t="e">
        <f ca="1">IF(ISNUMBER(Daten_Q2[[#This Row],[BS]]),Daten_Q2[[#This Row],[BS]]/_xlfn.XLOOKUP(Basisjahr,Daten_Q2[Jahr],Daten_Q2[BS])-1,#N/A)</f>
        <v>#NAME?</v>
      </c>
      <c r="K36" s="63"/>
      <c r="L36" s="67"/>
      <c r="M36" s="64"/>
      <c r="N36" s="62"/>
      <c r="O36" s="62"/>
      <c r="P36" s="62"/>
    </row>
    <row r="37" spans="1:16" ht="16.350000000000001" customHeight="1">
      <c r="A37" s="95">
        <v>2020</v>
      </c>
      <c r="B37" s="65" t="s">
        <v>164</v>
      </c>
      <c r="C37" s="124" t="s">
        <v>164</v>
      </c>
      <c r="D37" s="66" t="e">
        <v>#N/A</v>
      </c>
      <c r="E37" s="138">
        <v>149003970230</v>
      </c>
      <c r="F37" s="75" t="e">
        <f ca="1">IF(ISNUMBER(Daten_Q2[[#This Row],[ZH]]),Daten_Q2[[#This Row],[ZH]]/_xlfn.XLOOKUP(Basisjahr,Daten_Q2[Jahr],Daten_Q2[ZH])-1,#N/A)</f>
        <v>#NAME?</v>
      </c>
      <c r="G37" s="138">
        <v>694661735810</v>
      </c>
      <c r="H37" s="75" t="e">
        <f ca="1">IF(ISNUMBER(Daten_Q2[[#This Row],[CH]]),Daten_Q2[[#This Row],[CH]]/_xlfn.XLOOKUP(Basisjahr,Daten_Q2[Jahr],Daten_Q2[CH])-1,#N/A)</f>
        <v>#NAME?</v>
      </c>
      <c r="I37" s="138">
        <v>37168282860</v>
      </c>
      <c r="J37" s="75" t="e">
        <f ca="1">IF(ISNUMBER(Daten_Q2[[#This Row],[BS]]),Daten_Q2[[#This Row],[BS]]/_xlfn.XLOOKUP(Basisjahr,Daten_Q2[Jahr],Daten_Q2[BS])-1,#N/A)</f>
        <v>#NAME?</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77" priority="8" operator="equal">
      <formula>0</formula>
    </cfRule>
  </conditionalFormatting>
  <conditionalFormatting sqref="A21:B22">
    <cfRule type="containsErrors" dxfId="1076" priority="9">
      <formula>ISERROR(A21)</formula>
    </cfRule>
  </conditionalFormatting>
  <conditionalFormatting sqref="A7:C7">
    <cfRule type="containsErrors" dxfId="1075"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74" priority="14">
      <formula>ISERROR(A2)</formula>
    </cfRule>
  </conditionalFormatting>
  <conditionalFormatting sqref="B7">
    <cfRule type="cellIs" dxfId="1073" priority="12" operator="equal">
      <formula>0</formula>
    </cfRule>
  </conditionalFormatting>
  <conditionalFormatting sqref="B31:C31">
    <cfRule type="cellIs" dxfId="1072" priority="6" operator="equal">
      <formula>0</formula>
    </cfRule>
    <cfRule type="containsErrors" dxfId="1071" priority="7">
      <formula>ISERROR(B31)</formula>
    </cfRule>
  </conditionalFormatting>
  <conditionalFormatting sqref="C32:C67">
    <cfRule type="cellIs" dxfId="1070" priority="2" operator="equal">
      <formula>0</formula>
    </cfRule>
    <cfRule type="containsErrors" dxfId="1069" priority="5">
      <formula>ISERROR(C32)</formula>
    </cfRule>
  </conditionalFormatting>
  <conditionalFormatting sqref="D7">
    <cfRule type="cellIs" dxfId="1068" priority="10" operator="equal">
      <formula>0</formula>
    </cfRule>
  </conditionalFormatting>
  <conditionalFormatting sqref="D7:Z7">
    <cfRule type="containsErrors" dxfId="1067" priority="11">
      <formula>ISERROR(D7)</formula>
    </cfRule>
  </conditionalFormatting>
  <conditionalFormatting sqref="P28">
    <cfRule type="cellIs" dxfId="1066"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 r:id="rId1"/>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1" tint="0.49998474074526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199</v>
      </c>
      <c r="B1" s="209"/>
      <c r="C1" s="209"/>
      <c r="D1" s="209"/>
      <c r="E1" s="93" t="e">
        <f ca="1">Basisjahr&amp;"-"&amp;Betrachtungsjahr&amp;": "&amp;ROUND(_xlfn.XLOOKUP(Betrachtungsjahr,Daten_Q3[Jahr],Daten_Q3[Veränderung ZH])*100,1)&amp;" %"</f>
        <v>#NAME?</v>
      </c>
      <c r="F1" s="210" t="s">
        <v>122</v>
      </c>
      <c r="G1" s="210"/>
      <c r="H1" s="210"/>
      <c r="J1" s="94" t="e">
        <f ca="1">Basisjahr&amp;"-"&amp;Betrachtungsjahr&amp;": "&amp;ROUND(_xlfn.XLOOKUP(Betrachtungsjahr,Daten_Q3[Jahr],Daten_Q3[Veränderung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Q3</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1" t="s">
        <v>201</v>
      </c>
      <c r="C8" s="191"/>
      <c r="D8" s="191"/>
      <c r="E8" s="19"/>
      <c r="F8" s="90" t="str">
        <f t="shared" si="1"/>
        <v>Kurzbeschreibung</v>
      </c>
      <c r="G8" s="21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12" t="str">
        <f t="shared" si="2"/>
        <v/>
      </c>
      <c r="I8" s="212" t="str">
        <f t="shared" si="2"/>
        <v/>
      </c>
      <c r="Q8" s="58" t="e">
        <f>E38/E32-1</f>
        <v>#N/A</v>
      </c>
    </row>
    <row r="9" spans="1:17" s="59" customFormat="1" ht="72" customHeight="1" thickTop="1" thickBot="1">
      <c r="A9" s="79" t="s">
        <v>132</v>
      </c>
      <c r="B9" s="191" t="s">
        <v>202</v>
      </c>
      <c r="C9" s="191"/>
      <c r="D9" s="191"/>
      <c r="E9" s="19"/>
      <c r="F9" s="90" t="str">
        <f t="shared" si="1"/>
        <v>Aussagekraft/Relevanz</v>
      </c>
      <c r="G9" s="212" t="str">
        <f t="shared" si="2"/>
        <v>Die direkte Relevanz für die Dekarbonisierung ist gering, jedoch macht sie einige Indikatoren des Klimamonitorings vergleichbarer.</v>
      </c>
      <c r="H9" s="212" t="str">
        <f t="shared" si="2"/>
        <v/>
      </c>
      <c r="I9" s="21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12" t="s">
        <v>164</v>
      </c>
      <c r="H11" s="212" t="str">
        <f>IF(ISBLANK(C11),"",C11)</f>
        <v/>
      </c>
      <c r="I11" s="212" t="str">
        <f>IF(ISBLANK(D11),"",D11)</f>
        <v/>
      </c>
    </row>
    <row r="12" spans="1:17" s="56" customFormat="1" ht="42" customHeight="1" thickTop="1" thickBot="1">
      <c r="A12" s="79" t="s">
        <v>134</v>
      </c>
      <c r="B12" s="194" t="s">
        <v>204</v>
      </c>
      <c r="C12" s="194"/>
      <c r="D12" s="194"/>
      <c r="E12" s="19"/>
      <c r="F12" s="90" t="str">
        <f t="shared" si="3"/>
        <v>Internetadresse</v>
      </c>
      <c r="G12" s="212" t="s">
        <v>164</v>
      </c>
      <c r="H12" s="212" t="str">
        <f>IF(ISBLANK(C12),"",C12)</f>
        <v/>
      </c>
      <c r="I12" s="212" t="str">
        <f>IF(ISBLANK(D12),"",D12)</f>
        <v/>
      </c>
    </row>
    <row r="13" spans="1:17" s="56" customFormat="1" ht="42" customHeight="1" thickTop="1" thickBot="1">
      <c r="A13" s="79" t="s">
        <v>127</v>
      </c>
      <c r="B13" s="194" t="s">
        <v>164</v>
      </c>
      <c r="C13" s="194"/>
      <c r="D13" s="194"/>
      <c r="E13" s="19"/>
      <c r="F13" s="90" t="str">
        <f t="shared" si="3"/>
        <v>Kontaktperson</v>
      </c>
      <c r="G13" s="212" t="str">
        <f>IF(ISBLANK(B13),"",B13)</f>
        <v>keine</v>
      </c>
      <c r="H13" s="212"/>
      <c r="I13" s="212"/>
    </row>
    <row r="14" spans="1:17" s="56" customFormat="1" ht="14.25" thickTop="1" thickBot="1">
      <c r="A14" s="79" t="s">
        <v>135</v>
      </c>
      <c r="B14" s="201" t="s">
        <v>205</v>
      </c>
      <c r="C14" s="202"/>
      <c r="D14" s="203"/>
      <c r="E14" s="19"/>
      <c r="F14" s="90" t="str">
        <f>A14</f>
        <v>Nr. der Statisitik</v>
      </c>
      <c r="G14" s="212" t="s">
        <v>164</v>
      </c>
      <c r="H14" s="212" t="str">
        <f>IF(ISBLANK(C14),"",C14)</f>
        <v/>
      </c>
      <c r="I14" s="21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1" t="s">
        <v>164</v>
      </c>
      <c r="C17" s="191"/>
      <c r="D17" s="191"/>
      <c r="E17" s="19"/>
      <c r="F17" s="90" t="str">
        <f t="shared" si="3"/>
        <v>Einschränkungen</v>
      </c>
      <c r="G17" s="212" t="str">
        <f>IF(ISBLANK(B17),"",B17)</f>
        <v>keine</v>
      </c>
      <c r="H17" s="212" t="str">
        <f>IF(ISBLANK(C17),"",C17)</f>
        <v/>
      </c>
      <c r="I17" s="21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11"/>
      <c r="H24" s="211"/>
      <c r="I24" s="211"/>
    </row>
    <row r="25" spans="1:17" s="59" customFormat="1" ht="42.6" customHeight="1" thickTop="1" thickBot="1">
      <c r="A25" s="79" t="s">
        <v>148</v>
      </c>
      <c r="B25" s="191" t="s">
        <v>179</v>
      </c>
      <c r="C25" s="191"/>
      <c r="D25" s="191"/>
      <c r="E25" s="19"/>
      <c r="F25" s="90" t="str">
        <f t="shared" ref="F25:F27" si="7">A25</f>
        <v>Datenqualität</v>
      </c>
      <c r="G25" s="212" t="s">
        <v>164</v>
      </c>
      <c r="H25" s="212" t="str">
        <f t="shared" ref="G25:I27" si="8">IF(ISBLANK(C25),"",C25)</f>
        <v/>
      </c>
      <c r="I25" s="212" t="str">
        <f t="shared" si="8"/>
        <v/>
      </c>
    </row>
    <row r="26" spans="1:17" s="59" customFormat="1" ht="33" customHeight="1" thickTop="1" thickBot="1">
      <c r="A26" s="79" t="s">
        <v>149</v>
      </c>
      <c r="B26" s="193" t="s">
        <v>164</v>
      </c>
      <c r="C26" s="193"/>
      <c r="D26" s="193"/>
      <c r="E26" s="19"/>
      <c r="F26" s="90" t="str">
        <f t="shared" si="7"/>
        <v>Plausiblisierung / Verifizierung</v>
      </c>
      <c r="G26" s="212" t="str">
        <f t="shared" si="8"/>
        <v>keine</v>
      </c>
      <c r="H26" s="212" t="str">
        <f t="shared" si="8"/>
        <v/>
      </c>
      <c r="I26" s="212" t="str">
        <f t="shared" si="8"/>
        <v/>
      </c>
    </row>
    <row r="27" spans="1:17" s="59" customFormat="1" ht="37.35" customHeight="1" thickTop="1" thickBot="1">
      <c r="A27" s="79" t="s">
        <v>150</v>
      </c>
      <c r="B27" s="191" t="s">
        <v>164</v>
      </c>
      <c r="C27" s="191"/>
      <c r="D27" s="191"/>
      <c r="E27" s="19"/>
      <c r="F27" s="90" t="str">
        <f t="shared" si="7"/>
        <v>Bemerkungen</v>
      </c>
      <c r="G27" s="212" t="str">
        <f t="shared" si="8"/>
        <v>keine</v>
      </c>
      <c r="H27" s="212" t="str">
        <f t="shared" si="8"/>
        <v/>
      </c>
      <c r="I27" s="212" t="str">
        <f t="shared" si="8"/>
        <v/>
      </c>
    </row>
    <row r="28" spans="1:17" s="59" customFormat="1" ht="27.6" customHeight="1" thickTop="1">
      <c r="A28" s="60"/>
      <c r="B28" s="60"/>
      <c r="C28" s="60"/>
      <c r="D28" s="60"/>
      <c r="E28" s="60"/>
      <c r="F28" s="61"/>
      <c r="G28" s="61"/>
      <c r="H28" s="61"/>
      <c r="I28" s="61"/>
      <c r="J28" s="61"/>
      <c r="N28" s="207" t="s">
        <v>151</v>
      </c>
      <c r="O28" s="207"/>
      <c r="P28" s="112" t="s">
        <v>209</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t="e">
        <f ca="1">IF(ISNUMBER(Daten_Q3[[#This Row],[CH]]),(Daten_Q3[[#This Row],[CH]]/_xlfn.XLOOKUP(Basisjahr,Daten_Q3[Jahr],Daten_Q3[CH])),#N/A)</f>
        <v>#NAME?</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t="e">
        <f ca="1">IF(ISNUMBER(Daten_Q3[[#This Row],[CH]]),(Daten_Q3[[#This Row],[CH]]/_xlfn.XLOOKUP(Basisjahr,Daten_Q3[Jahr],Daten_Q3[CH])),#N/A)</f>
        <v>#NAME?</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t="e">
        <f ca="1">IF(ISNUMBER(Daten_Q3[[#This Row],[CH]]),(Daten_Q3[[#This Row],[CH]]/_xlfn.XLOOKUP(Basisjahr,Daten_Q3[Jahr],Daten_Q3[CH])),#N/A)</f>
        <v>#NAME?</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t="e">
        <f ca="1">IF(ISNUMBER(Daten_Q3[[#This Row],[CH]]),(Daten_Q3[[#This Row],[CH]]/_xlfn.XLOOKUP(Basisjahr,Daten_Q3[Jahr],Daten_Q3[CH])),#N/A)</f>
        <v>#NAME?</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t="e">
        <f ca="1">IF(ISNUMBER(Daten_Q3[[#This Row],[CH]]),(Daten_Q3[[#This Row],[CH]]/_xlfn.XLOOKUP(Basisjahr,Daten_Q3[Jahr],Daten_Q3[CH])),#N/A)</f>
        <v>#NAME?</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t="e">
        <f ca="1">IF(ISNUMBER(Daten_Q3[[#This Row],[CH]]),(Daten_Q3[[#This Row],[CH]]/_xlfn.XLOOKUP(Basisjahr,Daten_Q3[Jahr],Daten_Q3[CH])),#N/A)</f>
        <v>#NAME?</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t="e">
        <f ca="1">IF(ISNUMBER(Daten_Q3[[#This Row],[CH]]),(Daten_Q3[[#This Row],[CH]]/_xlfn.XLOOKUP(Basisjahr,Daten_Q3[Jahr],Daten_Q3[CH])),#N/A)</f>
        <v>#NAME?</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46" priority="25" operator="equal">
      <formula>0</formula>
    </cfRule>
  </conditionalFormatting>
  <conditionalFormatting sqref="A21:B22">
    <cfRule type="containsErrors" dxfId="1045" priority="26">
      <formula>ISERROR(A21)</formula>
    </cfRule>
  </conditionalFormatting>
  <conditionalFormatting sqref="A7:C7">
    <cfRule type="containsErrors" dxfId="1044" priority="30">
      <formula>ISERROR(A7)</formula>
    </cfRule>
  </conditionalFormatting>
  <conditionalFormatting sqref="A2:Z6 A8:Z13 A14:B14 E14:Z14 A15:Z20 E21:G22 J21:Z22 A23:Z25 A26:J27 N26:Z27 A28:O28 Q28:Z28 A29:Z30 A31 D31:AA31 A32:B67 E32:F67 I32:AA67 A68:Z72 A73:J74 N73:Z74 A75:Z104">
    <cfRule type="containsErrors" dxfId="1043" priority="50">
      <formula>ISERROR(A2)</formula>
    </cfRule>
  </conditionalFormatting>
  <conditionalFormatting sqref="B7">
    <cfRule type="cellIs" dxfId="1042" priority="29" operator="equal">
      <formula>0</formula>
    </cfRule>
  </conditionalFormatting>
  <conditionalFormatting sqref="B31:C31">
    <cfRule type="cellIs" dxfId="1041" priority="23" operator="equal">
      <formula>0</formula>
    </cfRule>
    <cfRule type="containsErrors" dxfId="1040" priority="24">
      <formula>ISERROR(B31)</formula>
    </cfRule>
  </conditionalFormatting>
  <conditionalFormatting sqref="C32:C67">
    <cfRule type="cellIs" dxfId="1039" priority="19" operator="equal">
      <formula>0</formula>
    </cfRule>
    <cfRule type="containsErrors" dxfId="1038" priority="22">
      <formula>ISERROR(C32)</formula>
    </cfRule>
  </conditionalFormatting>
  <conditionalFormatting sqref="D7">
    <cfRule type="cellIs" dxfId="1037" priority="27" operator="equal">
      <formula>0</formula>
    </cfRule>
  </conditionalFormatting>
  <conditionalFormatting sqref="D32:D67">
    <cfRule type="cellIs" dxfId="1036" priority="9" operator="equal">
      <formula>0</formula>
    </cfRule>
    <cfRule type="containsErrors" dxfId="1035" priority="12">
      <formula>ISERROR(D32)</formula>
    </cfRule>
  </conditionalFormatting>
  <conditionalFormatting sqref="D7:Z7">
    <cfRule type="containsErrors" dxfId="1034" priority="28">
      <formula>ISERROR(D7)</formula>
    </cfRule>
  </conditionalFormatting>
  <conditionalFormatting sqref="G32:G67">
    <cfRule type="cellIs" dxfId="1033" priority="1" operator="equal">
      <formula>0</formula>
    </cfRule>
    <cfRule type="containsErrors" dxfId="1032" priority="4">
      <formula>ISERROR(G32)</formula>
    </cfRule>
  </conditionalFormatting>
  <conditionalFormatting sqref="H32:H67">
    <cfRule type="cellIs" dxfId="1031" priority="5" operator="equal">
      <formula>0</formula>
    </cfRule>
    <cfRule type="containsErrors" dxfId="1030" priority="8">
      <formula>ISERROR(H32)</formula>
    </cfRule>
  </conditionalFormatting>
  <conditionalFormatting sqref="P28">
    <cfRule type="cellIs" dxfId="1029" priority="17" operator="equal">
      <formula>0</formula>
    </cfRule>
  </conditionalFormatting>
  <dataValidations count="1">
    <dataValidation operator="lessThan" allowBlank="1" showInputMessage="1" showErrorMessage="1" sqref="B8:D10"/>
  </dataValidations>
  <hyperlinks>
    <hyperlink ref="F1" location="Übersicht!A1" display="⬅️ Zurück zur Übersicht"/>
    <hyperlink ref="B12" r:id="rId1"/>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tabColor theme="6"/>
    <pageSetUpPr fitToPage="1"/>
  </sheetPr>
  <dimension ref="A1:Q127"/>
  <sheetViews>
    <sheetView showGridLines="0" zoomScaleNormal="100" workbookViewId="0">
      <pane xSplit="1" ySplit="1" topLeftCell="B25" activePane="bottomRight" state="frozen"/>
      <selection pane="topRight" sqref="A1:D1"/>
      <selection pane="bottomLeft" sqref="A1:D1"/>
      <selection pane="bottomRight" activeCell="K25" sqref="K25"/>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210</v>
      </c>
      <c r="B1" s="209"/>
      <c r="C1" s="209"/>
      <c r="D1" s="209"/>
      <c r="E1" s="93" t="e">
        <f ca="1">Basisjahr&amp;"-"&amp;Betrachtungsjahr&amp;": "&amp;ROUND(_xlfn.XLOOKUP(Betrachtungsjahr,Daten_G1[Jahr],Daten_G1[Veränderung ZH])*100,1)&amp;" %"</f>
        <v>#NAME?</v>
      </c>
      <c r="F1" s="210" t="s">
        <v>122</v>
      </c>
      <c r="G1" s="210"/>
      <c r="H1" s="210"/>
      <c r="J1" s="94" t="e">
        <f ca="1">Basisjahr&amp;"-"&amp;Betrachtungsjahr&amp;": "&amp;ROUND(_xlfn.XLOOKUP(Betrachtungsjahr,Daten_G1[Jahr],Daten_G1[Veränderung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G1</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9" t="s">
        <v>211</v>
      </c>
      <c r="C8" s="191"/>
      <c r="D8" s="191"/>
      <c r="E8" s="19"/>
      <c r="F8" s="90" t="str">
        <f t="shared" si="1"/>
        <v>Kurzbeschreibung</v>
      </c>
      <c r="G8" s="192" t="str">
        <f>B8</f>
        <v>Anteil fossilfreier Energieträger (Umweltwärme, Holz, Elektrizität, Solarthermie, Fernwärme) in Wohn- und Nichtwohngebäuden (basierend auf der primären Wärmequelle der Heizung)</v>
      </c>
      <c r="H8" s="192"/>
      <c r="I8" s="192"/>
      <c r="Q8" s="58">
        <f>E38/E32-1</f>
        <v>0.63106796116504871</v>
      </c>
    </row>
    <row r="9" spans="1:17" s="59" customFormat="1" ht="72" customHeight="1" thickTop="1" thickBot="1">
      <c r="A9" s="79" t="s">
        <v>132</v>
      </c>
      <c r="B9" s="191" t="s">
        <v>212</v>
      </c>
      <c r="C9" s="191"/>
      <c r="D9" s="191"/>
      <c r="E9" s="19"/>
      <c r="F9" s="90" t="str">
        <f t="shared" si="1"/>
        <v>Aussagekraft/Relevanz</v>
      </c>
      <c r="G9" s="192" t="str">
        <f>B9</f>
        <v>Gibt Hinweise auf den Fortschritt bei der Dekarbonisierung der Wärmeversorgung</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192" t="str">
        <f t="shared" si="2"/>
        <v>Gebäude nach Heizsystem und Energiequelle der Heizung, nach Kanton</v>
      </c>
      <c r="H11" s="192"/>
      <c r="I11" s="192"/>
    </row>
    <row r="12" spans="1:17" s="56" customFormat="1" ht="42" customHeight="1" thickTop="1" thickBot="1">
      <c r="A12" s="79" t="s">
        <v>134</v>
      </c>
      <c r="B12" s="220" t="s">
        <v>214</v>
      </c>
      <c r="C12" s="194"/>
      <c r="D12" s="194"/>
      <c r="E12" s="19"/>
      <c r="F12" s="90" t="str">
        <f t="shared" si="2"/>
        <v>Internetadresse</v>
      </c>
      <c r="G12" s="192" t="str">
        <f t="shared" si="2"/>
        <v>https://www.bfs.admin.ch/bfs/de/home/statistiken/bau-wohnungswesen/gebaeude/energiebereich.assetdetail.23524573.html</v>
      </c>
      <c r="H12" s="192"/>
      <c r="I12" s="192"/>
    </row>
    <row r="13" spans="1:17" s="56" customFormat="1" ht="42" customHeight="1">
      <c r="A13" s="79" t="s">
        <v>127</v>
      </c>
      <c r="B13" s="194" t="s">
        <v>215</v>
      </c>
      <c r="C13" s="194"/>
      <c r="D13" s="194"/>
      <c r="E13" s="19"/>
      <c r="F13" s="90" t="str">
        <f t="shared" si="2"/>
        <v>Kontaktperson</v>
      </c>
      <c r="G13" s="192" t="str">
        <f t="shared" si="2"/>
        <v>Bundesamt für Statistik (BFS), Gebäude- und Wohnungsstatistik GWS</v>
      </c>
      <c r="H13" s="192"/>
      <c r="I13" s="192"/>
    </row>
    <row r="14" spans="1:17" s="56" customFormat="1" ht="14.25" thickTop="1" thickBot="1">
      <c r="A14" s="79" t="s">
        <v>135</v>
      </c>
      <c r="B14" s="201" t="s">
        <v>216</v>
      </c>
      <c r="C14" s="202"/>
      <c r="D14" s="203"/>
      <c r="E14" s="19"/>
      <c r="F14" s="90" t="str">
        <f>A14</f>
        <v>Nr. der Statisitik</v>
      </c>
      <c r="G14" s="204" t="str">
        <f>B14</f>
        <v>je-d-09.02.07.01</v>
      </c>
      <c r="H14" s="205"/>
      <c r="I14" s="206"/>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9" t="s">
        <v>220</v>
      </c>
      <c r="C17" s="191"/>
      <c r="D17" s="191"/>
      <c r="E17" s="19"/>
      <c r="F17" s="90" t="str">
        <f t="shared" si="2"/>
        <v>Einschränkungen</v>
      </c>
      <c r="G17" s="192" t="str">
        <f t="shared" si="2"/>
        <v>Unklar, in welcher Periodizität die Daten bereitgestellt werden</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17"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11"/>
      <c r="H24" s="211"/>
      <c r="I24" s="211"/>
    </row>
    <row r="25" spans="1:17" s="59" customFormat="1" ht="42.6" customHeight="1" thickTop="1" thickBot="1">
      <c r="A25" s="79" t="s">
        <v>148</v>
      </c>
      <c r="B25" s="191" t="s">
        <v>224</v>
      </c>
      <c r="C25" s="191"/>
      <c r="D25" s="191"/>
      <c r="E25" s="19"/>
      <c r="F25" s="90" t="str">
        <f t="shared" ref="F25:F27" si="5">A25</f>
        <v>Datenqualität</v>
      </c>
      <c r="G25" s="192" t="str">
        <f>B25</f>
        <v>Vermutlich fehlerbehaftet</v>
      </c>
      <c r="H25" s="192"/>
      <c r="I25" s="192"/>
    </row>
    <row r="26" spans="1:17" s="59" customFormat="1" ht="33" customHeight="1" thickTop="1" thickBot="1">
      <c r="A26" s="79" t="s">
        <v>149</v>
      </c>
      <c r="B26" s="218" t="s">
        <v>225</v>
      </c>
      <c r="C26" s="193"/>
      <c r="D26" s="193"/>
      <c r="E26" s="19"/>
      <c r="F26" s="90" t="str">
        <f t="shared" si="5"/>
        <v>Plausiblisierung / Verifizierung</v>
      </c>
      <c r="G26" s="192" t="str">
        <f>B26</f>
        <v>Zu prüfen ob anhand der AWEL-Daten eine Plausibilisierung möglich ist.</v>
      </c>
      <c r="H26" s="192"/>
      <c r="I26" s="192"/>
    </row>
    <row r="27" spans="1:17" s="59" customFormat="1" ht="37.35" customHeight="1" thickTop="1" thickBot="1">
      <c r="A27" s="79" t="s">
        <v>150</v>
      </c>
      <c r="B27" s="219" t="s">
        <v>226</v>
      </c>
      <c r="C27" s="191"/>
      <c r="D27" s="191"/>
      <c r="E27" s="19"/>
      <c r="F27" s="90" t="str">
        <f t="shared" si="5"/>
        <v>Bemerkungen</v>
      </c>
      <c r="G27" s="192" t="str">
        <f>B27</f>
        <v>Rot eingefärbte Zahlen sind für das Jahr 2000</v>
      </c>
      <c r="H27" s="192"/>
      <c r="I27" s="192"/>
    </row>
    <row r="28" spans="1:17" s="59" customFormat="1" ht="27.6" customHeight="1" thickTop="1">
      <c r="A28" s="60"/>
      <c r="B28" s="60"/>
      <c r="C28" s="60"/>
      <c r="D28" s="60"/>
      <c r="E28" s="60"/>
      <c r="F28" s="61"/>
      <c r="G28" s="61"/>
      <c r="H28" s="61"/>
      <c r="I28" s="61"/>
      <c r="J28" s="61"/>
      <c r="N28" s="207" t="s">
        <v>151</v>
      </c>
      <c r="O28" s="207"/>
      <c r="P28" s="112" t="s">
        <v>227</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t="e">
        <f ca="1">IF(ISNUMBER(Daten_G1[[#This Row],[ZH]]),Daten_G1[[#This Row],[ZH]]/_xlfn.XLOOKUP(Basisjahr,Daten_G1[Jahr],Daten_G1[ZH])-1,#N/A)</f>
        <v>#NAME?</v>
      </c>
      <c r="G32" s="152">
        <v>0.3</v>
      </c>
      <c r="H32" s="152" t="e">
        <f ca="1">IF(ISNUMBER(Daten_G1[[#This Row],[CH]]),Daten_G1[[#This Row],[CH]]/_xlfn.XLOOKUP(Basisjahr,Daten_G1[Jahr],Daten_G1[CH])-1,#N/A)</f>
        <v>#NAME?</v>
      </c>
      <c r="I32" s="152">
        <v>0.22900000000000001</v>
      </c>
      <c r="J32" s="75" t="e">
        <f ca="1">IF(ISNUMBER(Daten_G1[[#This Row],[BS]]),Daten_G1[[#This Row],[BS]]/_xlfn.XLOOKUP(Basisjahr,Daten_G1[Jahr],Daten_G1[BS])-1,#N/A)</f>
        <v>#NAME?</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t="e">
        <f ca="1">IF(ISNUMBER(Daten_G1[[#This Row],[ZH]]),Daten_G1[[#This Row],[ZH]]/_xlfn.XLOOKUP(Basisjahr,Daten_G1[Jahr],Daten_G1[ZH])-1,#N/A)</f>
        <v>#NAME?</v>
      </c>
      <c r="G38" s="75">
        <v>0.40699999999999997</v>
      </c>
      <c r="H38" s="75" t="e">
        <f ca="1">IF(ISNUMBER(Daten_G1[[#This Row],[CH]]),Daten_G1[[#This Row],[CH]]/_xlfn.XLOOKUP(Basisjahr,Daten_G1[Jahr],Daten_G1[CH])-1,#N/A)</f>
        <v>#NAME?</v>
      </c>
      <c r="I38" s="75">
        <v>0.44500000000000001</v>
      </c>
      <c r="J38" s="75" t="e">
        <f ca="1">IF(ISNUMBER(Daten_G1[[#This Row],[BS]]),Daten_G1[[#This Row],[BS]]/_xlfn.XLOOKUP(Basisjahr,Daten_G1[Jahr],Daten_G1[BS])-1,#N/A)</f>
        <v>#NAME?</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1003"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1002" priority="30" operator="equal">
      <formula>0</formula>
    </cfRule>
  </conditionalFormatting>
  <conditionalFormatting sqref="A28:Z30">
    <cfRule type="cellIs" dxfId="1001" priority="29" operator="equal">
      <formula>0</formula>
    </cfRule>
  </conditionalFormatting>
  <conditionalFormatting sqref="E32">
    <cfRule type="cellIs" dxfId="1000" priority="17" operator="equal">
      <formula>0</formula>
    </cfRule>
    <cfRule type="containsErrors" dxfId="999" priority="20">
      <formula>ISERROR(E32)</formula>
    </cfRule>
  </conditionalFormatting>
  <conditionalFormatting sqref="E38">
    <cfRule type="cellIs" dxfId="998" priority="1" operator="equal">
      <formula>0</formula>
    </cfRule>
    <cfRule type="containsErrors" dxfId="997" priority="4">
      <formula>ISERROR(E38)</formula>
    </cfRule>
  </conditionalFormatting>
  <conditionalFormatting sqref="G32">
    <cfRule type="cellIs" dxfId="996" priority="21" operator="equal">
      <formula>0</formula>
    </cfRule>
    <cfRule type="containsErrors" dxfId="995" priority="24">
      <formula>ISERROR(G32)</formula>
    </cfRule>
  </conditionalFormatting>
  <conditionalFormatting sqref="G38">
    <cfRule type="cellIs" dxfId="994" priority="5" operator="equal">
      <formula>0</formula>
    </cfRule>
    <cfRule type="containsErrors" dxfId="993" priority="8">
      <formula>ISERROR(G38)</formula>
    </cfRule>
  </conditionalFormatting>
  <conditionalFormatting sqref="I32">
    <cfRule type="cellIs" dxfId="992" priority="13" operator="equal">
      <formula>0</formula>
    </cfRule>
    <cfRule type="containsErrors" dxfId="991" priority="16">
      <formula>ISERROR(I32)</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pageSetUpPr fitToPage="1"/>
  </sheetPr>
  <dimension ref="A1:Q127"/>
  <sheetViews>
    <sheetView showGridLines="0" zoomScaleNormal="100" workbookViewId="0">
      <pane xSplit="1" ySplit="1" topLeftCell="B9"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15.75">
      <c r="A1" s="221" t="s">
        <v>228</v>
      </c>
      <c r="B1" s="222"/>
      <c r="C1" s="222"/>
      <c r="D1" s="222"/>
      <c r="E1" s="93" t="e">
        <f ca="1">Basisjahr&amp;"-"&amp;Betrachtungsjahr&amp;": "&amp;ROUND(_xlfn.XLOOKUP(Betrachtungsjahr,Daten_G161[Jahr],Daten_G161[Veränderung ZH])*100,1)&amp;" %"</f>
        <v>#NAME?</v>
      </c>
      <c r="F1" s="210" t="s">
        <v>122</v>
      </c>
      <c r="G1" s="210"/>
      <c r="H1" s="210"/>
      <c r="J1" s="94" t="e">
        <f ca="1">Basisjahr&amp;"-"&amp;Betrachtungsjahr&amp;": "&amp;ROUND(_xlfn.XLOOKUP(Betrachtungsjahr,Daten_G161[Jahr],Daten_G161[Veränderung CH])*100,1)&amp;" %"</f>
        <v>#NAME?</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G2</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9" t="s">
        <v>229</v>
      </c>
      <c r="C8" s="191"/>
      <c r="D8" s="191"/>
      <c r="E8" s="19"/>
      <c r="F8" s="90" t="str">
        <f t="shared" si="1"/>
        <v>Kurzbeschreibung</v>
      </c>
      <c r="G8" s="192"/>
      <c r="H8" s="192"/>
      <c r="I8" s="192"/>
      <c r="Q8" s="58">
        <f>E38/E32-1</f>
        <v>0.63106796116504871</v>
      </c>
    </row>
    <row r="9" spans="1:17" s="59" customFormat="1" ht="72" customHeight="1">
      <c r="A9" s="79" t="s">
        <v>132</v>
      </c>
      <c r="B9" s="191" t="s">
        <v>212</v>
      </c>
      <c r="C9" s="191"/>
      <c r="D9" s="191"/>
      <c r="E9" s="19"/>
      <c r="F9" s="90" t="str">
        <f t="shared" si="1"/>
        <v>Aussagekraft/Relevanz</v>
      </c>
      <c r="G9" s="192"/>
      <c r="H9" s="192"/>
      <c r="I9" s="192"/>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192"/>
      <c r="H11" s="192"/>
      <c r="I11" s="192"/>
    </row>
    <row r="12" spans="1:17" s="56" customFormat="1" ht="42" customHeight="1">
      <c r="A12" s="79" t="s">
        <v>134</v>
      </c>
      <c r="B12" s="220" t="s">
        <v>231</v>
      </c>
      <c r="C12" s="194"/>
      <c r="D12" s="194"/>
      <c r="E12" s="19"/>
      <c r="F12" s="90" t="str">
        <f t="shared" si="2"/>
        <v>Internetadresse</v>
      </c>
      <c r="G12" s="192"/>
      <c r="H12" s="192"/>
      <c r="I12" s="192"/>
    </row>
    <row r="13" spans="1:17" s="56" customFormat="1" ht="42" customHeight="1">
      <c r="A13" s="79" t="s">
        <v>127</v>
      </c>
      <c r="B13" s="194" t="s">
        <v>232</v>
      </c>
      <c r="C13" s="194"/>
      <c r="D13" s="194"/>
      <c r="E13" s="19"/>
      <c r="F13" s="90" t="str">
        <f t="shared" si="2"/>
        <v>Kontaktperson</v>
      </c>
      <c r="G13" s="192"/>
      <c r="H13" s="192"/>
      <c r="I13" s="192"/>
    </row>
    <row r="14" spans="1:17" s="56" customFormat="1">
      <c r="A14" s="79" t="s">
        <v>135</v>
      </c>
      <c r="B14" s="201"/>
      <c r="C14" s="202"/>
      <c r="D14" s="203"/>
      <c r="E14" s="19"/>
      <c r="F14" s="90" t="str">
        <f>A14</f>
        <v>Nr. der Statisitik</v>
      </c>
      <c r="G14" s="204"/>
      <c r="H14" s="205"/>
      <c r="I14" s="206"/>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9"/>
      <c r="C17" s="191"/>
      <c r="D17" s="191"/>
      <c r="E17" s="19"/>
      <c r="F17" s="90" t="str">
        <f t="shared" si="2"/>
        <v>Einschränkungen</v>
      </c>
      <c r="G17" s="192"/>
      <c r="H17" s="192"/>
      <c r="I17" s="192"/>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23" t="s">
        <v>222</v>
      </c>
      <c r="C22" s="224"/>
      <c r="D22" s="225"/>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224</v>
      </c>
      <c r="C25" s="191"/>
      <c r="D25" s="191"/>
      <c r="E25" s="19"/>
      <c r="F25" s="90" t="str">
        <f t="shared" ref="F25:F27" si="5">A25</f>
        <v>Datenqualität</v>
      </c>
      <c r="G25" s="192"/>
      <c r="H25" s="192"/>
      <c r="I25" s="192"/>
    </row>
    <row r="26" spans="1:17" s="59" customFormat="1" ht="33" customHeight="1">
      <c r="A26" s="79" t="s">
        <v>149</v>
      </c>
      <c r="B26" s="218"/>
      <c r="C26" s="193"/>
      <c r="D26" s="193"/>
      <c r="E26" s="19"/>
      <c r="F26" s="90" t="str">
        <f t="shared" si="5"/>
        <v>Plausiblisierung / Verifizierung</v>
      </c>
      <c r="G26" s="192">
        <f>B26</f>
        <v>0</v>
      </c>
      <c r="H26" s="192"/>
      <c r="I26" s="192"/>
    </row>
    <row r="27" spans="1:17" s="59" customFormat="1" ht="37.35" customHeight="1">
      <c r="A27" s="79" t="s">
        <v>150</v>
      </c>
      <c r="B27" s="219"/>
      <c r="C27" s="191"/>
      <c r="D27" s="191"/>
      <c r="E27" s="19"/>
      <c r="F27" s="90" t="str">
        <f t="shared" si="5"/>
        <v>Bemerkungen</v>
      </c>
      <c r="G27" s="192">
        <f>B27</f>
        <v>0</v>
      </c>
      <c r="H27" s="192"/>
      <c r="I27" s="192"/>
    </row>
    <row r="28" spans="1:17" s="59" customFormat="1" ht="27.6" customHeight="1">
      <c r="A28" s="60"/>
      <c r="B28" s="60"/>
      <c r="C28" s="60"/>
      <c r="D28" s="60"/>
      <c r="E28" s="60"/>
      <c r="F28" s="61"/>
      <c r="G28" s="61"/>
      <c r="H28" s="61"/>
      <c r="I28" s="61"/>
      <c r="J28" s="61"/>
      <c r="N28" s="207" t="s">
        <v>151</v>
      </c>
      <c r="O28" s="207"/>
      <c r="P28" s="112" t="s">
        <v>227</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t="e">
        <f ca="1">IF(ISNUMBER(Daten_G161[[#This Row],[ZH]]),Daten_G161[[#This Row],[ZH]]/_xlfn.XLOOKUP(Basisjahr,Daten_G161[Jahr],Daten_G161[ZH])-1,#N/A)</f>
        <v>#NAME?</v>
      </c>
      <c r="G32" s="152">
        <v>0.3</v>
      </c>
      <c r="H32" s="152" t="e">
        <f ca="1">IF(ISNUMBER(Daten_G161[[#This Row],[CH]]),Daten_G161[[#This Row],[CH]]/_xlfn.XLOOKUP(Basisjahr,Daten_G161[Jahr],Daten_G161[CH])-1,#N/A)</f>
        <v>#NAME?</v>
      </c>
      <c r="I32" s="152">
        <v>0.22900000000000001</v>
      </c>
      <c r="J32" s="75" t="e">
        <f ca="1">IF(ISNUMBER(Daten_G161[[#This Row],[BS]]),Daten_G161[[#This Row],[BS]]/_xlfn.XLOOKUP(Basisjahr,Daten_G161[Jahr],Daten_G161[BS])-1,#N/A)</f>
        <v>#NAME?</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t="e">
        <f ca="1">IF(ISNUMBER(Daten_G161[[#This Row],[ZH]]),Daten_G161[[#This Row],[ZH]]/_xlfn.XLOOKUP(Basisjahr,Daten_G161[Jahr],Daten_G161[ZH])-1,#N/A)</f>
        <v>#NAME?</v>
      </c>
      <c r="G38" s="75">
        <v>0.40699999999999997</v>
      </c>
      <c r="H38" s="75" t="e">
        <f ca="1">IF(ISNUMBER(Daten_G161[[#This Row],[CH]]),Daten_G161[[#This Row],[CH]]/_xlfn.XLOOKUP(Basisjahr,Daten_G161[Jahr],Daten_G161[CH])-1,#N/A)</f>
        <v>#NAME?</v>
      </c>
      <c r="I38" s="75">
        <v>0.44500000000000001</v>
      </c>
      <c r="J38" s="75" t="e">
        <f ca="1">IF(ISNUMBER(Daten_G161[[#This Row],[BS]]),Daten_G161[[#This Row],[BS]]/_xlfn.XLOOKUP(Basisjahr,Daten_G161[Jahr],Daten_G161[BS])-1,#N/A)</f>
        <v>#NAME?</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63"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62" priority="26" operator="equal">
      <formula>0</formula>
    </cfRule>
  </conditionalFormatting>
  <conditionalFormatting sqref="A2:L13">
    <cfRule type="containsErrors" dxfId="961" priority="2">
      <formula>ISERROR(A2)</formula>
    </cfRule>
  </conditionalFormatting>
  <conditionalFormatting sqref="A1:Z13">
    <cfRule type="cellIs" dxfId="960" priority="1" operator="equal">
      <formula>0</formula>
    </cfRule>
  </conditionalFormatting>
  <conditionalFormatting sqref="A28:Z30">
    <cfRule type="cellIs" dxfId="959" priority="25" operator="equal">
      <formula>0</formula>
    </cfRule>
  </conditionalFormatting>
  <conditionalFormatting sqref="E32">
    <cfRule type="cellIs" dxfId="958" priority="17" operator="equal">
      <formula>0</formula>
    </cfRule>
    <cfRule type="containsErrors" dxfId="957" priority="20">
      <formula>ISERROR(E32)</formula>
    </cfRule>
  </conditionalFormatting>
  <conditionalFormatting sqref="E38">
    <cfRule type="cellIs" dxfId="956" priority="5" operator="equal">
      <formula>0</formula>
    </cfRule>
    <cfRule type="containsErrors" dxfId="955" priority="8">
      <formula>ISERROR(E38)</formula>
    </cfRule>
  </conditionalFormatting>
  <conditionalFormatting sqref="G32">
    <cfRule type="cellIs" dxfId="954" priority="21" operator="equal">
      <formula>0</formula>
    </cfRule>
    <cfRule type="containsErrors" dxfId="953" priority="24">
      <formula>ISERROR(G32)</formula>
    </cfRule>
  </conditionalFormatting>
  <conditionalFormatting sqref="G38">
    <cfRule type="cellIs" dxfId="952" priority="9" operator="equal">
      <formula>0</formula>
    </cfRule>
    <cfRule type="containsErrors" dxfId="951" priority="12">
      <formula>ISERROR(G38)</formula>
    </cfRule>
  </conditionalFormatting>
  <conditionalFormatting sqref="I32">
    <cfRule type="cellIs" dxfId="950" priority="13" operator="equal">
      <formula>0</formula>
    </cfRule>
    <cfRule type="containsErrors" dxfId="949" priority="16">
      <formula>ISERROR(I32)</formula>
    </cfRule>
  </conditionalFormatting>
  <dataValidations count="1">
    <dataValidation operator="lessThan" allowBlank="1" showInputMessage="1" showErrorMessage="1" sqref="B8:D10 G8:I9"/>
  </dataValidations>
  <hyperlinks>
    <hyperlink ref="F1" location="Übersicht!A1" display="⬅️ Zurück zur Übersicht"/>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tabColor theme="6"/>
    <pageSetUpPr fitToPage="1"/>
  </sheetPr>
  <dimension ref="A1:Q127"/>
  <sheetViews>
    <sheetView showGridLines="0" zoomScaleNormal="100" workbookViewId="0">
      <pane xSplit="1" ySplit="1" topLeftCell="B9"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26" t="s">
        <v>235</v>
      </c>
      <c r="B1" s="227"/>
      <c r="C1" s="227"/>
      <c r="D1" s="227"/>
      <c r="E1" s="93" t="e">
        <f ca="1">Basisjahr&amp;"-"&amp;Betrachtungsjahr&amp;": "&amp;ROUND(_xlfn.XLOOKUP(Betrachtungsjahr,Daten_G3[Jahr],Daten_G3[Veränderung ZH])*100,1)&amp;" %"</f>
        <v>#NAME?</v>
      </c>
      <c r="F1" s="210" t="s">
        <v>122</v>
      </c>
      <c r="G1" s="210"/>
      <c r="H1" s="210"/>
      <c r="J1" s="94" t="e">
        <f ca="1">Basisjahr&amp;"-"&amp;Betrachtungsjahr&amp;": "&amp;ROUND(_xlfn.XLOOKUP(Betrachtungsjahr,Daten_G3[Jahr],Daten_G3[Veränderung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G3</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1" t="s">
        <v>237</v>
      </c>
      <c r="C8" s="191"/>
      <c r="D8" s="191"/>
      <c r="E8" s="19"/>
      <c r="F8" s="90" t="str">
        <f t="shared" si="1"/>
        <v>Kurzbeschreibung</v>
      </c>
      <c r="G8" s="192"/>
      <c r="H8" s="192"/>
      <c r="I8" s="192"/>
      <c r="Q8" s="58" t="e">
        <f>E38/E32-1</f>
        <v>#DIV/0!</v>
      </c>
    </row>
    <row r="9" spans="1:17" s="59" customFormat="1" ht="72" customHeight="1">
      <c r="A9" s="79" t="s">
        <v>132</v>
      </c>
      <c r="B9" s="191" t="s">
        <v>238</v>
      </c>
      <c r="C9" s="191"/>
      <c r="D9" s="191"/>
      <c r="E9" s="19"/>
      <c r="F9" s="90" t="str">
        <f t="shared" si="1"/>
        <v>Aussagekraft/Relevanz</v>
      </c>
      <c r="G9" s="192"/>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192"/>
      <c r="H11" s="192"/>
      <c r="I11" s="192"/>
    </row>
    <row r="12" spans="1:17" s="56" customFormat="1" ht="42" customHeight="1">
      <c r="A12" s="79" t="s">
        <v>134</v>
      </c>
      <c r="B12" s="228" t="s">
        <v>240</v>
      </c>
      <c r="C12" s="228"/>
      <c r="D12" s="228"/>
      <c r="E12" s="19"/>
      <c r="F12" s="90" t="str">
        <f t="shared" si="2"/>
        <v>Internetadresse</v>
      </c>
      <c r="G12" s="192"/>
      <c r="H12" s="192"/>
      <c r="I12" s="192"/>
    </row>
    <row r="13" spans="1:17" s="56" customFormat="1" ht="42" customHeight="1">
      <c r="A13" s="79" t="s">
        <v>127</v>
      </c>
      <c r="B13" s="194" t="s">
        <v>241</v>
      </c>
      <c r="C13" s="194"/>
      <c r="D13" s="194"/>
      <c r="E13" s="19"/>
      <c r="F13" s="90" t="str">
        <f t="shared" si="2"/>
        <v>Kontaktperson</v>
      </c>
      <c r="G13" s="192"/>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244</v>
      </c>
      <c r="C25" s="191"/>
      <c r="D25" s="191"/>
      <c r="E25" s="19"/>
      <c r="F25" s="90" t="str">
        <f t="shared" ref="F25:F27" si="5">A25</f>
        <v>Datenqualität</v>
      </c>
      <c r="G25" s="192"/>
      <c r="H25" s="192"/>
      <c r="I25" s="192"/>
    </row>
    <row r="26" spans="1:17" s="59" customFormat="1" ht="33" customHeight="1">
      <c r="A26" s="79" t="s">
        <v>149</v>
      </c>
      <c r="B26" s="193" t="s">
        <v>245</v>
      </c>
      <c r="C26" s="193"/>
      <c r="D26" s="193"/>
      <c r="E26" s="19"/>
      <c r="F26" s="90" t="str">
        <f t="shared" si="5"/>
        <v>Plausiblisierung / Verifizierung</v>
      </c>
      <c r="G26" s="192"/>
      <c r="H26" s="192"/>
      <c r="I26" s="192"/>
    </row>
    <row r="27" spans="1:17" s="59" customFormat="1" ht="37.35" customHeight="1">
      <c r="A27" s="79" t="s">
        <v>150</v>
      </c>
      <c r="B27" s="191" t="s">
        <v>246</v>
      </c>
      <c r="C27" s="191"/>
      <c r="D27" s="191"/>
      <c r="E27" s="19"/>
      <c r="F27" s="90" t="str">
        <f t="shared" si="5"/>
        <v>Bemerkungen</v>
      </c>
      <c r="G27" s="192"/>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21" priority="4">
      <formula>ISERROR(A2)</formula>
    </cfRule>
  </conditionalFormatting>
  <conditionalFormatting sqref="E1:Z1 A2:Z13 A14:B14 E14:G14 J14:Z14 A15:Z20 A21:B22 E21:G22 J21:Z22 A23:Z25 A26:J27 N26:Z27 A28:Z30 A31:AA67 A68:Z72 A73:J74 N73:Z74 A75:Z1048576">
    <cfRule type="cellIs" dxfId="920"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D12" r:id="rId1" display="Energiestrategie und Energieplanung 2022 Kanton ZH -&gt;  Kapitel Energieplanung, Gebäud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tabColor theme="6"/>
    <pageSetUpPr fitToPage="1"/>
  </sheetPr>
  <dimension ref="A1:Q127"/>
  <sheetViews>
    <sheetView showGridLines="0" zoomScale="106" zoomScaleNormal="85" workbookViewId="0">
      <pane xSplit="1" ySplit="1" topLeftCell="B2" activePane="bottomRight" state="frozen"/>
      <selection pane="topRight" sqref="A1:D1"/>
      <selection pane="bottomLeft" sqref="A1:D1"/>
      <selection pane="bottomRight" activeCell="B19" sqref="B19"/>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247</v>
      </c>
      <c r="B1" s="209"/>
      <c r="C1" s="209"/>
      <c r="D1" s="209"/>
      <c r="E1" s="93" t="e">
        <f ca="1">Basisjahr&amp;"-"&amp;Betrachtungsjahr&amp;": "&amp;ROUND(_xlfn.XLOOKUP(Betrachtungsjahr,Daten_G6[Jahr],Daten_G6[Veränderung ZH])*100,1)&amp;" %"</f>
        <v>#NAME?</v>
      </c>
      <c r="F1" s="210" t="s">
        <v>122</v>
      </c>
      <c r="G1" s="210"/>
      <c r="H1" s="210"/>
      <c r="J1" s="94" t="e">
        <f ca="1">Basisjahr&amp;"-"&amp;Betrachtungsjahr&amp;": "&amp;ROUND(_xlfn.XLOOKUP(Betrachtungsjahr,Daten_G6[Jahr],Daten_G6[Veränderung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G4</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9" t="s">
        <v>249</v>
      </c>
      <c r="C8" s="191"/>
      <c r="D8" s="191"/>
      <c r="E8" s="19"/>
      <c r="F8" s="90" t="str">
        <f t="shared" si="1"/>
        <v>Kurzbeschreibung</v>
      </c>
      <c r="G8" s="212" t="s">
        <v>250</v>
      </c>
      <c r="H8" s="192"/>
      <c r="I8" s="192"/>
      <c r="Q8" s="58">
        <f>E38/E32-1</f>
        <v>0.11127450980392162</v>
      </c>
    </row>
    <row r="9" spans="1:17" s="59" customFormat="1" ht="72" customHeight="1" thickTop="1" thickBot="1">
      <c r="A9" s="79" t="s">
        <v>132</v>
      </c>
      <c r="B9" s="219" t="s">
        <v>251</v>
      </c>
      <c r="C9" s="191"/>
      <c r="D9" s="191"/>
      <c r="E9" s="19"/>
      <c r="F9" s="90" t="str">
        <f t="shared" si="1"/>
        <v>Aussagekraft/Relevanz</v>
      </c>
      <c r="G9" s="192" t="str">
        <f>B9</f>
        <v>Kontrollvariable</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9" t="s">
        <v>252</v>
      </c>
      <c r="C11" s="194"/>
      <c r="D11" s="194"/>
      <c r="E11" s="19"/>
      <c r="F11" s="90" t="str">
        <f t="shared" ref="F11:H17" si="2">A11</f>
        <v>Datenquelle</v>
      </c>
      <c r="G11" s="192" t="s">
        <v>253</v>
      </c>
      <c r="H11" s="192"/>
      <c r="I11" s="192"/>
    </row>
    <row r="12" spans="1:17" s="56" customFormat="1" ht="42" customHeight="1" thickTop="1" thickBot="1">
      <c r="A12" s="79" t="s">
        <v>134</v>
      </c>
      <c r="B12" s="220" t="s">
        <v>254</v>
      </c>
      <c r="C12" s="194"/>
      <c r="D12" s="194"/>
      <c r="E12" s="19"/>
      <c r="F12" s="90" t="str">
        <f t="shared" si="2"/>
        <v>Internetadresse</v>
      </c>
      <c r="G12" s="230" t="s">
        <v>255</v>
      </c>
      <c r="H12" s="192"/>
      <c r="I12" s="192"/>
    </row>
    <row r="13" spans="1:17" s="56" customFormat="1" ht="42" customHeight="1" thickTop="1" thickBot="1">
      <c r="A13" s="79" t="s">
        <v>127</v>
      </c>
      <c r="B13" s="220" t="s">
        <v>256</v>
      </c>
      <c r="C13" s="194"/>
      <c r="D13" s="194"/>
      <c r="E13" s="19"/>
      <c r="F13" s="90" t="str">
        <f t="shared" si="2"/>
        <v>Kontaktperson</v>
      </c>
      <c r="G13" s="230" t="s">
        <v>257</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7"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17"/>
      <c r="C22" s="196"/>
      <c r="D22" s="197"/>
      <c r="E22" s="19"/>
      <c r="F22" s="90" t="str">
        <f>A22</f>
        <v>Berechnung Indikator</v>
      </c>
      <c r="G22" s="231"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178</v>
      </c>
      <c r="C24" s="191"/>
      <c r="D24" s="191"/>
      <c r="E24" s="19"/>
      <c r="F24" s="89"/>
      <c r="G24" s="211"/>
      <c r="H24" s="211"/>
      <c r="I24" s="211"/>
    </row>
    <row r="25" spans="1:17" s="59" customFormat="1" ht="42.6" customHeight="1" thickTop="1" thickBot="1">
      <c r="A25" s="79" t="s">
        <v>148</v>
      </c>
      <c r="B25" s="219" t="s">
        <v>179</v>
      </c>
      <c r="C25" s="191"/>
      <c r="D25" s="191"/>
      <c r="E25" s="19"/>
      <c r="F25" s="90" t="str">
        <f t="shared" ref="F25:F27" si="5">A25</f>
        <v>Datenqualität</v>
      </c>
      <c r="G25" s="192" t="str">
        <f>B25</f>
        <v>gut</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263</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t="e">
        <f ca="1">IF(ISNUMBER(Daten_G6[[#This Row],[ZH]]),Daten_G6[[#This Row],[ZH]]/_xlfn.XLOOKUP(Basisjahr,Daten_G6[Jahr],Daten_G6[ZH])-1,#N/A)</f>
        <v>#NAME?</v>
      </c>
      <c r="G32" s="153">
        <v>3074.9</v>
      </c>
      <c r="H32" s="75" t="e">
        <f ca="1">IF(ISNUMBER(Daten_G6[[#This Row],[CH]]),Daten_G6[[#This Row],[CH]]/_xlfn.XLOOKUP(Basisjahr,Daten_G6[Jahr],Daten_G6[CH])-1,#N/A)</f>
        <v>#NAME?</v>
      </c>
      <c r="I32" s="153">
        <v>2677.8</v>
      </c>
      <c r="J32" s="75" t="e">
        <f ca="1">IF(ISNUMBER(Daten_G6[[#This Row],[BS]]),Daten_G6[[#This Row],[BS]]/_xlfn.XLOOKUP(Basisjahr,Daten_G6[Jahr],Daten_G6[BS])-1,#N/A)</f>
        <v>#NAME?</v>
      </c>
      <c r="K32" s="63"/>
      <c r="L32" s="67"/>
      <c r="M32" s="64"/>
      <c r="N32" s="64"/>
      <c r="O32" s="64"/>
      <c r="P32" s="64"/>
    </row>
    <row r="33" spans="1:16" ht="16.350000000000001" customHeight="1">
      <c r="A33" s="95">
        <v>2016</v>
      </c>
      <c r="B33" s="65" t="s">
        <v>164</v>
      </c>
      <c r="C33" s="124" t="s">
        <v>164</v>
      </c>
      <c r="D33" s="66" t="e">
        <v>#N/A</v>
      </c>
      <c r="E33" s="153">
        <v>3335</v>
      </c>
      <c r="F33" s="75" t="e">
        <f ca="1">IF(ISNUMBER(Daten_G6[[#This Row],[ZH]]),Daten_G6[[#This Row],[ZH]]/_xlfn.XLOOKUP(Basisjahr,Daten_G6[Jahr],Daten_G6[ZH])-1,#N/A)</f>
        <v>#NAME?</v>
      </c>
      <c r="G33" s="153">
        <v>3281.3</v>
      </c>
      <c r="H33" s="75" t="e">
        <f ca="1">IF(ISNUMBER(Daten_G6[[#This Row],[CH]]),Daten_G6[[#This Row],[CH]]/_xlfn.XLOOKUP(Basisjahr,Daten_G6[Jahr],Daten_G6[CH])-1,#N/A)</f>
        <v>#NAME?</v>
      </c>
      <c r="I33" s="153">
        <v>3024.3</v>
      </c>
      <c r="J33" s="75" t="e">
        <f ca="1">IF(ISNUMBER(Daten_G6[[#This Row],[BS]]),Daten_G6[[#This Row],[BS]]/_xlfn.XLOOKUP(Basisjahr,Daten_G6[Jahr],Daten_G6[BS])-1,#N/A)</f>
        <v>#NAME?</v>
      </c>
      <c r="K33" s="63"/>
      <c r="L33" s="67"/>
      <c r="M33" s="64"/>
      <c r="N33" s="62"/>
      <c r="O33" s="62"/>
      <c r="P33" s="62"/>
    </row>
    <row r="34" spans="1:16" ht="16.350000000000001" customHeight="1">
      <c r="A34" s="95">
        <v>2017</v>
      </c>
      <c r="B34" s="65" t="s">
        <v>164</v>
      </c>
      <c r="C34" s="124" t="s">
        <v>164</v>
      </c>
      <c r="D34" s="66" t="e">
        <v>#N/A</v>
      </c>
      <c r="E34" s="153">
        <v>3233</v>
      </c>
      <c r="F34" s="75" t="e">
        <f ca="1">IF(ISNUMBER(Daten_G6[[#This Row],[ZH]]),Daten_G6[[#This Row],[ZH]]/_xlfn.XLOOKUP(Basisjahr,Daten_G6[Jahr],Daten_G6[ZH])-1,#N/A)</f>
        <v>#NAME?</v>
      </c>
      <c r="G34" s="153">
        <v>3233.1</v>
      </c>
      <c r="H34" s="75" t="e">
        <f ca="1">IF(ISNUMBER(Daten_G6[[#This Row],[CH]]),Daten_G6[[#This Row],[CH]]/_xlfn.XLOOKUP(Basisjahr,Daten_G6[Jahr],Daten_G6[CH])-1,#N/A)</f>
        <v>#NAME?</v>
      </c>
      <c r="I34" s="153">
        <v>2870</v>
      </c>
      <c r="J34" s="75" t="e">
        <f ca="1">IF(ISNUMBER(Daten_G6[[#This Row],[BS]]),Daten_G6[[#This Row],[BS]]/_xlfn.XLOOKUP(Basisjahr,Daten_G6[Jahr],Daten_G6[BS])-1,#N/A)</f>
        <v>#NAME?</v>
      </c>
      <c r="K34" s="63"/>
      <c r="L34" s="67"/>
      <c r="M34" s="64"/>
      <c r="N34" s="62"/>
      <c r="O34" s="62"/>
      <c r="P34" s="62"/>
    </row>
    <row r="35" spans="1:16" ht="16.350000000000001" customHeight="1">
      <c r="A35" s="95">
        <v>2018</v>
      </c>
      <c r="B35" s="65" t="s">
        <v>164</v>
      </c>
      <c r="C35" s="124" t="s">
        <v>164</v>
      </c>
      <c r="D35" s="66" t="e">
        <v>#N/A</v>
      </c>
      <c r="E35" s="153">
        <v>2935</v>
      </c>
      <c r="F35" s="75" t="e">
        <f ca="1">IF(ISNUMBER(Daten_G6[[#This Row],[ZH]]),Daten_G6[[#This Row],[ZH]]/_xlfn.XLOOKUP(Basisjahr,Daten_G6[Jahr],Daten_G6[ZH])-1,#N/A)</f>
        <v>#NAME?</v>
      </c>
      <c r="G35" s="153">
        <v>2890.7</v>
      </c>
      <c r="H35" s="75" t="e">
        <f ca="1">IF(ISNUMBER(Daten_G6[[#This Row],[CH]]),Daten_G6[[#This Row],[CH]]/_xlfn.XLOOKUP(Basisjahr,Daten_G6[Jahr],Daten_G6[CH])-1,#N/A)</f>
        <v>#NAME?</v>
      </c>
      <c r="I35" s="153">
        <v>2618.6999999999998</v>
      </c>
      <c r="J35" s="75" t="e">
        <f ca="1">IF(ISNUMBER(Daten_G6[[#This Row],[BS]]),Daten_G6[[#This Row],[BS]]/_xlfn.XLOOKUP(Basisjahr,Daten_G6[Jahr],Daten_G6[BS])-1,#N/A)</f>
        <v>#NAME?</v>
      </c>
      <c r="K35" s="63"/>
      <c r="L35" s="67"/>
      <c r="M35" s="64"/>
      <c r="N35" s="62"/>
      <c r="O35" s="62"/>
      <c r="P35" s="62"/>
    </row>
    <row r="36" spans="1:16" ht="16.350000000000001" customHeight="1">
      <c r="A36" s="95">
        <v>2019</v>
      </c>
      <c r="B36" s="65" t="s">
        <v>164</v>
      </c>
      <c r="C36" s="124" t="s">
        <v>164</v>
      </c>
      <c r="D36" s="66" t="e">
        <v>#N/A</v>
      </c>
      <c r="E36" s="153">
        <v>3112</v>
      </c>
      <c r="F36" s="75" t="e">
        <f ca="1">IF(ISNUMBER(Daten_G6[[#This Row],[ZH]]),Daten_G6[[#This Row],[ZH]]/_xlfn.XLOOKUP(Basisjahr,Daten_G6[Jahr],Daten_G6[ZH])-1,#N/A)</f>
        <v>#NAME?</v>
      </c>
      <c r="G36" s="153">
        <v>3066.7</v>
      </c>
      <c r="H36" s="75" t="e">
        <f ca="1">IF(ISNUMBER(Daten_G6[[#This Row],[CH]]),Daten_G6[[#This Row],[CH]]/_xlfn.XLOOKUP(Basisjahr,Daten_G6[Jahr],Daten_G6[CH])-1,#N/A)</f>
        <v>#NAME?</v>
      </c>
      <c r="I36" s="153">
        <v>2707.7</v>
      </c>
      <c r="J36" s="75" t="e">
        <f ca="1">IF(ISNUMBER(Daten_G6[[#This Row],[BS]]),Daten_G6[[#This Row],[BS]]/_xlfn.XLOOKUP(Basisjahr,Daten_G6[Jahr],Daten_G6[BS])-1,#N/A)</f>
        <v>#NAME?</v>
      </c>
      <c r="K36" s="63"/>
      <c r="L36" s="67"/>
      <c r="M36" s="64"/>
      <c r="N36" s="62"/>
      <c r="O36" s="62"/>
      <c r="P36" s="62"/>
    </row>
    <row r="37" spans="1:16" ht="16.350000000000001" customHeight="1">
      <c r="A37" s="95">
        <v>2020</v>
      </c>
      <c r="B37" s="65" t="s">
        <v>164</v>
      </c>
      <c r="C37" s="124" t="s">
        <v>164</v>
      </c>
      <c r="D37" s="66" t="e">
        <v>#N/A</v>
      </c>
      <c r="E37" s="153">
        <v>2932.7</v>
      </c>
      <c r="F37" s="75" t="e">
        <f ca="1">IF(ISNUMBER(Daten_G6[[#This Row],[ZH]]),Daten_G6[[#This Row],[ZH]]/_xlfn.XLOOKUP(Basisjahr,Daten_G6[Jahr],Daten_G6[ZH])-1,#N/A)</f>
        <v>#NAME?</v>
      </c>
      <c r="G37" s="153">
        <v>2930.6</v>
      </c>
      <c r="H37" s="75" t="e">
        <f ca="1">IF(ISNUMBER(Daten_G6[[#This Row],[CH]]),Daten_G6[[#This Row],[CH]]/_xlfn.XLOOKUP(Basisjahr,Daten_G6[Jahr],Daten_G6[CH])-1,#N/A)</f>
        <v>#NAME?</v>
      </c>
      <c r="I37" s="153">
        <v>2507.1999999999998</v>
      </c>
      <c r="J37" s="75" t="e">
        <f ca="1">IF(ISNUMBER(Daten_G6[[#This Row],[BS]]),Daten_G6[[#This Row],[BS]]/_xlfn.XLOOKUP(Basisjahr,Daten_G6[Jahr],Daten_G6[BS])-1,#N/A)</f>
        <v>#NAME?</v>
      </c>
      <c r="K37" s="63"/>
      <c r="L37" s="67"/>
      <c r="M37" s="64"/>
      <c r="N37" s="62"/>
      <c r="O37" s="62"/>
      <c r="P37" s="62"/>
    </row>
    <row r="38" spans="1:16" ht="16.350000000000001" customHeight="1">
      <c r="A38" s="95">
        <v>2021</v>
      </c>
      <c r="B38" s="65" t="s">
        <v>164</v>
      </c>
      <c r="C38" s="124" t="s">
        <v>164</v>
      </c>
      <c r="D38" s="66" t="e">
        <v>#N/A</v>
      </c>
      <c r="E38" s="153">
        <v>3400.5</v>
      </c>
      <c r="F38" s="75" t="e">
        <f ca="1">IF(ISNUMBER(Daten_G6[[#This Row],[ZH]]),Daten_G6[[#This Row],[ZH]]/_xlfn.XLOOKUP(Basisjahr,Daten_G6[Jahr],Daten_G6[ZH])-1,#N/A)</f>
        <v>#NAME?</v>
      </c>
      <c r="G38" s="153">
        <v>3378</v>
      </c>
      <c r="H38" s="75" t="e">
        <f ca="1">IF(ISNUMBER(Daten_G6[[#This Row],[CH]]),Daten_G6[[#This Row],[CH]]/_xlfn.XLOOKUP(Basisjahr,Daten_G6[Jahr],Daten_G6[CH])-1,#N/A)</f>
        <v>#NAME?</v>
      </c>
      <c r="I38" s="153">
        <v>3058.2</v>
      </c>
      <c r="J38" s="75" t="e">
        <f ca="1">IF(ISNUMBER(Daten_G6[[#This Row],[BS]]),Daten_G6[[#This Row],[BS]]/_xlfn.XLOOKUP(Basisjahr,Daten_G6[Jahr],Daten_G6[BS])-1,#N/A)</f>
        <v>#NAME?</v>
      </c>
      <c r="K38" s="63"/>
      <c r="L38" s="67"/>
      <c r="M38" s="64"/>
      <c r="N38" s="62"/>
      <c r="O38" s="62"/>
      <c r="P38" s="62"/>
    </row>
    <row r="39" spans="1:16" ht="16.350000000000001" customHeight="1">
      <c r="A39" s="95">
        <v>2022</v>
      </c>
      <c r="B39" s="65" t="s">
        <v>164</v>
      </c>
      <c r="C39" s="124" t="s">
        <v>164</v>
      </c>
      <c r="D39" s="66" t="e">
        <v>#N/A</v>
      </c>
      <c r="E39" s="153">
        <v>2775.4</v>
      </c>
      <c r="F39" s="75" t="e">
        <f ca="1">IF(ISNUMBER(Daten_G6[[#This Row],[ZH]]),Daten_G6[[#This Row],[ZH]]/_xlfn.XLOOKUP(Basisjahr,Daten_G6[Jahr],Daten_G6[ZH])-1,#N/A)</f>
        <v>#NAME?</v>
      </c>
      <c r="G39" s="153">
        <v>2795.8</v>
      </c>
      <c r="H39" s="75" t="e">
        <f ca="1">IF(ISNUMBER(Daten_G6[[#This Row],[CH]]),Daten_G6[[#This Row],[CH]]/_xlfn.XLOOKUP(Basisjahr,Daten_G6[Jahr],Daten_G6[CH])-1,#N/A)</f>
        <v>#NAME?</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902" priority="8">
      <formula>ISERROR(A14)</formula>
    </cfRule>
  </conditionalFormatting>
  <conditionalFormatting sqref="A14:B14 E14:G14 J14:Z14 A21:B22 E21:G22 J21:Z22 A23:Z25 A26:J27 N26:Z27 A28:Z30 A31:AA67 A68:Z72 A73:J74 N73:Z74 A75:Z1048576">
    <cfRule type="cellIs" dxfId="901" priority="5" operator="equal">
      <formula>0</formula>
    </cfRule>
  </conditionalFormatting>
  <conditionalFormatting sqref="A2:L13">
    <cfRule type="containsErrors" dxfId="900" priority="2">
      <formula>ISERROR(A2)</formula>
    </cfRule>
  </conditionalFormatting>
  <conditionalFormatting sqref="A15:L20">
    <cfRule type="containsErrors" dxfId="899" priority="4">
      <formula>ISERROR(A15)</formula>
    </cfRule>
  </conditionalFormatting>
  <conditionalFormatting sqref="A1:Z13">
    <cfRule type="cellIs" dxfId="898" priority="1" operator="equal">
      <formula>0</formula>
    </cfRule>
  </conditionalFormatting>
  <conditionalFormatting sqref="A15:Z20">
    <cfRule type="cellIs" dxfId="897" priority="3"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 r:id="rId1"/>
    <hyperlink ref="B13" r:id="rId2" display="ap@bfe.admin.ch "/>
    <hyperlink ref="G12" r:id="rId3"/>
    <hyperlink ref="G13" r:id="rId4"/>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tabColor theme="6"/>
    <pageSetUpPr fitToPage="1"/>
  </sheetPr>
  <dimension ref="A1:Q127"/>
  <sheetViews>
    <sheetView showGridLines="0" zoomScaleNormal="100" workbookViewId="0">
      <pane xSplit="1" ySplit="1" topLeftCell="B4"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264</v>
      </c>
      <c r="B1" s="209"/>
      <c r="C1" s="209"/>
      <c r="D1" s="209"/>
      <c r="E1" s="93" t="e">
        <f ca="1">Basisjahr&amp;"-"&amp;Betrachtungsjahr&amp;": "&amp;ROUND(_xlfn.XLOOKUP(Betrachtungsjahr,Daten_G5[Jahr],Daten_G5[Veränderung ZH])*100,1)&amp;" %"</f>
        <v>#NAME?</v>
      </c>
      <c r="F1" s="210" t="s">
        <v>122</v>
      </c>
      <c r="G1" s="210"/>
      <c r="H1" s="210"/>
      <c r="J1" s="94" t="e">
        <f ca="1">Basisjahr&amp;"-"&amp;Betrachtungsjahr&amp;": "&amp;ROUND(_xlfn.XLOOKUP(Betrachtungsjahr,Daten_G5[Jahr],Daten_G5[Veränderung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G5</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1" t="s">
        <v>265</v>
      </c>
      <c r="C8" s="191"/>
      <c r="D8" s="191"/>
      <c r="E8" s="19"/>
      <c r="F8" s="90" t="str">
        <f t="shared" si="1"/>
        <v>Kurzbeschreibung</v>
      </c>
      <c r="G8" s="192"/>
      <c r="H8" s="192"/>
      <c r="I8" s="192"/>
      <c r="Q8" s="58">
        <f>E38/E32-1</f>
        <v>-0.11236837206290617</v>
      </c>
    </row>
    <row r="9" spans="1:17" s="59" customFormat="1" ht="72" customHeight="1" thickTop="1" thickBot="1">
      <c r="A9" s="79" t="s">
        <v>132</v>
      </c>
      <c r="B9" s="191" t="s">
        <v>266</v>
      </c>
      <c r="C9" s="191"/>
      <c r="D9" s="191"/>
      <c r="E9" s="19"/>
      <c r="F9" s="90" t="str">
        <f t="shared" si="1"/>
        <v>Aussagekraft/Relevanz</v>
      </c>
      <c r="G9" s="192"/>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192"/>
      <c r="H11" s="192"/>
      <c r="I11" s="192"/>
    </row>
    <row r="12" spans="1:17" s="56" customFormat="1" ht="42" customHeight="1" thickTop="1" thickBot="1">
      <c r="A12" s="79" t="s">
        <v>134</v>
      </c>
      <c r="B12" s="232" t="s">
        <v>268</v>
      </c>
      <c r="C12" s="232"/>
      <c r="D12" s="232"/>
      <c r="E12" s="19"/>
      <c r="F12" s="90" t="str">
        <f t="shared" si="2"/>
        <v>Internetadresse</v>
      </c>
      <c r="G12" s="192"/>
      <c r="H12" s="192"/>
      <c r="I12" s="192"/>
    </row>
    <row r="13" spans="1:17" s="56" customFormat="1" ht="42" customHeight="1" thickTop="1" thickBot="1">
      <c r="A13" s="79" t="s">
        <v>127</v>
      </c>
      <c r="B13" s="194" t="s">
        <v>269</v>
      </c>
      <c r="C13" s="194"/>
      <c r="D13" s="194"/>
      <c r="E13" s="19"/>
      <c r="F13" s="90" t="str">
        <f t="shared" si="2"/>
        <v>Kontaktperson</v>
      </c>
      <c r="G13" s="192" t="str">
        <f t="shared" si="2"/>
        <v>Andreas Petz</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271</v>
      </c>
      <c r="C25" s="191"/>
      <c r="D25" s="191"/>
      <c r="E25" s="19"/>
      <c r="F25" s="90" t="str">
        <f t="shared" ref="F25:F27" si="5">A25</f>
        <v>Datenqualität</v>
      </c>
      <c r="G25" s="192" t="str">
        <f>B25</f>
        <v>ok</v>
      </c>
      <c r="H25" s="192"/>
      <c r="I25" s="192"/>
    </row>
    <row r="26" spans="1:17" s="59" customFormat="1" ht="33" customHeight="1">
      <c r="A26" s="79" t="s">
        <v>149</v>
      </c>
      <c r="B26" s="193" t="s">
        <v>272</v>
      </c>
      <c r="C26" s="193"/>
      <c r="D26" s="193"/>
      <c r="E26" s="19" t="s">
        <v>273</v>
      </c>
      <c r="F26" s="90" t="str">
        <f t="shared" si="5"/>
        <v>Plausiblisierung / Verifizierung</v>
      </c>
      <c r="G26" s="192"/>
      <c r="H26" s="192"/>
      <c r="I26" s="192"/>
    </row>
    <row r="27" spans="1:17" s="59" customFormat="1" ht="37.35" customHeigh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t="e">
        <f ca="1">IF(ISNUMBER(Daten_G5[[#This Row],[ZH]]),Daten_G5[[#This Row],[ZH]]/_xlfn.XLOOKUP(Basisjahr,Daten_G5[Jahr],Daten_G5[ZH])-1,#N/A)</f>
        <v>#NAME?</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t="e">
        <f ca="1">IF(ISNUMBER(Daten_G5[[#This Row],[ZH]]),Daten_G5[[#This Row],[ZH]]/_xlfn.XLOOKUP(Basisjahr,Daten_G5[Jahr],Daten_G5[ZH])-1,#N/A)</f>
        <v>#NAME?</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t="e">
        <f ca="1">IF(ISNUMBER(Daten_G5[[#This Row],[ZH]]),Daten_G5[[#This Row],[ZH]]/_xlfn.XLOOKUP(Basisjahr,Daten_G5[Jahr],Daten_G5[ZH])-1,#N/A)</f>
        <v>#NAME?</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t="e">
        <f ca="1">IF(ISNUMBER(Daten_G5[[#This Row],[ZH]]),Daten_G5[[#This Row],[ZH]]/_xlfn.XLOOKUP(Basisjahr,Daten_G5[Jahr],Daten_G5[ZH])-1,#N/A)</f>
        <v>#NAME?</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t="e">
        <f ca="1">IF(ISNUMBER(Daten_G5[[#This Row],[ZH]]),Daten_G5[[#This Row],[ZH]]/_xlfn.XLOOKUP(Basisjahr,Daten_G5[Jahr],Daten_G5[ZH])-1,#N/A)</f>
        <v>#NAME?</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t="e">
        <f ca="1">IF(ISNUMBER(Daten_G5[[#This Row],[ZH]]),Daten_G5[[#This Row],[ZH]]/_xlfn.XLOOKUP(Basisjahr,Daten_G5[Jahr],Daten_G5[ZH])-1,#N/A)</f>
        <v>#NAME?</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t="e">
        <f ca="1">IF(ISNUMBER(Daten_G5[[#This Row],[ZH]]),Daten_G5[[#This Row],[ZH]]/_xlfn.XLOOKUP(Basisjahr,Daten_G5[Jahr],Daten_G5[ZH])-1,#N/A)</f>
        <v>#NAME?</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79" priority="6">
      <formula>ISERROR(A2)</formula>
    </cfRule>
  </conditionalFormatting>
  <conditionalFormatting sqref="A14:B14 E14:G14 J14:Z14 A15:Z20 A21:B22 E21:G22 J21:Z22 K21:K23 A23:Z23 L24:Z24 A24:K27 M25:Z25 N26:Z27 A28:Z30 A31:AA67 A68:Z72 A73:J74 N73:Z74 A75:Z1048576">
    <cfRule type="cellIs" dxfId="878" priority="3" operator="equal">
      <formula>0</formula>
    </cfRule>
  </conditionalFormatting>
  <conditionalFormatting sqref="A1:Z13">
    <cfRule type="cellIs" dxfId="877" priority="2" operator="equal">
      <formula>0</formula>
    </cfRule>
  </conditionalFormatting>
  <conditionalFormatting sqref="B6">
    <cfRule type="containsErrors" dxfId="876" priority="1">
      <formula>ISERROR(B6)</formula>
    </cfRule>
  </conditionalFormatting>
  <dataValidations disablePrompts="1" count="1">
    <dataValidation operator="lessThan" allowBlank="1" showInputMessage="1" showErrorMessage="1" sqref="B8:D10 G8:I9"/>
  </dataValidations>
  <hyperlinks>
    <hyperlink ref="F1" location="Übersicht!A1" display="⬅️ Zurück zur Übersicht"/>
    <hyperlink ref="B12:D12" r:id="rId1" location="-1608263827" display="https://www.zh.ch/de/planen-bauen/bauvorschriften/bauvorschriften-luftreinhaltung/feuerungsanlagen/feuerungskontrolle.html#-1608263827"/>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tabColor rgb="FFD9E1F2"/>
    <pageSetUpPr fitToPage="1"/>
  </sheetPr>
  <dimension ref="A1:Q127"/>
  <sheetViews>
    <sheetView showGridLines="0" zoomScale="85"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274</v>
      </c>
      <c r="B1" s="209"/>
      <c r="C1" s="209"/>
      <c r="D1" s="209"/>
      <c r="E1" s="93" t="e">
        <f ca="1">Basisjahr&amp;"-"&amp;Betrachtungsjahr&amp;": "&amp;ROUND(_xlfn.XLOOKUP(Betrachtungsjahr,Daten_G4[Jahr],Daten_G4[Veränderung ZH])*100,1)&amp;" %"</f>
        <v>#NAME?</v>
      </c>
      <c r="F1" s="210" t="s">
        <v>122</v>
      </c>
      <c r="G1" s="210"/>
      <c r="H1" s="210"/>
      <c r="J1" s="94" t="e">
        <f ca="1">Basisjahr&amp;"-"&amp;Betrachtungsjahr&amp;": "&amp;ROUND(_xlfn.XLOOKUP(Betrachtungsjahr,Daten_G4[Jahr],Daten_G4[Veränderung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G6</v>
      </c>
      <c r="C4" s="79" t="s">
        <v>126</v>
      </c>
      <c r="D4" s="81">
        <v>2015</v>
      </c>
      <c r="E4" s="19"/>
      <c r="F4" s="89"/>
      <c r="G4" s="89"/>
      <c r="H4" s="90" t="str">
        <f t="shared" ref="H4:I6" si="0">C4</f>
        <v>Verfügbar ab</v>
      </c>
      <c r="I4" s="92">
        <f t="shared" si="0"/>
        <v>2015</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275</v>
      </c>
      <c r="C6" s="79" t="s">
        <v>128</v>
      </c>
      <c r="D6" s="83" t="s">
        <v>164</v>
      </c>
      <c r="E6" s="19"/>
      <c r="F6" s="90" t="str">
        <f t="shared" ref="F6:F9" si="1">A6</f>
        <v>Einheit</v>
      </c>
      <c r="G6" s="91" t="str">
        <f>B6</f>
        <v>Anzahl</v>
      </c>
      <c r="H6" s="90" t="str">
        <f t="shared" si="0"/>
        <v xml:space="preserve">Berechnung </v>
      </c>
      <c r="I6" s="91" t="str">
        <f t="shared" si="0"/>
        <v>keine</v>
      </c>
    </row>
    <row r="7" spans="1:17" s="56" customFormat="1" ht="18" customHeight="1" thickTop="1" thickBot="1">
      <c r="A7" s="79" t="s">
        <v>129</v>
      </c>
      <c r="B7" s="80" t="s">
        <v>168</v>
      </c>
      <c r="C7" s="79" t="s">
        <v>130</v>
      </c>
      <c r="D7" s="80"/>
      <c r="E7" s="19"/>
      <c r="F7" s="119"/>
      <c r="G7" s="120"/>
      <c r="H7" s="119"/>
      <c r="I7" s="120"/>
    </row>
    <row r="8" spans="1:17" s="56" customFormat="1" ht="56.85" customHeight="1" thickTop="1" thickBot="1">
      <c r="A8" s="79" t="s">
        <v>131</v>
      </c>
      <c r="B8" s="191" t="s">
        <v>276</v>
      </c>
      <c r="C8" s="191"/>
      <c r="D8" s="191"/>
      <c r="E8" s="19"/>
      <c r="F8" s="90" t="str">
        <f t="shared" si="1"/>
        <v>Kurzbeschreibung</v>
      </c>
      <c r="G8" s="192" t="str">
        <f>B8</f>
        <v>Anzahl der Öl- und Gasheizungen in Neubauten mit Fertigstellung im Vorjahr</v>
      </c>
      <c r="H8" s="192"/>
      <c r="I8" s="192"/>
      <c r="Q8" s="58">
        <f>E38/E32-1</f>
        <v>-0.57446808510638303</v>
      </c>
    </row>
    <row r="9" spans="1:17" s="59" customFormat="1" ht="72" customHeight="1" thickTop="1" thickBot="1">
      <c r="A9" s="79" t="s">
        <v>132</v>
      </c>
      <c r="B9" s="191" t="s">
        <v>277</v>
      </c>
      <c r="C9" s="191"/>
      <c r="D9" s="191"/>
      <c r="E9" s="19"/>
      <c r="F9" s="90" t="str">
        <f t="shared" si="1"/>
        <v>Aussagekraft/Relevanz</v>
      </c>
      <c r="G9" s="192" t="str">
        <f>B9</f>
        <v>Dieser Wert gibt Hinweise zur Umsetzung der Energiegesetze</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278</v>
      </c>
      <c r="C11" s="194"/>
      <c r="D11" s="194"/>
      <c r="E11" s="19"/>
      <c r="F11" s="90" t="str">
        <f t="shared" ref="F11:I17" si="2">A11</f>
        <v>Datenquelle</v>
      </c>
      <c r="G11" s="192" t="str">
        <f t="shared" si="2"/>
        <v>Gebäude- und Wohnungsstatistik (GWR)</v>
      </c>
      <c r="H11" s="192"/>
      <c r="I11" s="192"/>
    </row>
    <row r="12" spans="1:17" s="56" customFormat="1" ht="42" customHeight="1" thickTop="1" thickBot="1">
      <c r="A12" s="79" t="s">
        <v>134</v>
      </c>
      <c r="B12" s="220" t="s">
        <v>279</v>
      </c>
      <c r="C12" s="194"/>
      <c r="D12" s="194"/>
      <c r="E12" s="19"/>
      <c r="F12" s="90" t="str">
        <f t="shared" si="2"/>
        <v>Internetadresse</v>
      </c>
      <c r="G12" s="192" t="str">
        <f t="shared" si="2"/>
        <v>https://www.housing-stat.ch/de/madd/public.html</v>
      </c>
      <c r="H12" s="192"/>
      <c r="I12" s="192"/>
    </row>
    <row r="13" spans="1:17" s="56" customFormat="1" ht="42" customHeight="1" thickTop="1" thickBot="1">
      <c r="A13" s="79" t="s">
        <v>127</v>
      </c>
      <c r="B13" s="194" t="s">
        <v>280</v>
      </c>
      <c r="C13" s="194"/>
      <c r="D13" s="194"/>
      <c r="E13" s="19"/>
      <c r="F13" s="90" t="str">
        <f t="shared" si="2"/>
        <v>Kontaktperson</v>
      </c>
      <c r="G13" s="192" t="str">
        <f t="shared" si="2"/>
        <v>Bundesamt für Statistik</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t="s">
        <v>173</v>
      </c>
      <c r="C15" s="79" t="s">
        <v>137</v>
      </c>
      <c r="D15" s="106" t="s">
        <v>281</v>
      </c>
      <c r="E15" s="19"/>
      <c r="F15" s="90" t="str">
        <f t="shared" si="2"/>
        <v>Lizenz</v>
      </c>
      <c r="G15" s="107" t="str">
        <f t="shared" si="2"/>
        <v>OPEN-BY-ASK</v>
      </c>
      <c r="H15" s="90" t="str">
        <f t="shared" si="2"/>
        <v>Dateiformat</v>
      </c>
      <c r="I15" s="107" t="str">
        <f t="shared" si="2"/>
        <v>CSV</v>
      </c>
    </row>
    <row r="16" spans="1:17" s="59" customFormat="1" ht="18.600000000000001" customHeight="1" thickTop="1" thickBot="1">
      <c r="A16" s="79" t="s">
        <v>138</v>
      </c>
      <c r="B16" s="80" t="s">
        <v>282</v>
      </c>
      <c r="C16" s="79" t="s">
        <v>139</v>
      </c>
      <c r="D16" s="84"/>
      <c r="E16" s="19"/>
      <c r="F16" s="90" t="str">
        <f t="shared" si="2"/>
        <v>Erhebungsintervall</v>
      </c>
      <c r="G16" s="91" t="str">
        <f t="shared" si="2"/>
        <v>kontinuierlich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t="s">
        <v>283</v>
      </c>
      <c r="C21" s="196"/>
      <c r="D21" s="197"/>
      <c r="E21" s="19"/>
      <c r="F21" s="90" t="str">
        <f>A21</f>
        <v>Hinweise zu Datenauswahl und -aufbereitung</v>
      </c>
      <c r="G21" s="198" t="str">
        <f>B21</f>
        <v>"GBAUJ" (Gebäudebaujahr) = n-1 
UND 
"GENH1" (Energie-/Wärmequelle Heizung 1) = 7530 (Heizöl) oder 7520 (Gas)</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11"/>
      <c r="H24" s="211"/>
      <c r="I24" s="211"/>
    </row>
    <row r="25" spans="1:17" s="59" customFormat="1" ht="42.6" customHeight="1" thickTop="1" thickBot="1">
      <c r="A25" s="79" t="s">
        <v>148</v>
      </c>
      <c r="B25" s="191" t="s">
        <v>284</v>
      </c>
      <c r="C25" s="191"/>
      <c r="D25" s="191"/>
      <c r="E25" s="19"/>
      <c r="F25" s="90" t="str">
        <f t="shared" ref="F25:F27" si="5">A25</f>
        <v>Datenqualität</v>
      </c>
      <c r="G25" s="192" t="s">
        <v>285</v>
      </c>
      <c r="H25" s="192"/>
      <c r="I25" s="192"/>
    </row>
    <row r="26" spans="1:17" s="59" customFormat="1" ht="33" customHeight="1" thickTop="1" thickBot="1">
      <c r="A26" s="79" t="s">
        <v>149</v>
      </c>
      <c r="B26" s="193" t="s">
        <v>286</v>
      </c>
      <c r="C26" s="193"/>
      <c r="D26" s="193"/>
      <c r="E26" s="19"/>
      <c r="F26" s="90" t="str">
        <f t="shared" si="5"/>
        <v>Plausiblisierung / Verifizierung</v>
      </c>
      <c r="G26" s="192" t="s">
        <v>287</v>
      </c>
      <c r="H26" s="192"/>
      <c r="I26" s="192"/>
    </row>
    <row r="27" spans="1:17" s="59" customFormat="1" ht="37.35" customHeight="1" thickTop="1" thickBot="1">
      <c r="A27" s="79" t="s">
        <v>150</v>
      </c>
      <c r="B27" s="191"/>
      <c r="C27" s="191"/>
      <c r="D27" s="191"/>
      <c r="E27" s="19"/>
      <c r="F27" s="90" t="str">
        <f t="shared" si="5"/>
        <v>Bemerkungen</v>
      </c>
      <c r="G27" s="192" t="s">
        <v>288</v>
      </c>
      <c r="H27" s="192"/>
      <c r="I27" s="192"/>
    </row>
    <row r="28" spans="1:17" s="59" customFormat="1" ht="27.6" customHeight="1" thickTop="1">
      <c r="A28" s="60"/>
      <c r="B28" s="60"/>
      <c r="C28" s="60"/>
      <c r="D28" s="60"/>
      <c r="E28" s="60"/>
      <c r="F28" s="61"/>
      <c r="G28" s="61"/>
      <c r="H28" s="61"/>
      <c r="I28" s="61"/>
      <c r="J28" s="61"/>
      <c r="N28" s="207" t="s">
        <v>151</v>
      </c>
      <c r="O28" s="207"/>
      <c r="P28" s="112" t="s">
        <v>289</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188</v>
      </c>
      <c r="F32" s="75" t="e">
        <f ca="1">IF(ISNUMBER(Daten_G4[[#This Row],[ZH]]),Daten_G4[[#This Row],[ZH]]/_xlfn.XLOOKUP(Basisjahr,Daten_G4[Jahr],Daten_G4[ZH])-1,#N/A)</f>
        <v>#NAME?</v>
      </c>
      <c r="G32" s="121">
        <v>2113</v>
      </c>
      <c r="H32" s="75" t="e">
        <f ca="1">IF(ISNUMBER(Daten_G4[[#This Row],[CH]]),Daten_G4[[#This Row],[CH]]/_xlfn.XLOOKUP(Basisjahr,Daten_G4[Jahr],Daten_G4[CH])-1,#N/A)</f>
        <v>#NAME?</v>
      </c>
      <c r="I32" s="121">
        <v>7</v>
      </c>
      <c r="J32" s="75" t="e">
        <f ca="1">IF(ISNUMBER(Daten_G4[[#This Row],[BS]]),Daten_G4[[#This Row],[BS]]/_xlfn.XLOOKUP(Basisjahr,Daten_G4[Jahr],Daten_G4[BS])-1,#N/A)</f>
        <v>#NAME?</v>
      </c>
      <c r="K32" s="63"/>
      <c r="L32" s="174" t="s">
        <v>290</v>
      </c>
      <c r="M32" s="64"/>
      <c r="N32" s="64"/>
      <c r="O32" s="64"/>
      <c r="P32" s="64"/>
    </row>
    <row r="33" spans="1:16" ht="16.350000000000001" customHeight="1">
      <c r="A33" s="95">
        <v>2016</v>
      </c>
      <c r="B33" s="65" t="s">
        <v>164</v>
      </c>
      <c r="C33" s="124" t="s">
        <v>164</v>
      </c>
      <c r="D33" s="66" t="e">
        <v>#N/A</v>
      </c>
      <c r="E33" s="73">
        <v>172</v>
      </c>
      <c r="F33" s="75" t="e">
        <f ca="1">IF(ISNUMBER(Daten_G4[[#This Row],[ZH]]),Daten_G4[[#This Row],[ZH]]/_xlfn.XLOOKUP(Basisjahr,Daten_G4[Jahr],Daten_G4[ZH])-1,#N/A)</f>
        <v>#NAME?</v>
      </c>
      <c r="G33" s="73">
        <v>2234</v>
      </c>
      <c r="H33" s="75" t="e">
        <f ca="1">IF(ISNUMBER(Daten_G4[[#This Row],[CH]]),Daten_G4[[#This Row],[CH]]/_xlfn.XLOOKUP(Basisjahr,Daten_G4[Jahr],Daten_G4[CH])-1,#N/A)</f>
        <v>#NAME?</v>
      </c>
      <c r="I33" s="73">
        <v>4</v>
      </c>
      <c r="J33" s="75" t="e">
        <f ca="1">IF(ISNUMBER(Daten_G4[[#This Row],[BS]]),Daten_G4[[#This Row],[BS]]/_xlfn.XLOOKUP(Basisjahr,Daten_G4[Jahr],Daten_G4[BS])-1,#N/A)</f>
        <v>#NAME?</v>
      </c>
      <c r="K33" s="63"/>
      <c r="L33" s="67"/>
      <c r="M33" s="64"/>
      <c r="N33" s="62"/>
      <c r="O33" s="62"/>
      <c r="P33" s="62"/>
    </row>
    <row r="34" spans="1:16" ht="16.350000000000001" customHeight="1">
      <c r="A34" s="95">
        <v>2017</v>
      </c>
      <c r="B34" s="65" t="s">
        <v>164</v>
      </c>
      <c r="C34" s="124" t="s">
        <v>164</v>
      </c>
      <c r="D34" s="66" t="e">
        <v>#N/A</v>
      </c>
      <c r="E34" s="73">
        <v>165</v>
      </c>
      <c r="F34" s="75" t="e">
        <f ca="1">IF(ISNUMBER(Daten_G4[[#This Row],[ZH]]),Daten_G4[[#This Row],[ZH]]/_xlfn.XLOOKUP(Basisjahr,Daten_G4[Jahr],Daten_G4[ZH])-1,#N/A)</f>
        <v>#NAME?</v>
      </c>
      <c r="G34" s="73">
        <v>1967</v>
      </c>
      <c r="H34" s="75" t="e">
        <f ca="1">IF(ISNUMBER(Daten_G4[[#This Row],[CH]]),Daten_G4[[#This Row],[CH]]/_xlfn.XLOOKUP(Basisjahr,Daten_G4[Jahr],Daten_G4[CH])-1,#N/A)</f>
        <v>#NAME?</v>
      </c>
      <c r="I34" s="73">
        <v>17</v>
      </c>
      <c r="J34" s="75" t="e">
        <f ca="1">IF(ISNUMBER(Daten_G4[[#This Row],[BS]]),Daten_G4[[#This Row],[BS]]/_xlfn.XLOOKUP(Basisjahr,Daten_G4[Jahr],Daten_G4[BS])-1,#N/A)</f>
        <v>#NAME?</v>
      </c>
      <c r="K34" s="63"/>
      <c r="L34" s="67"/>
      <c r="M34" s="64"/>
      <c r="N34" s="62"/>
      <c r="O34" s="62"/>
      <c r="P34" s="62"/>
    </row>
    <row r="35" spans="1:16" ht="16.350000000000001" customHeight="1">
      <c r="A35" s="95">
        <v>2018</v>
      </c>
      <c r="B35" s="65" t="s">
        <v>164</v>
      </c>
      <c r="C35" s="124" t="s">
        <v>164</v>
      </c>
      <c r="D35" s="66" t="e">
        <v>#N/A</v>
      </c>
      <c r="E35" s="73">
        <v>187</v>
      </c>
      <c r="F35" s="75" t="e">
        <f ca="1">IF(ISNUMBER(Daten_G4[[#This Row],[ZH]]),Daten_G4[[#This Row],[ZH]]/_xlfn.XLOOKUP(Basisjahr,Daten_G4[Jahr],Daten_G4[ZH])-1,#N/A)</f>
        <v>#NAME?</v>
      </c>
      <c r="G35" s="73">
        <v>1794</v>
      </c>
      <c r="H35" s="75" t="e">
        <f ca="1">IF(ISNUMBER(Daten_G4[[#This Row],[CH]]),Daten_G4[[#This Row],[CH]]/_xlfn.XLOOKUP(Basisjahr,Daten_G4[Jahr],Daten_G4[CH])-1,#N/A)</f>
        <v>#NAME?</v>
      </c>
      <c r="I35" s="73">
        <v>6</v>
      </c>
      <c r="J35" s="75" t="e">
        <f ca="1">IF(ISNUMBER(Daten_G4[[#This Row],[BS]]),Daten_G4[[#This Row],[BS]]/_xlfn.XLOOKUP(Basisjahr,Daten_G4[Jahr],Daten_G4[BS])-1,#N/A)</f>
        <v>#NAME?</v>
      </c>
      <c r="K35" s="63"/>
      <c r="L35" s="67"/>
      <c r="M35" s="64"/>
      <c r="N35" s="62"/>
      <c r="O35" s="62"/>
      <c r="P35" s="62"/>
    </row>
    <row r="36" spans="1:16" ht="16.350000000000001" customHeight="1">
      <c r="A36" s="95">
        <v>2019</v>
      </c>
      <c r="B36" s="65" t="s">
        <v>164</v>
      </c>
      <c r="C36" s="124" t="s">
        <v>164</v>
      </c>
      <c r="D36" s="66" t="e">
        <v>#N/A</v>
      </c>
      <c r="E36" s="73">
        <v>167</v>
      </c>
      <c r="F36" s="75" t="e">
        <f ca="1">IF(ISNUMBER(Daten_G4[[#This Row],[ZH]]),Daten_G4[[#This Row],[ZH]]/_xlfn.XLOOKUP(Basisjahr,Daten_G4[Jahr],Daten_G4[ZH])-1,#N/A)</f>
        <v>#NAME?</v>
      </c>
      <c r="G36" s="73">
        <v>1724</v>
      </c>
      <c r="H36" s="75" t="e">
        <f ca="1">IF(ISNUMBER(Daten_G4[[#This Row],[CH]]),Daten_G4[[#This Row],[CH]]/_xlfn.XLOOKUP(Basisjahr,Daten_G4[Jahr],Daten_G4[CH])-1,#N/A)</f>
        <v>#NAME?</v>
      </c>
      <c r="I36" s="73">
        <v>21</v>
      </c>
      <c r="J36" s="75" t="e">
        <f ca="1">IF(ISNUMBER(Daten_G4[[#This Row],[BS]]),Daten_G4[[#This Row],[BS]]/_xlfn.XLOOKUP(Basisjahr,Daten_G4[Jahr],Daten_G4[BS])-1,#N/A)</f>
        <v>#NAME?</v>
      </c>
      <c r="K36" s="63"/>
      <c r="L36" s="67"/>
      <c r="M36" s="64"/>
      <c r="N36" s="62"/>
      <c r="O36" s="62"/>
      <c r="P36" s="62"/>
    </row>
    <row r="37" spans="1:16" ht="16.350000000000001" customHeight="1">
      <c r="A37" s="95">
        <v>2020</v>
      </c>
      <c r="B37" s="65" t="s">
        <v>164</v>
      </c>
      <c r="C37" s="124" t="s">
        <v>164</v>
      </c>
      <c r="D37" s="66" t="e">
        <v>#N/A</v>
      </c>
      <c r="E37" s="73">
        <v>140</v>
      </c>
      <c r="F37" s="75" t="e">
        <f ca="1">IF(ISNUMBER(Daten_G4[[#This Row],[ZH]]),Daten_G4[[#This Row],[ZH]]/_xlfn.XLOOKUP(Basisjahr,Daten_G4[Jahr],Daten_G4[ZH])-1,#N/A)</f>
        <v>#NAME?</v>
      </c>
      <c r="G37" s="73">
        <v>1320</v>
      </c>
      <c r="H37" s="75" t="e">
        <f ca="1">IF(ISNUMBER(Daten_G4[[#This Row],[CH]]),Daten_G4[[#This Row],[CH]]/_xlfn.XLOOKUP(Basisjahr,Daten_G4[Jahr],Daten_G4[CH])-1,#N/A)</f>
        <v>#NAME?</v>
      </c>
      <c r="I37" s="73">
        <v>3</v>
      </c>
      <c r="J37" s="75" t="e">
        <f ca="1">IF(ISNUMBER(Daten_G4[[#This Row],[BS]]),Daten_G4[[#This Row],[BS]]/_xlfn.XLOOKUP(Basisjahr,Daten_G4[Jahr],Daten_G4[BS])-1,#N/A)</f>
        <v>#NAME?</v>
      </c>
      <c r="K37" s="63"/>
      <c r="L37" s="67"/>
      <c r="M37" s="64"/>
      <c r="N37" s="62"/>
      <c r="O37" s="62"/>
      <c r="P37" s="62"/>
    </row>
    <row r="38" spans="1:16" ht="16.350000000000001" customHeight="1">
      <c r="A38" s="95">
        <v>2021</v>
      </c>
      <c r="B38" s="65" t="s">
        <v>164</v>
      </c>
      <c r="C38" s="124" t="s">
        <v>164</v>
      </c>
      <c r="D38" s="66" t="e">
        <v>#N/A</v>
      </c>
      <c r="E38" s="73">
        <v>80</v>
      </c>
      <c r="F38" s="75" t="e">
        <f ca="1">IF(ISNUMBER(Daten_G4[[#This Row],[ZH]]),Daten_G4[[#This Row],[ZH]]/_xlfn.XLOOKUP(Basisjahr,Daten_G4[Jahr],Daten_G4[ZH])-1,#N/A)</f>
        <v>#NAME?</v>
      </c>
      <c r="G38" s="73">
        <v>1087</v>
      </c>
      <c r="H38" s="75" t="e">
        <f ca="1">IF(ISNUMBER(Daten_G4[[#This Row],[CH]]),Daten_G4[[#This Row],[CH]]/_xlfn.XLOOKUP(Basisjahr,Daten_G4[Jahr],Daten_G4[CH])-1,#N/A)</f>
        <v>#NAME?</v>
      </c>
      <c r="I38" s="73">
        <v>2</v>
      </c>
      <c r="J38" s="75" t="e">
        <f ca="1">IF(ISNUMBER(Daten_G4[[#This Row],[BS]]),Daten_G4[[#This Row],[BS]]/_xlfn.XLOOKUP(Basisjahr,Daten_G4[Jahr],Daten_G4[BS])-1,#N/A)</f>
        <v>#NAME?</v>
      </c>
      <c r="K38" s="63"/>
      <c r="L38" s="67"/>
      <c r="M38" s="64"/>
      <c r="N38" s="62"/>
      <c r="O38" s="62"/>
      <c r="P38" s="62"/>
    </row>
    <row r="39" spans="1:16" ht="16.350000000000001" customHeight="1">
      <c r="A39" s="95">
        <v>2022</v>
      </c>
      <c r="B39" s="65" t="s">
        <v>164</v>
      </c>
      <c r="C39" s="124" t="s">
        <v>164</v>
      </c>
      <c r="D39" s="66" t="e">
        <v>#N/A</v>
      </c>
      <c r="E39" s="73">
        <v>85</v>
      </c>
      <c r="F39" s="75" t="e">
        <f ca="1">IF(ISNUMBER(Daten_G4[[#This Row],[ZH]]),Daten_G4[[#This Row],[ZH]]/_xlfn.XLOOKUP(Basisjahr,Daten_G4[Jahr],Daten_G4[ZH])-1,#N/A)</f>
        <v>#NAME?</v>
      </c>
      <c r="G39" s="73">
        <v>926</v>
      </c>
      <c r="H39" s="75" t="e">
        <f ca="1">IF(ISNUMBER(Daten_G4[[#This Row],[CH]]),Daten_G4[[#This Row],[CH]]/_xlfn.XLOOKUP(Basisjahr,Daten_G4[Jahr],Daten_G4[CH])-1,#N/A)</f>
        <v>#NAME?</v>
      </c>
      <c r="I39" s="73">
        <v>13</v>
      </c>
      <c r="J39" s="75" t="e">
        <f ca="1">IF(ISNUMBER(Daten_G4[[#This Row],[BS]]),Daten_G4[[#This Row],[BS]]/_xlfn.XLOOKUP(Basisjahr,Daten_G4[Jahr],Daten_G4[BS])-1,#N/A)</f>
        <v>#NAME?</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858" priority="6">
      <formula>ISERROR(A2)</formula>
    </cfRule>
  </conditionalFormatting>
  <conditionalFormatting sqref="A15:L20">
    <cfRule type="containsErrors" dxfId="857" priority="2">
      <formula>ISERROR(A15)</formula>
    </cfRule>
  </conditionalFormatting>
  <conditionalFormatting sqref="A1:Z13 A14:B14 E14:G14 J14:Z14 A21:B22 E21:G22 J21:Z22 A23:Z25 A26:J27 N26:Z27 A28:Z30 A31:AA67 A68:Z72 A73:J74 N73:Z74 A75:Z1048576">
    <cfRule type="cellIs" dxfId="856" priority="3" operator="equal">
      <formula>0</formula>
    </cfRule>
  </conditionalFormatting>
  <conditionalFormatting sqref="A15:Z20">
    <cfRule type="cellIs" dxfId="85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33A91369-6355-4292-837A-CB428B4C463A}">
            <xm:f>$A32=Übersicht!$H$1</xm:f>
            <x14:dxf>
              <fill>
                <patternFill>
                  <bgColor theme="3" tint="0.79998168889431442"/>
                </patternFill>
              </fill>
            </x14:dxf>
          </x14:cfRule>
          <x14:cfRule type="expression" priority="5"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9" activeCellId="1" sqref="A3 B9:D9"/>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tr">
        <f>+ParameterlisteZH!C3</f>
        <v>Produktion von Wärme aus erneuerbaren Energieträgern</v>
      </c>
      <c r="B1" s="209"/>
      <c r="C1" s="209"/>
      <c r="D1" s="209"/>
      <c r="E1" s="93" t="e">
        <f ca="1">Basisjahr&amp;"-"&amp;Betrachtungsjahr&amp;": "&amp;ROUND(_xlfn.XLOOKUP(Betrachtungsjahr,Daten_M1[Jahr],Daten_M1[Veränderung ZH])*100,1)&amp;" %"</f>
        <v>#NAME?</v>
      </c>
      <c r="F1" s="210" t="s">
        <v>122</v>
      </c>
      <c r="G1" s="210"/>
      <c r="H1" s="210"/>
      <c r="J1" s="94" t="e">
        <f ca="1">Basisjahr&amp;"-"&amp;Betrachtungsjahr&amp;": "&amp;ROUND(_xlfn.XLOOKUP(Betrachtungsjahr,Daten_M1[Jahr],Daten_M1[Veränderung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M1</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293</v>
      </c>
      <c r="C8" s="191"/>
      <c r="D8" s="191"/>
      <c r="E8" s="19"/>
      <c r="F8" s="90" t="str">
        <f t="shared" si="1"/>
        <v>Kurzbeschreibung</v>
      </c>
      <c r="G8" s="192" t="str">
        <f>B8</f>
        <v xml:space="preserve">Misst den Anteil fossilfreie Personenwagen am Bestand des Kantons Zürich </v>
      </c>
      <c r="H8" s="192"/>
      <c r="I8" s="192"/>
      <c r="Q8" s="58" t="e">
        <f>E38/E32-1</f>
        <v>#DIV/0!</v>
      </c>
    </row>
    <row r="9" spans="1:17" s="59" customFormat="1" ht="72" customHeight="1">
      <c r="A9" s="79" t="s">
        <v>132</v>
      </c>
      <c r="B9" s="191" t="s">
        <v>294</v>
      </c>
      <c r="C9" s="191"/>
      <c r="D9" s="191"/>
      <c r="E9" s="19"/>
      <c r="F9" s="90" t="str">
        <f t="shared" si="1"/>
        <v>Aussagekraft/Relevanz</v>
      </c>
      <c r="G9" s="192" t="str">
        <f>B9</f>
        <v>In der Mobilität verursachen Personenwagen einen wichtigen Anteil der Treibhausgasemissionen. Der Anteil der fossilfreien Personenwagen am Bestand zeigt den Stand der Dekarbonisierung sehr direkt.</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295</v>
      </c>
      <c r="C11" s="194"/>
      <c r="D11" s="194"/>
      <c r="E11" s="19"/>
      <c r="F11" s="90" t="str">
        <f t="shared" ref="F11:I17" si="2">A11</f>
        <v>Datenquelle</v>
      </c>
      <c r="G11" s="192" t="str">
        <f t="shared" si="2"/>
        <v>Bundesamt für Statistik, Mobilität und Verkehr, Bestand der Personenwagen nach technischen Merkmalen, ab 2005</v>
      </c>
      <c r="H11" s="192"/>
      <c r="I11" s="192"/>
    </row>
    <row r="12" spans="1:17" s="56" customFormat="1" ht="42" customHeight="1">
      <c r="A12" s="79" t="s">
        <v>134</v>
      </c>
      <c r="B12" s="228" t="s">
        <v>296</v>
      </c>
      <c r="C12" s="228"/>
      <c r="D12" s="228"/>
      <c r="E12" s="19"/>
      <c r="F12" s="90" t="str">
        <f t="shared" si="2"/>
        <v>Internetadresse</v>
      </c>
      <c r="G12" s="192" t="str">
        <f t="shared" si="2"/>
        <v>https://www.pxweb.bfs.admin.ch/pxweb/de/px-x-1103020100_105/-/px-x-1103020100_105.px/</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297</v>
      </c>
      <c r="C14" s="202"/>
      <c r="D14" s="203"/>
      <c r="E14" s="19"/>
      <c r="F14" s="90" t="str">
        <f>A14</f>
        <v>Nr. der Statisitik</v>
      </c>
      <c r="G14" s="204" t="str">
        <f>B14</f>
        <v>px-x-1103020100_105</v>
      </c>
      <c r="H14" s="205"/>
      <c r="I14" s="206"/>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299</v>
      </c>
      <c r="C26" s="193"/>
      <c r="D26" s="193"/>
      <c r="E26" s="19"/>
      <c r="F26" s="90" t="str">
        <f t="shared" si="5"/>
        <v>Plausiblisierung / Verifizierung</v>
      </c>
      <c r="G26" s="192" t="str">
        <f>B26</f>
        <v>ein kleiner werdender Anteil müsste kritisch stimmen</v>
      </c>
      <c r="H26" s="192"/>
      <c r="I26" s="192"/>
    </row>
    <row r="27" spans="1:17" s="59" customFormat="1" ht="37.35" customHeight="1">
      <c r="A27" s="79" t="s">
        <v>150</v>
      </c>
      <c r="B27" s="191" t="s">
        <v>300</v>
      </c>
      <c r="C27" s="191"/>
      <c r="D27" s="191"/>
      <c r="E27" s="19"/>
      <c r="F27" s="90" t="str">
        <f t="shared" si="5"/>
        <v>Bemerkungen</v>
      </c>
      <c r="G27" s="192" t="str">
        <f>B27</f>
        <v>Wasserstoff wird zu fossilfrei gezählt, Plug-in-Hybride jedoch nicht</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6"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www.pxweb.bfs.admin.ch/pxweb/de/px-x-1103020100_105/-/px-x-1103020100_105.px/"/>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D6:D7</xm:sqref>
        </x14:dataValidation>
        <x14:dataValidation type="list" allowBlank="1" showInputMessage="1" showErrorMessage="1">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15" sqref="B15"/>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tr">
        <f>+ParameterlisteZH!C11</f>
        <v>Antriebsart bei Industriefahrzeugen - Fahrzeugbestand</v>
      </c>
      <c r="B1" s="209"/>
      <c r="C1" s="209"/>
      <c r="D1" s="209"/>
      <c r="E1" s="93" t="e">
        <f ca="1">Basisjahr&amp;"-"&amp;Betrachtungsjahr&amp;": "&amp;ROUND(_xlfn.XLOOKUP(Betrachtungsjahr,Daten_M2[Jahr],Daten_M2[Veränderung ZH])*100,1)&amp;" %"</f>
        <v>#NAME?</v>
      </c>
      <c r="F1" s="210" t="s">
        <v>122</v>
      </c>
      <c r="G1" s="210"/>
      <c r="H1" s="210"/>
      <c r="J1" s="94" t="e">
        <f ca="1">Basisjahr&amp;"-"&amp;Betrachtungsjahr&amp;": "&amp;ROUND(_xlfn.XLOOKUP(Betrachtungsjahr,Daten_M2[Jahr],Daten_M2[Veränderung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M2</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301</v>
      </c>
      <c r="C8" s="191"/>
      <c r="D8" s="191"/>
      <c r="E8" s="19"/>
      <c r="F8" s="90" t="str">
        <f t="shared" si="1"/>
        <v>Kurzbeschreibung</v>
      </c>
      <c r="G8" s="192" t="str">
        <f>B8</f>
        <v>Misst den Anteil fossilfreier Gütertransportfahrzeuge am Fahrzeugbestand des Kantons Zürich</v>
      </c>
      <c r="H8" s="192"/>
      <c r="I8" s="192"/>
      <c r="Q8" s="58" t="e">
        <f>E38/E32-1</f>
        <v>#DIV/0!</v>
      </c>
    </row>
    <row r="9" spans="1:17" s="59" customFormat="1" ht="72" customHeight="1">
      <c r="A9" s="79" t="s">
        <v>132</v>
      </c>
      <c r="B9" s="191" t="s">
        <v>302</v>
      </c>
      <c r="C9" s="191"/>
      <c r="D9" s="191"/>
      <c r="E9" s="19"/>
      <c r="F9" s="90" t="str">
        <f t="shared" si="1"/>
        <v>Aussagekraft/Relevanz</v>
      </c>
      <c r="G9" s="192" t="str">
        <f>B9</f>
        <v>Die Gütertransportfahrzeuge sind nach den Personenwagen die zweitgrösste Fahrzeugkategorie bzgl. der Treibhausgasemissionen. Der Anteil der fossilfreien Gütertransportfahrzeuge am Bestand zeigt den Stand der Dekarbonisierung sehr direkt.</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303</v>
      </c>
      <c r="C11" s="194"/>
      <c r="D11" s="194"/>
      <c r="E11" s="19"/>
      <c r="F11" s="90" t="str">
        <f t="shared" ref="F11:I17" si="2">A11</f>
        <v>Datenquelle</v>
      </c>
      <c r="G11" s="192" t="str">
        <f t="shared" si="2"/>
        <v>Bundesamt für Statistik, Mobilität und Verkehr, Bestand der Strassenfahrzeuge nach Fahrzeuggruppe und Fahrzeugart, ab 1990</v>
      </c>
      <c r="H11" s="192"/>
      <c r="I11" s="192"/>
    </row>
    <row r="12" spans="1:17" s="56" customFormat="1" ht="42" customHeight="1">
      <c r="A12" s="79" t="s">
        <v>134</v>
      </c>
      <c r="B12" s="228" t="s">
        <v>304</v>
      </c>
      <c r="C12" s="228"/>
      <c r="D12" s="228"/>
      <c r="E12" s="19"/>
      <c r="F12" s="90" t="str">
        <f t="shared" si="2"/>
        <v>Internetadresse</v>
      </c>
      <c r="G12" s="192" t="str">
        <f t="shared" si="2"/>
        <v>https://www.pxweb.bfs.admin.ch/pxweb/de/px-x-1103020100_101/-/px-x-1103020100_101.px/</v>
      </c>
      <c r="H12" s="192"/>
      <c r="I12" s="192"/>
    </row>
    <row r="13" spans="1:17" s="56" customFormat="1" ht="42" customHeight="1">
      <c r="A13" s="79" t="s">
        <v>127</v>
      </c>
      <c r="B13" s="194"/>
      <c r="C13" s="194"/>
      <c r="D13" s="194"/>
      <c r="E13" s="19"/>
      <c r="F13" s="90" t="str">
        <f t="shared" si="2"/>
        <v>Kontaktperson</v>
      </c>
      <c r="G13" s="192">
        <f t="shared" si="2"/>
        <v>0</v>
      </c>
      <c r="H13" s="192"/>
      <c r="I13" s="192"/>
    </row>
    <row r="14" spans="1:17" s="56" customFormat="1">
      <c r="A14" s="79" t="s">
        <v>135</v>
      </c>
      <c r="B14" s="201" t="s">
        <v>305</v>
      </c>
      <c r="C14" s="202"/>
      <c r="D14" s="203"/>
      <c r="E14" s="19"/>
      <c r="F14" s="90" t="str">
        <f>A14</f>
        <v>Nr. der Statisitik</v>
      </c>
      <c r="G14" s="204" t="str">
        <f>B14</f>
        <v>px-x-1103020100_101</v>
      </c>
      <c r="H14" s="205"/>
      <c r="I14" s="206"/>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299</v>
      </c>
      <c r="C26" s="193"/>
      <c r="D26" s="193"/>
      <c r="E26" s="19"/>
      <c r="F26" s="90" t="str">
        <f t="shared" si="5"/>
        <v>Plausiblisierung / Verifizierung</v>
      </c>
      <c r="G26" s="192" t="str">
        <f>B26</f>
        <v>ein kleiner werdender Anteil müsste kritisch stimmen</v>
      </c>
      <c r="H26" s="192"/>
      <c r="I26" s="192"/>
    </row>
    <row r="27" spans="1:17" s="59" customFormat="1" ht="37.35" customHeight="1">
      <c r="A27" s="79" t="s">
        <v>150</v>
      </c>
      <c r="B27" s="191" t="s">
        <v>306</v>
      </c>
      <c r="C27" s="191"/>
      <c r="D27" s="191"/>
      <c r="E27" s="19"/>
      <c r="F27" s="90" t="str">
        <f t="shared" si="5"/>
        <v>Bemerkungen</v>
      </c>
      <c r="G27" s="192" t="str">
        <f>B27</f>
        <v>Wasserstoff wird zu fossilfrei gezählt, Plug-in-Hypride jedoch nicht</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818" priority="8">
      <formula>ISERROR(A14)</formula>
    </cfRule>
  </conditionalFormatting>
  <conditionalFormatting sqref="A14:B14 E14:G14 J14:Z14 A15:Z20 A21:B22 E21:G22 J21:Z22 A23:Z25 A26:J27 N26:Z27 A28:Z30 A31:AA67 A68:Z72 A73:J74 N73:Z74 A75:Z1048576">
    <cfRule type="cellIs" dxfId="817" priority="5" operator="equal">
      <formula>0</formula>
    </cfRule>
  </conditionalFormatting>
  <conditionalFormatting sqref="A2:L13">
    <cfRule type="containsErrors" dxfId="816" priority="2">
      <formula>ISERROR(A2)</formula>
    </cfRule>
  </conditionalFormatting>
  <conditionalFormatting sqref="A1:Z13">
    <cfRule type="cellIs" dxfId="81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www.pxweb.bfs.admin.ch/pxweb/de/px-x-1103020100_101/-/px-x-1103020100_101.px/"/>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D6:D7 B7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tabColor theme="2"/>
  </sheetPr>
  <dimension ref="A1:Q127"/>
  <sheetViews>
    <sheetView showGridLines="0" zoomScaleNormal="100" workbookViewId="0">
      <pane xSplit="1" ySplit="1" topLeftCell="B2" activePane="bottomRight" state="frozen"/>
      <selection pane="topRight" sqref="A1:D1"/>
      <selection pane="bottomLeft" sqref="A1:D1"/>
      <selection pane="bottomRight" activeCell="D6" sqref="D6"/>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ol min="13" max="13" width="9.140625" style="57" customWidth="1"/>
    <col min="14" max="15" width="15.7109375" style="57" customWidth="1"/>
    <col min="16" max="16" width="63.140625" style="57" customWidth="1"/>
    <col min="17" max="16384" width="10.140625" style="57"/>
  </cols>
  <sheetData>
    <row r="1" spans="1:17" s="56" customFormat="1" ht="22.35" customHeight="1" thickTop="1" thickBot="1">
      <c r="A1" s="208" t="str">
        <f>+ParameterlisteZH!C25</f>
        <v>Antriebsart bei Personenwagen - Neuzulassungen</v>
      </c>
      <c r="B1" s="209"/>
      <c r="C1" s="209"/>
      <c r="D1" s="209"/>
      <c r="E1" s="93" t="e">
        <f ca="1">Basisjahr&amp;"-"&amp;Betrachtungsjahr&amp;": "&amp;ROUND(_xlfn.XLOOKUP(Betrachtungsjahr,Daten_M3[Jahr],Daten_M3[Veränderung ZH])*100,1)&amp;" %"</f>
        <v>#NAME?</v>
      </c>
      <c r="F1" s="210" t="s">
        <v>122</v>
      </c>
      <c r="G1" s="210"/>
      <c r="H1" s="210"/>
      <c r="J1" s="94" t="e">
        <f ca="1">Basisjahr&amp;"-"&amp;Betrachtungsjahr&amp;": "&amp;ROUND(_xlfn.XLOOKUP(Betrachtungsjahr,Daten_M3[Jahr],Daten_M3[Veränderung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M3</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291</v>
      </c>
      <c r="E5" s="19"/>
      <c r="F5" s="90" t="str">
        <f>A5</f>
        <v>Zuständig</v>
      </c>
      <c r="G5" s="91" t="str">
        <f>IF(ISBLANK(B5),"",B5)</f>
        <v>AWEL</v>
      </c>
      <c r="H5" s="90" t="str">
        <f t="shared" si="0"/>
        <v>Kontaktperson</v>
      </c>
      <c r="I5" s="108" t="str">
        <f>IF(ISBLANK(D5),"",D5)</f>
        <v>Cuno Bieler</v>
      </c>
    </row>
    <row r="6" spans="1:17" s="56" customFormat="1" ht="18" customHeight="1">
      <c r="A6" s="79" t="s">
        <v>58</v>
      </c>
      <c r="B6" s="102" t="s">
        <v>292</v>
      </c>
      <c r="C6" s="79" t="s">
        <v>128</v>
      </c>
      <c r="D6" s="83" t="s">
        <v>307</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33" t="s">
        <v>308</v>
      </c>
      <c r="C8" s="191"/>
      <c r="D8" s="191"/>
      <c r="E8" s="19"/>
      <c r="F8" s="90" t="str">
        <f t="shared" si="1"/>
        <v>Kurzbeschreibung</v>
      </c>
      <c r="G8" s="212" t="str">
        <f t="shared" ref="G8:I9" si="2">IF(ISBLANK(B8),"",B8)</f>
        <v xml:space="preserve">Misst die Anzahl an fossilfreien Neuzulassungen der Personenwagen im Kanton Zürich </v>
      </c>
      <c r="H8" s="212" t="str">
        <f t="shared" si="2"/>
        <v/>
      </c>
      <c r="I8" s="212" t="str">
        <f t="shared" si="2"/>
        <v/>
      </c>
      <c r="Q8" s="58">
        <f>E38/E32-1</f>
        <v>5.013558443135798</v>
      </c>
    </row>
    <row r="9" spans="1:17" s="59" customFormat="1" ht="72" customHeight="1">
      <c r="A9" s="79" t="s">
        <v>132</v>
      </c>
      <c r="B9" s="233" t="s">
        <v>309</v>
      </c>
      <c r="C9" s="233"/>
      <c r="D9" s="233"/>
      <c r="E9" s="19"/>
      <c r="F9" s="90" t="str">
        <f t="shared" si="1"/>
        <v>Aussagekraft/Relevanz</v>
      </c>
      <c r="G9" s="212" t="str">
        <f t="shared" si="2"/>
        <v xml:space="preserve">In der Mobilität verursachen Personenwagen einen wichtigen Anteil der Treibhausgasemissionen. Der Anteil der fossilfreien Neuzulassungen zeigt an, wie schnell die Transformation zur fossilfreien Moblität stattfindet. </v>
      </c>
      <c r="H9" s="212" t="str">
        <f t="shared" si="2"/>
        <v/>
      </c>
      <c r="I9" s="21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310</v>
      </c>
      <c r="C11" s="194"/>
      <c r="D11" s="194"/>
      <c r="E11" s="19"/>
      <c r="F11" s="90" t="str">
        <f t="shared" ref="F11:H17" si="3">A11</f>
        <v>Datenquelle</v>
      </c>
      <c r="G11" s="212" t="str">
        <f t="shared" ref="G11:I13" si="4">IF(ISBLANK(B11),"",B11)</f>
        <v>Bundesamt für Statistik, Mobilität und Verkehr, Neue Inverkehrsetzungen von Strassenfahrzeugen nach Fahrzeuggruppe und Fahrzeugart</v>
      </c>
      <c r="H11" s="212" t="str">
        <f t="shared" si="4"/>
        <v/>
      </c>
      <c r="I11" s="212" t="str">
        <f t="shared" si="4"/>
        <v/>
      </c>
    </row>
    <row r="12" spans="1:17" s="56" customFormat="1" ht="42" customHeight="1">
      <c r="A12" s="79" t="s">
        <v>134</v>
      </c>
      <c r="B12" s="234" t="s">
        <v>311</v>
      </c>
      <c r="C12" s="235"/>
      <c r="D12" s="236"/>
      <c r="E12" s="19"/>
      <c r="F12" s="90" t="str">
        <f t="shared" si="3"/>
        <v>Internetadresse</v>
      </c>
      <c r="G12" s="212" t="str">
        <f t="shared" si="4"/>
        <v>https://www.pxweb.bfs.admin.ch/pxweb/de/px-x-1103020200_120/px-x-1103020200_120/px-x-1103020200_120.px</v>
      </c>
      <c r="H12" s="212" t="str">
        <f t="shared" si="4"/>
        <v/>
      </c>
      <c r="I12" s="212" t="str">
        <f t="shared" si="4"/>
        <v/>
      </c>
      <c r="K12" s="110"/>
    </row>
    <row r="13" spans="1:17" s="56" customFormat="1" ht="42" customHeight="1" thickTop="1" thickBot="1">
      <c r="A13" s="79" t="s">
        <v>127</v>
      </c>
      <c r="B13" s="194" t="s">
        <v>221</v>
      </c>
      <c r="C13" s="194"/>
      <c r="D13" s="194"/>
      <c r="E13" s="19"/>
      <c r="F13" s="90" t="str">
        <f t="shared" si="3"/>
        <v>Kontaktperson</v>
      </c>
      <c r="G13" s="212" t="str">
        <f t="shared" si="4"/>
        <v>Keine</v>
      </c>
      <c r="H13" s="212" t="str">
        <f t="shared" si="4"/>
        <v/>
      </c>
      <c r="I13" s="212" t="str">
        <f t="shared" si="4"/>
        <v/>
      </c>
    </row>
    <row r="14" spans="1:17" s="56" customFormat="1">
      <c r="A14" s="79" t="s">
        <v>135</v>
      </c>
      <c r="B14" s="201" t="s">
        <v>312</v>
      </c>
      <c r="C14" s="202"/>
      <c r="D14" s="203"/>
      <c r="E14" s="19"/>
      <c r="F14" s="90" t="str">
        <f>A14</f>
        <v>Nr. der Statisitik</v>
      </c>
      <c r="G14" s="213" t="str">
        <f>B14</f>
        <v>px-x-1103020200_120</v>
      </c>
      <c r="H14" s="214"/>
      <c r="I14" s="21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313</v>
      </c>
      <c r="C16" s="79" t="s">
        <v>139</v>
      </c>
      <c r="D16" s="84" t="s">
        <v>314</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1"/>
      <c r="C17" s="191"/>
      <c r="D17" s="191"/>
      <c r="E17" s="19"/>
      <c r="F17" s="90" t="str">
        <f t="shared" si="3"/>
        <v>Einschränkungen</v>
      </c>
      <c r="G17" s="212" t="str">
        <f>IF(ISBLANK(B17),"",B17)</f>
        <v/>
      </c>
      <c r="H17" s="212" t="str">
        <f>IF(ISBLANK(C17),"",C17)</f>
        <v/>
      </c>
      <c r="I17" s="21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thickTop="1" thickBot="1">
      <c r="A25" s="79" t="s">
        <v>148</v>
      </c>
      <c r="B25" s="191" t="s">
        <v>179</v>
      </c>
      <c r="C25" s="191"/>
      <c r="D25" s="191"/>
      <c r="E25" s="19"/>
      <c r="F25" s="90" t="str">
        <f t="shared" ref="F25:F27" si="7">A25</f>
        <v>Datenqualität</v>
      </c>
      <c r="G25" s="212" t="str">
        <f t="shared" ref="G25:I27" si="8">IF(ISBLANK(B25),"",B25)</f>
        <v>gut</v>
      </c>
      <c r="H25" s="212" t="str">
        <f t="shared" si="8"/>
        <v/>
      </c>
      <c r="I25" s="212" t="str">
        <f t="shared" si="8"/>
        <v/>
      </c>
    </row>
    <row r="26" spans="1:17" s="59" customFormat="1" ht="33" customHeight="1" thickTop="1" thickBot="1">
      <c r="A26" s="79" t="s">
        <v>149</v>
      </c>
      <c r="B26" s="193" t="s">
        <v>299</v>
      </c>
      <c r="C26" s="193"/>
      <c r="D26" s="193"/>
      <c r="E26" s="19"/>
      <c r="F26" s="90" t="str">
        <f t="shared" si="7"/>
        <v>Plausiblisierung / Verifizierung</v>
      </c>
      <c r="G26" s="212" t="str">
        <f t="shared" si="8"/>
        <v>ein kleiner werdender Anteil müsste kritisch stimmen</v>
      </c>
      <c r="H26" s="212" t="str">
        <f t="shared" si="8"/>
        <v/>
      </c>
      <c r="I26" s="212" t="str">
        <f t="shared" si="8"/>
        <v/>
      </c>
    </row>
    <row r="27" spans="1:17" s="59" customFormat="1" ht="37.35" customHeight="1" thickTop="1" thickBot="1">
      <c r="A27" s="79" t="s">
        <v>150</v>
      </c>
      <c r="B27" s="233" t="s">
        <v>306</v>
      </c>
      <c r="C27" s="191"/>
      <c r="D27" s="191"/>
      <c r="E27" s="19"/>
      <c r="F27" s="90" t="str">
        <f t="shared" si="7"/>
        <v>Bemerkungen</v>
      </c>
      <c r="G27" s="212" t="str">
        <f t="shared" si="8"/>
        <v>Wasserstoff wird zu fossilfrei gezählt, Plug-in-Hypride jedoch nicht</v>
      </c>
      <c r="H27" s="212" t="str">
        <f t="shared" si="8"/>
        <v/>
      </c>
      <c r="I27" s="212" t="str">
        <f t="shared" si="8"/>
        <v/>
      </c>
    </row>
    <row r="28" spans="1:17" s="59" customFormat="1" ht="27.6" customHeight="1" thickTop="1">
      <c r="A28" s="60"/>
      <c r="B28" s="60"/>
      <c r="C28" s="60"/>
      <c r="D28" s="60"/>
      <c r="E28" s="60"/>
      <c r="F28" s="61"/>
      <c r="G28" s="61"/>
      <c r="H28" s="61"/>
      <c r="I28" s="61"/>
      <c r="J28" s="61"/>
      <c r="N28" s="207" t="s">
        <v>151</v>
      </c>
      <c r="O28" s="207"/>
      <c r="P28" s="112" t="s">
        <v>315</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t="e">
        <f ca="1">IF(ISNUMBER(Daten_M3[[#This Row],[ZH]]),Daten_M3[[#This Row],[ZH]]/_xlfn.XLOOKUP(Basisjahr,Daten_M3[Jahr],Daten_M3[ZH])-1,#N/A)</f>
        <v>#NAME?</v>
      </c>
      <c r="G32" s="103">
        <v>1.1912695258765628E-2</v>
      </c>
      <c r="H32" s="75" t="e">
        <f ca="1">IF(ISNUMBER(Daten_M3[[#This Row],[CH]]),Daten_M3[[#This Row],[CH]]/_xlfn.XLOOKUP(Basisjahr,Daten_M3[Jahr],Daten_M3[CH])-1,#N/A)</f>
        <v>#NAME?</v>
      </c>
      <c r="I32" s="103">
        <v>1.4621811785400176E-2</v>
      </c>
      <c r="J32" s="75" t="e">
        <f ca="1">IF(ISNUMBER(Daten_M3[[#This Row],[BS]]),Daten_M3[[#This Row],[BS]]/_xlfn.XLOOKUP(Basisjahr,Daten_M3[Jahr],Daten_M3[BS])-1,#N/A)</f>
        <v>#NAME?</v>
      </c>
      <c r="K32" s="63"/>
      <c r="L32" s="67"/>
      <c r="M32" s="64"/>
      <c r="N32" s="64"/>
      <c r="O32" s="64"/>
      <c r="P32" s="64"/>
    </row>
    <row r="33" spans="1:16" ht="16.350000000000001" customHeight="1">
      <c r="A33" s="95">
        <v>2016</v>
      </c>
      <c r="B33" s="65" t="s">
        <v>164</v>
      </c>
      <c r="C33" s="124" t="s">
        <v>164</v>
      </c>
      <c r="D33" s="66" t="e">
        <v>#N/A</v>
      </c>
      <c r="E33" s="103">
        <v>1.6588619270611608E-2</v>
      </c>
      <c r="F33" s="75" t="e">
        <f ca="1">IF(ISNUMBER(Daten_M3[[#This Row],[ZH]]),Daten_M3[[#This Row],[ZH]]/_xlfn.XLOOKUP(Basisjahr,Daten_M3[Jahr],Daten_M3[ZH])-1,#N/A)</f>
        <v>#NAME?</v>
      </c>
      <c r="G33" s="103">
        <v>1.1070156923780326E-2</v>
      </c>
      <c r="H33" s="75" t="e">
        <f ca="1">IF(ISNUMBER(Daten_M3[[#This Row],[CH]]),Daten_M3[[#This Row],[CH]]/_xlfn.XLOOKUP(Basisjahr,Daten_M3[Jahr],Daten_M3[CH])-1,#N/A)</f>
        <v>#NAME?</v>
      </c>
      <c r="I33" s="103">
        <v>1.1565739225313693E-2</v>
      </c>
      <c r="J33" s="75" t="e">
        <f ca="1">IF(ISNUMBER(Daten_M3[[#This Row],[BS]]),Daten_M3[[#This Row],[BS]]/_xlfn.XLOOKUP(Basisjahr,Daten_M3[Jahr],Daten_M3[BS])-1,#N/A)</f>
        <v>#NAME?</v>
      </c>
      <c r="K33" s="63"/>
      <c r="L33" s="67"/>
      <c r="M33" s="64"/>
      <c r="N33" s="62"/>
      <c r="O33" s="62"/>
      <c r="P33" s="62"/>
    </row>
    <row r="34" spans="1:16" ht="16.350000000000001" customHeight="1">
      <c r="A34" s="95">
        <v>2017</v>
      </c>
      <c r="B34" s="65" t="s">
        <v>164</v>
      </c>
      <c r="C34" s="124" t="s">
        <v>164</v>
      </c>
      <c r="D34" s="66" t="e">
        <v>#N/A</v>
      </c>
      <c r="E34" s="103">
        <v>2.1928166351606805E-2</v>
      </c>
      <c r="F34" s="75" t="e">
        <f ca="1">IF(ISNUMBER(Daten_M3[[#This Row],[ZH]]),Daten_M3[[#This Row],[ZH]]/_xlfn.XLOOKUP(Basisjahr,Daten_M3[Jahr],Daten_M3[ZH])-1,#N/A)</f>
        <v>#NAME?</v>
      </c>
      <c r="G34" s="103">
        <v>1.5652427856306207E-2</v>
      </c>
      <c r="H34" s="75" t="e">
        <f ca="1">IF(ISNUMBER(Daten_M3[[#This Row],[CH]]),Daten_M3[[#This Row],[CH]]/_xlfn.XLOOKUP(Basisjahr,Daten_M3[Jahr],Daten_M3[CH])-1,#N/A)</f>
        <v>#NAME?</v>
      </c>
      <c r="I34" s="103">
        <v>1.690550828481863E-2</v>
      </c>
      <c r="J34" s="75" t="e">
        <f ca="1">IF(ISNUMBER(Daten_M3[[#This Row],[BS]]),Daten_M3[[#This Row],[BS]]/_xlfn.XLOOKUP(Basisjahr,Daten_M3[Jahr],Daten_M3[BS])-1,#N/A)</f>
        <v>#NAME?</v>
      </c>
      <c r="K34" s="63"/>
      <c r="L34" s="67"/>
      <c r="M34" s="64"/>
      <c r="N34" s="62"/>
      <c r="O34" s="62"/>
      <c r="P34" s="62"/>
    </row>
    <row r="35" spans="1:16" ht="16.350000000000001" customHeight="1">
      <c r="A35" s="95">
        <v>2018</v>
      </c>
      <c r="B35" s="65" t="s">
        <v>164</v>
      </c>
      <c r="C35" s="124" t="s">
        <v>164</v>
      </c>
      <c r="D35" s="66" t="e">
        <v>#N/A</v>
      </c>
      <c r="E35" s="103">
        <v>2.2269717667807554E-2</v>
      </c>
      <c r="F35" s="75" t="e">
        <f ca="1">IF(ISNUMBER(Daten_M3[[#This Row],[ZH]]),Daten_M3[[#This Row],[ZH]]/_xlfn.XLOOKUP(Basisjahr,Daten_M3[Jahr],Daten_M3[ZH])-1,#N/A)</f>
        <v>#NAME?</v>
      </c>
      <c r="G35" s="103">
        <v>1.8073530487034785E-2</v>
      </c>
      <c r="H35" s="75" t="e">
        <f ca="1">IF(ISNUMBER(Daten_M3[[#This Row],[CH]]),Daten_M3[[#This Row],[CH]]/_xlfn.XLOOKUP(Basisjahr,Daten_M3[Jahr],Daten_M3[CH])-1,#N/A)</f>
        <v>#NAME?</v>
      </c>
      <c r="I35" s="103">
        <v>2.5524475524475523E-2</v>
      </c>
      <c r="J35" s="75" t="e">
        <f ca="1">IF(ISNUMBER(Daten_M3[[#This Row],[BS]]),Daten_M3[[#This Row],[BS]]/_xlfn.XLOOKUP(Basisjahr,Daten_M3[Jahr],Daten_M3[BS])-1,#N/A)</f>
        <v>#NAME?</v>
      </c>
      <c r="K35" s="63"/>
      <c r="L35" s="67"/>
      <c r="M35" s="64"/>
      <c r="N35" s="62"/>
      <c r="O35" s="62"/>
      <c r="P35" s="62"/>
    </row>
    <row r="36" spans="1:16" ht="16.350000000000001" customHeight="1">
      <c r="A36" s="95">
        <v>2019</v>
      </c>
      <c r="B36" s="65" t="s">
        <v>164</v>
      </c>
      <c r="C36" s="124" t="s">
        <v>164</v>
      </c>
      <c r="D36" s="66" t="e">
        <v>#N/A</v>
      </c>
      <c r="E36" s="103">
        <v>4.3445638842796334E-2</v>
      </c>
      <c r="F36" s="75" t="e">
        <f ca="1">IF(ISNUMBER(Daten_M3[[#This Row],[ZH]]),Daten_M3[[#This Row],[ZH]]/_xlfn.XLOOKUP(Basisjahr,Daten_M3[Jahr],Daten_M3[ZH])-1,#N/A)</f>
        <v>#NAME?</v>
      </c>
      <c r="G36" s="103">
        <v>4.2262703739213807E-2</v>
      </c>
      <c r="H36" s="75" t="e">
        <f ca="1">IF(ISNUMBER(Daten_M3[[#This Row],[CH]]),Daten_M3[[#This Row],[CH]]/_xlfn.XLOOKUP(Basisjahr,Daten_M3[Jahr],Daten_M3[CH])-1,#N/A)</f>
        <v>#NAME?</v>
      </c>
      <c r="I36" s="103">
        <v>5.0050273712434368E-2</v>
      </c>
      <c r="J36" s="75" t="e">
        <f ca="1">IF(ISNUMBER(Daten_M3[[#This Row],[BS]]),Daten_M3[[#This Row],[BS]]/_xlfn.XLOOKUP(Basisjahr,Daten_M3[Jahr],Daten_M3[BS])-1,#N/A)</f>
        <v>#NAME?</v>
      </c>
      <c r="K36" s="63"/>
      <c r="L36" s="67"/>
      <c r="M36" s="64"/>
      <c r="N36" s="62"/>
      <c r="O36" s="62"/>
      <c r="P36" s="62"/>
    </row>
    <row r="37" spans="1:16" ht="16.350000000000001" customHeight="1">
      <c r="A37" s="95">
        <v>2020</v>
      </c>
      <c r="B37" s="65" t="s">
        <v>164</v>
      </c>
      <c r="C37" s="124" t="s">
        <v>164</v>
      </c>
      <c r="D37" s="66" t="e">
        <v>#N/A</v>
      </c>
      <c r="E37" s="103">
        <v>9.1197601292809724E-2</v>
      </c>
      <c r="F37" s="75" t="e">
        <f ca="1">IF(ISNUMBER(Daten_M3[[#This Row],[ZH]]),Daten_M3[[#This Row],[ZH]]/_xlfn.XLOOKUP(Basisjahr,Daten_M3[Jahr],Daten_M3[ZH])-1,#N/A)</f>
        <v>#NAME?</v>
      </c>
      <c r="G37" s="103">
        <v>8.3016290684812116E-2</v>
      </c>
      <c r="H37" s="75" t="e">
        <f ca="1">IF(ISNUMBER(Daten_M3[[#This Row],[CH]]),Daten_M3[[#This Row],[CH]]/_xlfn.XLOOKUP(Basisjahr,Daten_M3[Jahr],Daten_M3[CH])-1,#N/A)</f>
        <v>#NAME?</v>
      </c>
      <c r="I37" s="103">
        <v>8.2684411723063858E-2</v>
      </c>
      <c r="J37" s="75" t="e">
        <f ca="1">IF(ISNUMBER(Daten_M3[[#This Row],[BS]]),Daten_M3[[#This Row],[BS]]/_xlfn.XLOOKUP(Basisjahr,Daten_M3[Jahr],Daten_M3[BS])-1,#N/A)</f>
        <v>#NAME?</v>
      </c>
      <c r="K37" s="63"/>
      <c r="L37" s="67"/>
      <c r="M37" s="64"/>
      <c r="N37" s="62"/>
      <c r="O37" s="62"/>
      <c r="P37" s="62"/>
    </row>
    <row r="38" spans="1:16" ht="16.350000000000001" customHeight="1">
      <c r="A38" s="95">
        <v>2021</v>
      </c>
      <c r="B38" s="65" t="s">
        <v>164</v>
      </c>
      <c r="C38" s="124" t="s">
        <v>164</v>
      </c>
      <c r="D38" s="66" t="e">
        <v>#N/A</v>
      </c>
      <c r="E38" s="103">
        <v>0.13218254906597304</v>
      </c>
      <c r="F38" s="75" t="e">
        <f ca="1">IF(ISNUMBER(Daten_M3[[#This Row],[ZH]]),Daten_M3[[#This Row],[ZH]]/_xlfn.XLOOKUP(Basisjahr,Daten_M3[Jahr],Daten_M3[ZH])-1,#N/A)</f>
        <v>#NAME?</v>
      </c>
      <c r="G38" s="103">
        <v>0.13249814249153802</v>
      </c>
      <c r="H38" s="75" t="e">
        <f ca="1">IF(ISNUMBER(Daten_M3[[#This Row],[CH]]),Daten_M3[[#This Row],[CH]]/_xlfn.XLOOKUP(Basisjahr,Daten_M3[Jahr],Daten_M3[CH])-1,#N/A)</f>
        <v>#NAME?</v>
      </c>
      <c r="I38" s="103">
        <v>0.13829185520361992</v>
      </c>
      <c r="J38" s="75" t="e">
        <f ca="1">IF(ISNUMBER(Daten_M3[[#This Row],[BS]]),Daten_M3[[#This Row],[BS]]/_xlfn.XLOOKUP(Basisjahr,Daten_M3[Jahr],Daten_M3[BS])-1,#N/A)</f>
        <v>#NAME?</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97" priority="8" operator="equal">
      <formula>0</formula>
    </cfRule>
  </conditionalFormatting>
  <conditionalFormatting sqref="A21:B22">
    <cfRule type="containsErrors" dxfId="796" priority="9">
      <formula>ISERROR(A21)</formula>
    </cfRule>
  </conditionalFormatting>
  <conditionalFormatting sqref="A7:C7">
    <cfRule type="containsErrors" dxfId="795" priority="13">
      <formula>ISERROR(A7)</formula>
    </cfRule>
  </conditionalFormatting>
  <conditionalFormatting sqref="A2:Z6 A8:Z13 A14:B14 E14:G14 J14:Z14 A15:Z20 E21:G22 J21:Z22 A23:Z25 A26:J27 N26:Z27 A28:O28 Q28:Z28 A29:Z30 A31 D31:AA67 A32:B67 A68:Z72 A73:J74 N73:Z74 A75:Z104">
    <cfRule type="containsErrors" dxfId="794" priority="29">
      <formula>ISERROR(A2)</formula>
    </cfRule>
  </conditionalFormatting>
  <conditionalFormatting sqref="B7">
    <cfRule type="cellIs" dxfId="793" priority="12" operator="equal">
      <formula>0</formula>
    </cfRule>
  </conditionalFormatting>
  <conditionalFormatting sqref="B31:C31">
    <cfRule type="cellIs" dxfId="792" priority="6" operator="equal">
      <formula>0</formula>
    </cfRule>
    <cfRule type="containsErrors" dxfId="791" priority="7">
      <formula>ISERROR(B31)</formula>
    </cfRule>
  </conditionalFormatting>
  <conditionalFormatting sqref="C32:C67">
    <cfRule type="cellIs" dxfId="790" priority="2" operator="equal">
      <formula>0</formula>
    </cfRule>
    <cfRule type="containsErrors" dxfId="789" priority="5">
      <formula>ISERROR(C32)</formula>
    </cfRule>
  </conditionalFormatting>
  <conditionalFormatting sqref="D7">
    <cfRule type="cellIs" dxfId="788" priority="10" operator="equal">
      <formula>0</formula>
    </cfRule>
  </conditionalFormatting>
  <conditionalFormatting sqref="D7:Z7">
    <cfRule type="containsErrors" dxfId="787" priority="11">
      <formula>ISERROR(D7)</formula>
    </cfRule>
  </conditionalFormatting>
  <conditionalFormatting sqref="P28">
    <cfRule type="cellIs" dxfId="786" priority="1" operator="equal">
      <formula>0</formula>
    </cfRule>
  </conditionalFormatting>
  <dataValidations count="1">
    <dataValidation operator="lessThan" allowBlank="1" showInputMessage="1" showErrorMessage="1" sqref="B8:D10"/>
  </dataValidations>
  <hyperlinks>
    <hyperlink ref="F1" location="Übersicht!A1" display="⬅️ Zurück zur Übersicht"/>
    <hyperlink ref="B12" r:id="rId1"/>
    <hyperlink ref="B12:D12" r:id="rId2" display="https://www.pxweb.bfs.admin.ch/pxweb/de/px-x-1103020200_120/px-x-1103020200_120/px-x-1103020200_120.px"/>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A2" sqref="A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33.75" customHeight="1">
      <c r="A1" s="208" t="str">
        <f>+ParameterlisteZH!C14</f>
        <v>Verbrauchsmengen nach Grossregion - Fleisch</v>
      </c>
      <c r="B1" s="209"/>
      <c r="C1" s="209"/>
      <c r="D1" s="209"/>
      <c r="E1" s="93" t="e">
        <f ca="1">Basisjahr&amp;"-"&amp;Betrachtungsjahr&amp;": "&amp;ROUND(_xlfn.XLOOKUP(Betrachtungsjahr,Daten_M5[Jahr],Daten_M5[Veränderung ZH])*100,1)&amp;" %"</f>
        <v>#NAME?</v>
      </c>
      <c r="F1" s="210" t="s">
        <v>122</v>
      </c>
      <c r="G1" s="210"/>
      <c r="H1" s="210"/>
      <c r="J1" s="94" t="e">
        <f ca="1">Basisjahr&amp;"-"&amp;Betrachtungsjahr&amp;": "&amp;ROUND(_xlfn.XLOOKUP(Betrachtungsjahr,Daten_M5[Jahr],Daten_M5[Veränderung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M4</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316</v>
      </c>
      <c r="C8" s="191"/>
      <c r="D8" s="191"/>
      <c r="E8" s="19"/>
      <c r="F8" s="90" t="str">
        <f t="shared" si="1"/>
        <v>Kurzbeschreibung</v>
      </c>
      <c r="G8" s="192" t="str">
        <f>B8</f>
        <v xml:space="preserve">Misst die Anzahl an fossilfreien Neuzulassungen der Lieferwagen im Kanton Zürich </v>
      </c>
      <c r="H8" s="192"/>
      <c r="I8" s="192"/>
      <c r="Q8" s="58" t="e">
        <f>E38/E32-1</f>
        <v>#DIV/0!</v>
      </c>
    </row>
    <row r="9" spans="1:17" s="59" customFormat="1" ht="72" customHeight="1">
      <c r="A9" s="79" t="s">
        <v>132</v>
      </c>
      <c r="B9" s="191" t="s">
        <v>317</v>
      </c>
      <c r="C9" s="191"/>
      <c r="D9" s="191"/>
      <c r="E9" s="19"/>
      <c r="F9" s="90" t="str">
        <f t="shared" si="1"/>
        <v>Aussagekraft/Relevanz</v>
      </c>
      <c r="G9" s="192" t="str">
        <f>B9</f>
        <v xml:space="preserve">In der Mobilität verursachen Lieferwagen einen wichtigen Anteil der Treibhausgasemissionen. Der Anteil der fossilfreien Neuzulassungen zeigt an, wie schnell die Transformation zur fossilfreien Moblität stattfindet. </v>
      </c>
      <c r="H9" s="192"/>
      <c r="I9" s="192"/>
    </row>
    <row r="10" spans="1:17" s="78" customFormat="1" ht="11.85" customHeight="1">
      <c r="A10" s="86"/>
      <c r="B10" s="87"/>
      <c r="C10" s="87"/>
      <c r="D10" s="87"/>
      <c r="E10" s="77"/>
      <c r="F10" s="89"/>
      <c r="G10" s="89"/>
      <c r="H10" s="89"/>
      <c r="I10" s="89"/>
    </row>
    <row r="11" spans="1:17" s="56" customFormat="1" ht="64.349999999999994" customHeight="1">
      <c r="A11" s="79" t="s">
        <v>133</v>
      </c>
      <c r="B11" s="201" t="s">
        <v>310</v>
      </c>
      <c r="C11" s="202"/>
      <c r="D11" s="203"/>
      <c r="E11" s="19"/>
      <c r="F11" s="90" t="str">
        <f t="shared" ref="F11:I17" si="2">A11</f>
        <v>Datenquelle</v>
      </c>
      <c r="G11" s="192" t="str">
        <f t="shared" si="2"/>
        <v>Bundesamt für Statistik, Mobilität und Verkehr, Neue Inverkehrsetzungen von Strassenfahrzeugen nach Fahrzeuggruppe und Fahrzeugart</v>
      </c>
      <c r="H11" s="192"/>
      <c r="I11" s="192"/>
    </row>
    <row r="12" spans="1:17" s="56" customFormat="1" ht="42" customHeight="1">
      <c r="A12" s="79" t="s">
        <v>134</v>
      </c>
      <c r="B12" s="228" t="s">
        <v>318</v>
      </c>
      <c r="C12" s="228"/>
      <c r="D12" s="228"/>
      <c r="E12" s="19"/>
      <c r="F12" s="90" t="str">
        <f t="shared" si="2"/>
        <v>Internetadresse</v>
      </c>
      <c r="G12" s="192" t="str">
        <f t="shared" si="2"/>
        <v>https://www.pxweb.bfs.admin.ch/pxweb/de/px-x-1103020200_120/px-x-1103020200_120/px-x-1103020200_120.px/table/tableViewLayout2/</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312</v>
      </c>
      <c r="C14" s="202"/>
      <c r="D14" s="203"/>
      <c r="E14" s="19"/>
      <c r="F14" s="90" t="str">
        <f>A14</f>
        <v>Nr. der Statisitik</v>
      </c>
      <c r="G14" s="204" t="str">
        <f>B14</f>
        <v>px-x-1103020200_120</v>
      </c>
      <c r="H14" s="205"/>
      <c r="I14" s="206"/>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313</v>
      </c>
      <c r="C16" s="79" t="s">
        <v>139</v>
      </c>
      <c r="D16" s="84" t="s">
        <v>314</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299</v>
      </c>
      <c r="C26" s="193"/>
      <c r="D26" s="193"/>
      <c r="E26" s="19"/>
      <c r="F26" s="90" t="str">
        <f t="shared" si="5"/>
        <v>Plausiblisierung / Verifizierung</v>
      </c>
      <c r="G26" s="192" t="str">
        <f>B26</f>
        <v>ein kleiner werdender Anteil müsste kritisch stimmen</v>
      </c>
      <c r="H26" s="192"/>
      <c r="I26" s="192"/>
    </row>
    <row r="27" spans="1:17" s="59" customFormat="1" ht="37.35" customHeight="1">
      <c r="A27" s="79" t="s">
        <v>150</v>
      </c>
      <c r="B27" s="191" t="s">
        <v>306</v>
      </c>
      <c r="C27" s="191"/>
      <c r="D27" s="191"/>
      <c r="E27" s="19"/>
      <c r="F27" s="90" t="str">
        <f t="shared" si="5"/>
        <v>Bemerkungen</v>
      </c>
      <c r="G27" s="192" t="str">
        <f>B27</f>
        <v>Wasserstoff wird zu fossilfrei gezählt, Plug-in-Hypride jedoch nicht</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66" priority="6">
      <formula>ISERROR(A14)</formula>
    </cfRule>
  </conditionalFormatting>
  <conditionalFormatting sqref="A14:B14 E14:G14 J14:Z14 A15:Z20 A21:B22 E21:G22 J21:Z22 A23:Z25 A26:J27 N26:Z27 A28:Z30 A31:AA67 A68:Z72 A73:J74 N73:Z74 A75:Z1048576">
    <cfRule type="cellIs" dxfId="765" priority="3" operator="equal">
      <formula>0</formula>
    </cfRule>
  </conditionalFormatting>
  <conditionalFormatting sqref="A2:L13">
    <cfRule type="containsErrors" dxfId="764" priority="2">
      <formula>ISERROR(A2)</formula>
    </cfRule>
  </conditionalFormatting>
  <conditionalFormatting sqref="A1:Z13">
    <cfRule type="cellIs" dxfId="763"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www.pxweb.bfs.admin.ch/pxweb/de/px-x-1103020200_120/px-x-1103020200_120/px-x-1103020200_120.px/table/tableViewLayout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D6:D7</xm:sqref>
        </x14:dataValidation>
        <x14:dataValidation type="list" allowBlank="1" showInputMessage="1" showErrorMessage="1">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319</v>
      </c>
      <c r="B1" s="209"/>
      <c r="C1" s="209"/>
      <c r="D1" s="209"/>
      <c r="E1" s="93" t="e">
        <f ca="1">Basisjahr&amp;"-"&amp;Betrachtungsjahr&amp;": "&amp;ROUND(_xlfn.XLOOKUP(Betrachtungsjahr,Daten_M4[Jahr],Daten_M4[Veränderung ZH])*100,1)&amp;" %"</f>
        <v>#NAME?</v>
      </c>
      <c r="F1" s="210" t="s">
        <v>122</v>
      </c>
      <c r="G1" s="210"/>
      <c r="H1" s="210"/>
      <c r="J1" s="94" t="e">
        <f ca="1">Basisjahr&amp;"-"&amp;Betrachtungsjahr&amp;": "&amp;ROUND(_xlfn.XLOOKUP(Betrachtungsjahr,Daten_M4[Jahr],Daten_M4[Veränderung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M5</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320</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321</v>
      </c>
      <c r="C8" s="191"/>
      <c r="D8" s="191"/>
      <c r="E8" s="19"/>
      <c r="F8" s="90" t="str">
        <f t="shared" si="1"/>
        <v>Kurzbeschreibung</v>
      </c>
      <c r="G8" s="192" t="str">
        <f>B8</f>
        <v>Misst die durchschnittlichen CO2-Emissionen der Personenwagen Neuwagenflotte pro Km</v>
      </c>
      <c r="H8" s="192"/>
      <c r="I8" s="192"/>
      <c r="Q8" s="58" t="e">
        <f>E38/E32-1</f>
        <v>#DIV/0!</v>
      </c>
    </row>
    <row r="9" spans="1:17" s="59" customFormat="1" ht="72" customHeight="1">
      <c r="A9" s="79" t="s">
        <v>132</v>
      </c>
      <c r="B9" s="191" t="s">
        <v>322</v>
      </c>
      <c r="C9" s="191"/>
      <c r="D9" s="191"/>
      <c r="E9" s="19"/>
      <c r="F9" s="90" t="str">
        <f t="shared" si="1"/>
        <v>Aussagekraft/Relevanz</v>
      </c>
      <c r="G9" s="192" t="str">
        <f>B9</f>
        <v>In der Mobilität verursachen Personenwagen einen wichtigen Anteil der Treibhausgasemissionen. Die durchschnittlichen CO2-Emissionen pro Km zeigen den Absenkpfad der Dekarbonisierung.</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323</v>
      </c>
      <c r="C11" s="194"/>
      <c r="D11" s="194"/>
      <c r="E11" s="19"/>
      <c r="F11" s="90" t="str">
        <f t="shared" ref="F11:I17" si="2">A11</f>
        <v>Datenquelle</v>
      </c>
      <c r="G11" s="192" t="str">
        <f t="shared" si="2"/>
        <v>Durchschnittliche CO2-Emissionen der PKW Neuwagenflotte</v>
      </c>
      <c r="H11" s="192"/>
      <c r="I11" s="192"/>
    </row>
    <row r="12" spans="1:17" s="56" customFormat="1" ht="42" customHeight="1">
      <c r="A12" s="79" t="s">
        <v>134</v>
      </c>
      <c r="B12" s="228" t="s">
        <v>324</v>
      </c>
      <c r="C12" s="228"/>
      <c r="D12" s="228"/>
      <c r="E12" s="19"/>
      <c r="F12" s="90" t="str">
        <f t="shared" si="2"/>
        <v>Internetadresse</v>
      </c>
      <c r="G12" s="192" t="str">
        <f t="shared" si="2"/>
        <v>https://opendata.swiss/en/dataset/kennzahlen-neuwagenflotte/resource/12d6c0a1-01c1-41f2-b910-be57e774d414</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c r="C14" s="202"/>
      <c r="D14" s="203"/>
      <c r="E14" s="19"/>
      <c r="F14" s="90" t="str">
        <f>A14</f>
        <v>Nr. der Statisitik</v>
      </c>
      <c r="G14" s="204">
        <f>B14</f>
        <v>0</v>
      </c>
      <c r="H14" s="205"/>
      <c r="I14" s="206"/>
    </row>
    <row r="15" spans="1:17" s="56" customFormat="1" ht="18.600000000000001" customHeight="1">
      <c r="A15" s="79" t="s">
        <v>136</v>
      </c>
      <c r="B15" s="133" t="s">
        <v>325</v>
      </c>
      <c r="C15" s="79" t="s">
        <v>137</v>
      </c>
      <c r="D15" s="106" t="s">
        <v>281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326</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327</v>
      </c>
      <c r="C26" s="193"/>
      <c r="D26" s="193"/>
      <c r="E26" s="19"/>
      <c r="F26" s="90" t="str">
        <f t="shared" si="5"/>
        <v>Plausiblisierung / Verifizierung</v>
      </c>
      <c r="G26" s="192" t="str">
        <f>B26</f>
        <v>Steigende CO2-Emisisonen der Neuwagenflotte müsste kritisch stimmen</v>
      </c>
      <c r="H26" s="192"/>
      <c r="I26" s="192"/>
    </row>
    <row r="27" spans="1:17" s="59" customFormat="1" ht="37.35" customHeigh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45" priority="6">
      <formula>ISERROR(A2)</formula>
    </cfRule>
  </conditionalFormatting>
  <conditionalFormatting sqref="A15:L20">
    <cfRule type="containsErrors" dxfId="744" priority="2">
      <formula>ISERROR(A15)</formula>
    </cfRule>
  </conditionalFormatting>
  <conditionalFormatting sqref="A1:Z13 A14:B14 E14:G14 J14:Z14 A21:B22 E21:G22 J21:Z22 A23:Z25 A26:J27 N26:Z27 A28:Z30 A31:AA67 A68:Z72 A73:J74 N73:Z74 A75:Z1048576">
    <cfRule type="cellIs" dxfId="743" priority="3" operator="equal">
      <formula>0</formula>
    </cfRule>
  </conditionalFormatting>
  <conditionalFormatting sqref="A15:Z20">
    <cfRule type="cellIs" dxfId="742"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opendata.swiss/en/dataset/kennzahlen-neuwagenflotte/resource/12d6c0a1-01c1-41f2-b910-be57e774d414"/>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328</v>
      </c>
      <c r="B1" s="209"/>
      <c r="C1" s="209"/>
      <c r="D1" s="209"/>
      <c r="E1" s="93" t="e">
        <f ca="1">Basisjahr&amp;"-"&amp;Betrachtungsjahr&amp;": "&amp;ROUND(_xlfn.XLOOKUP(Betrachtungsjahr,Daten_M6[Jahr],Daten_M6[Veränderung ZH])*100,1)&amp;" %"</f>
        <v>#NAME?</v>
      </c>
      <c r="F1" s="210" t="s">
        <v>122</v>
      </c>
      <c r="G1" s="210"/>
      <c r="H1" s="210"/>
      <c r="J1" s="94" t="e">
        <f ca="1">Basisjahr&amp;"-"&amp;Betrachtungsjahr&amp;": "&amp;ROUND(_xlfn.XLOOKUP(Betrachtungsjahr,Daten_M6[Jahr],Daten_M6[Veränderung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M6</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329</v>
      </c>
      <c r="C8" s="191"/>
      <c r="D8" s="191"/>
      <c r="E8" s="19"/>
      <c r="F8" s="90" t="str">
        <f t="shared" si="1"/>
        <v>Kurzbeschreibung</v>
      </c>
      <c r="G8" s="192" t="str">
        <f>B8</f>
        <v>Der Bi-Modal Split beschreibt die Verteilung der zurückgelegten Wege auf die beiden Verkehrsträger ÖV und MIV. Modal Split wird häufig auch als Verkehrsmittelwahl bezeichnet.</v>
      </c>
      <c r="H8" s="192"/>
      <c r="I8" s="192"/>
      <c r="Q8" s="58" t="e">
        <f>E38/E32-1</f>
        <v>#DIV/0!</v>
      </c>
    </row>
    <row r="9" spans="1:17" s="59" customFormat="1" ht="72" customHeight="1">
      <c r="A9" s="79" t="s">
        <v>132</v>
      </c>
      <c r="B9" s="191" t="s">
        <v>330</v>
      </c>
      <c r="C9" s="191"/>
      <c r="D9" s="191"/>
      <c r="E9" s="19"/>
      <c r="F9" s="90" t="str">
        <f t="shared" si="1"/>
        <v>Aussagekraft/Relevanz</v>
      </c>
      <c r="G9" s="192"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331</v>
      </c>
      <c r="C11" s="194"/>
      <c r="D11" s="194"/>
      <c r="E11" s="19"/>
      <c r="F11" s="90" t="str">
        <f t="shared" ref="F11:I17" si="2">A11</f>
        <v>Datenquelle</v>
      </c>
      <c r="G11" s="192" t="str">
        <f t="shared" si="2"/>
        <v>Statistisches Amt des Kantons Zürich</v>
      </c>
      <c r="H11" s="192"/>
      <c r="I11" s="192"/>
    </row>
    <row r="12" spans="1:17" s="56" customFormat="1" ht="42" customHeight="1">
      <c r="A12" s="79" t="s">
        <v>134</v>
      </c>
      <c r="B12" s="228" t="s">
        <v>332</v>
      </c>
      <c r="C12" s="228"/>
      <c r="D12" s="228"/>
      <c r="E12" s="19"/>
      <c r="F12" s="90" t="str">
        <f t="shared" si="2"/>
        <v>Internetadresse</v>
      </c>
      <c r="G12" s="192" t="str">
        <f t="shared" si="2"/>
        <v>https://www.zh.ch/de/politik-staat/statistik-daten/datenkatalog.html#/datasets/363@statistisches-amt-kanton-zuerich</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333</v>
      </c>
      <c r="C14" s="202"/>
      <c r="D14" s="203"/>
      <c r="E14" s="19"/>
      <c r="F14" s="90" t="str">
        <f>A14</f>
        <v>Nr. der Statisitik</v>
      </c>
      <c r="G14" s="204" t="str">
        <f>B14</f>
        <v>KANTON_ZUERICH_480.csv</v>
      </c>
      <c r="H14" s="205"/>
      <c r="I14" s="206"/>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335</v>
      </c>
      <c r="C16" s="79" t="s">
        <v>139</v>
      </c>
      <c r="D16" s="84" t="s">
        <v>336</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337</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339</v>
      </c>
      <c r="C26" s="193"/>
      <c r="D26" s="193"/>
      <c r="E26" s="19"/>
      <c r="F26" s="90" t="str">
        <f t="shared" si="5"/>
        <v>Plausiblisierung / Verifizierung</v>
      </c>
      <c r="G26" s="192" t="str">
        <f>B26</f>
        <v>Ein sinkender ÖV-Anteil müsste kritisch stimmen.</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24" priority="4">
      <formula>ISERROR(A2)</formula>
    </cfRule>
  </conditionalFormatting>
  <conditionalFormatting sqref="A1:Z13 A14:B14 E14:G14 J14:Z14 A15:Z20 A21:B22 E21:G22 J21:Z22 A23:Z25 A26:J27 N26:Z27 A28:Z30 A31:AA67 A68:Z72 A73:J74 N73:Z74 A75:Z1048576">
    <cfRule type="cellIs" dxfId="723"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location="/datasets/363@statistisches-amt-kanton-zuerich" display="https://www.zh.ch/de/politik-staat/statistik-daten/datenkatalog.html#/datasets/363@statistisches-amt-kanton-zuerich"/>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340</v>
      </c>
      <c r="B1" s="209"/>
      <c r="C1" s="209"/>
      <c r="D1" s="209"/>
      <c r="E1" s="93" t="e">
        <f ca="1">Basisjahr&amp;"-"&amp;Betrachtungsjahr&amp;": "&amp;ROUND(_xlfn.XLOOKUP(Betrachtungsjahr,Daten_M7[Jahr],Daten_M7[Veränderung ZH])*100,1)&amp;" %"</f>
        <v>#NAME?</v>
      </c>
      <c r="F1" s="210" t="s">
        <v>122</v>
      </c>
      <c r="G1" s="210"/>
      <c r="H1" s="210"/>
      <c r="J1" s="94" t="e">
        <f ca="1">Basisjahr&amp;"-"&amp;Betrachtungsjahr&amp;": "&amp;ROUND(_xlfn.XLOOKUP(Betrachtungsjahr,Daten_M7[Jahr],Daten_M7[Veränderung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M7</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341</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1" t="s">
        <v>342</v>
      </c>
      <c r="C8" s="191"/>
      <c r="D8" s="191"/>
      <c r="E8" s="19"/>
      <c r="F8" s="90" t="str">
        <f t="shared" si="1"/>
        <v>Kurzbeschreibung</v>
      </c>
      <c r="G8" s="192" t="str">
        <f>B8</f>
        <v>Der Motorisierungsgrad zeigt die Anzahl Fahrzeuge pro 1'000 Einwohner.</v>
      </c>
      <c r="H8" s="192"/>
      <c r="I8" s="192"/>
      <c r="Q8" s="58" t="e">
        <f>E38/E32-1</f>
        <v>#DIV/0!</v>
      </c>
    </row>
    <row r="9" spans="1:17" s="59" customFormat="1" ht="72" customHeight="1">
      <c r="A9" s="79" t="s">
        <v>132</v>
      </c>
      <c r="B9" s="191" t="s">
        <v>343</v>
      </c>
      <c r="C9" s="191"/>
      <c r="D9" s="191"/>
      <c r="E9" s="19"/>
      <c r="F9" s="90" t="str">
        <f t="shared" si="1"/>
        <v>Aussagekraft/Relevanz</v>
      </c>
      <c r="G9" s="192" t="str">
        <f>B9</f>
        <v>Mit der voranschreitenden Elektrifizierung der Autoflotte im Kanton Zürich, nimmt die Aussagekraft des Motorisierungsgrads hinsichtlich der Dekarbonisierung ab.</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331</v>
      </c>
      <c r="C11" s="194"/>
      <c r="D11" s="194"/>
      <c r="E11" s="19"/>
      <c r="F11" s="90" t="str">
        <f t="shared" ref="F11:I17" si="2">A11</f>
        <v>Datenquelle</v>
      </c>
      <c r="G11" s="192" t="str">
        <f t="shared" si="2"/>
        <v>Statistisches Amt des Kantons Zürich</v>
      </c>
      <c r="H11" s="192"/>
      <c r="I11" s="192"/>
    </row>
    <row r="12" spans="1:17" s="56" customFormat="1" ht="42" customHeight="1">
      <c r="A12" s="79" t="s">
        <v>134</v>
      </c>
      <c r="B12" s="228" t="s">
        <v>344</v>
      </c>
      <c r="C12" s="228"/>
      <c r="D12" s="228"/>
      <c r="E12" s="19"/>
      <c r="F12" s="90" t="str">
        <f t="shared" si="2"/>
        <v>Internetadresse</v>
      </c>
      <c r="G12" s="192" t="str">
        <f t="shared" si="2"/>
        <v>https://www.zh.ch/de/politik-staat/statistik-daten/datenkatalog.html#/datasets/742@statistisches-amt-kanton-zuerich/distributions/1894</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345</v>
      </c>
      <c r="C14" s="202"/>
      <c r="D14" s="203"/>
      <c r="E14" s="19"/>
      <c r="F14" s="90" t="str">
        <f>A14</f>
        <v>Nr. der Statisitik</v>
      </c>
      <c r="G14" s="204" t="str">
        <f>B14</f>
        <v>KTZH_00000742_00001894.xlsx</v>
      </c>
      <c r="H14" s="205"/>
      <c r="I14" s="206"/>
    </row>
    <row r="15" spans="1:17" s="56" customFormat="1" ht="18.600000000000001" customHeight="1">
      <c r="A15" s="79" t="s">
        <v>136</v>
      </c>
      <c r="B15" s="105" t="s">
        <v>334</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346</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347</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178</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348</v>
      </c>
      <c r="C26" s="193"/>
      <c r="D26" s="193"/>
      <c r="E26" s="19"/>
      <c r="F26" s="90" t="str">
        <f t="shared" si="5"/>
        <v>Plausiblisierung / Verifizierung</v>
      </c>
      <c r="G26" s="192" t="str">
        <f>B26</f>
        <v>Wenn der Autobestand schneller wächst als die Bevölkerung, sollte dies kritisch stimmen. Unabhängig vom Elektrifizierungsgsrad der Flotte.</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4"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location="/datasets/742@statistisches-amt-kanton-zuerich/distributions/1894" display="https://www.zh.ch/de/politik-staat/statistik-daten/datenkatalog.html#/datasets/742@statistisches-amt-kanton-zuerich/distributions/189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tabColor theme="2"/>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349</v>
      </c>
      <c r="B1" s="209"/>
      <c r="C1" s="209"/>
      <c r="D1" s="209"/>
      <c r="E1" s="93" t="e">
        <f ca="1">Basisjahr&amp;"-"&amp;Betrachtungsjahr&amp;": "&amp;ROUND(_xlfn.XLOOKUP(Betrachtungsjahr,Daten_M8[Jahr],Daten_M8[Veränderung ZH])*100,1)&amp;" %"</f>
        <v>#NAME?</v>
      </c>
      <c r="F1" s="210" t="s">
        <v>122</v>
      </c>
      <c r="G1" s="210"/>
      <c r="H1" s="210"/>
      <c r="J1" s="94" t="e">
        <f ca="1">Basisjahr&amp;"-"&amp;Betrachtungsjahr&amp;": "&amp;ROUND(_xlfn.XLOOKUP(Betrachtungsjahr,Daten_M8[Jahr],Daten_M8[Veränderung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M8</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351</v>
      </c>
      <c r="C8" s="191"/>
      <c r="D8" s="191"/>
      <c r="E8" s="19"/>
      <c r="F8" s="90" t="str">
        <f t="shared" si="1"/>
        <v>Kurzbeschreibung</v>
      </c>
      <c r="G8" s="192" t="str">
        <f>B8</f>
        <v>Der Energieverbrauch wird unterschieden zwischen den Energiesektoren Wärme, Strom und Treibstoff.</v>
      </c>
      <c r="H8" s="192"/>
      <c r="I8" s="192"/>
      <c r="Q8" s="58" t="e">
        <f>E38/E32-1</f>
        <v>#DIV/0!</v>
      </c>
    </row>
    <row r="9" spans="1:17" s="59" customFormat="1" ht="72" customHeight="1">
      <c r="A9" s="79" t="s">
        <v>132</v>
      </c>
      <c r="B9" s="191" t="s">
        <v>352</v>
      </c>
      <c r="C9" s="191"/>
      <c r="D9" s="191"/>
      <c r="E9" s="19"/>
      <c r="F9" s="90" t="str">
        <f t="shared" si="1"/>
        <v>Aussagekraft/Relevanz</v>
      </c>
      <c r="G9" s="192" t="str">
        <f>B9</f>
        <v>Gibt Hinweise auf den Fortschritt der alternativen Antrieben.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353</v>
      </c>
      <c r="C11" s="194"/>
      <c r="D11" s="194"/>
      <c r="E11" s="19"/>
      <c r="F11" s="90" t="str">
        <f t="shared" ref="F11:I17" si="2">A11</f>
        <v>Datenquelle</v>
      </c>
      <c r="G11" s="192" t="str">
        <f t="shared" si="2"/>
        <v>Amt für Abfall, Wasser, Energie und Luft des Kantons Zürich</v>
      </c>
      <c r="H11" s="192"/>
      <c r="I11" s="192"/>
    </row>
    <row r="12" spans="1:17" s="56" customFormat="1" ht="42" customHeight="1">
      <c r="A12" s="79" t="s">
        <v>134</v>
      </c>
      <c r="B12" s="228" t="s">
        <v>354</v>
      </c>
      <c r="C12" s="228"/>
      <c r="D12" s="228"/>
      <c r="E12" s="19"/>
      <c r="F12" s="90" t="str">
        <f t="shared" si="2"/>
        <v>Internetadresse</v>
      </c>
      <c r="G12" s="192" t="str">
        <f t="shared" si="2"/>
        <v>https://www.web.statistik.zh.ch/ogd/datenkatalog/app/#/datasets/1661@awel-kanton-zuerich</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355</v>
      </c>
      <c r="C14" s="202"/>
      <c r="D14" s="203"/>
      <c r="E14" s="19"/>
      <c r="F14" s="90" t="str">
        <f>A14</f>
        <v>Nr. der Statisitik</v>
      </c>
      <c r="G14" s="204" t="str">
        <f>B14</f>
        <v>KTZH_00001661_00003118.csv</v>
      </c>
      <c r="H14" s="205"/>
      <c r="I14" s="206"/>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356</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357</v>
      </c>
      <c r="C25" s="191"/>
      <c r="D25" s="191"/>
      <c r="E25" s="19"/>
      <c r="F25" s="90" t="str">
        <f t="shared" ref="F25:F27" si="5">A25</f>
        <v>Datenqualität</v>
      </c>
      <c r="G25" s="192" t="str">
        <f>B25</f>
        <v>wahrscheinlich gut</v>
      </c>
      <c r="H25" s="192"/>
      <c r="I25" s="192"/>
    </row>
    <row r="26" spans="1:17" s="59" customFormat="1" ht="33" customHeight="1">
      <c r="A26" s="79" t="s">
        <v>149</v>
      </c>
      <c r="B26" s="193" t="s">
        <v>358</v>
      </c>
      <c r="C26" s="193"/>
      <c r="D26" s="193"/>
      <c r="E26" s="19"/>
      <c r="F26" s="90" t="str">
        <f t="shared" si="5"/>
        <v>Plausiblisierung / Verifizierung</v>
      </c>
      <c r="G26" s="192" t="str">
        <f>B26</f>
        <v>Eine Zunahme müsste kritisch stimmen. Wobei der Effekt des Wachstums der egsamten Flotte die Anzahl alternative Antriebe überlagern könnte.</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location="/datasets/1661@awel-kanton-zuerich" display="https://www.web.statistik.zh.ch/ogd/datenkatalog/app/#/datasets/1661@awel-kanton-zuerich"/>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tabColor theme="9"/>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36" customHeight="1">
      <c r="A1" s="208" t="s">
        <v>359</v>
      </c>
      <c r="B1" s="209"/>
      <c r="C1" s="209"/>
      <c r="D1" s="209"/>
      <c r="E1" s="93" t="e">
        <f ca="1">Basisjahr&amp;"-"&amp;Betrachtungsjahr&amp;": "&amp;ROUND(_xlfn.XLOOKUP(Betrachtungsjahr,Daten_IG1[Jahr],Daten_IG1[Veränderung ZH])*100,1)&amp;" %"</f>
        <v>#NAME?</v>
      </c>
      <c r="F1" s="210" t="s">
        <v>122</v>
      </c>
      <c r="G1" s="210"/>
      <c r="H1" s="210"/>
      <c r="J1" s="94" t="e">
        <f ca="1">Basisjahr&amp;"-"&amp;Betrachtungsjahr&amp;": "&amp;ROUND(_xlfn.XLOOKUP(Betrachtungsjahr,Daten_IG1[Jahr],Daten_IG1[Veränderung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IG1</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360</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361</v>
      </c>
      <c r="C8" s="191"/>
      <c r="D8" s="191"/>
      <c r="E8" s="19"/>
      <c r="F8" s="90" t="str">
        <f t="shared" si="1"/>
        <v>Kurzbeschreibung</v>
      </c>
      <c r="G8" s="192"/>
      <c r="H8" s="192"/>
      <c r="I8" s="192"/>
      <c r="Q8" s="58" t="e">
        <f>E38/E32-1</f>
        <v>#DIV/0!</v>
      </c>
    </row>
    <row r="9" spans="1:17" s="59" customFormat="1" ht="72" customHeight="1">
      <c r="A9" s="79" t="s">
        <v>132</v>
      </c>
      <c r="B9" s="191" t="s">
        <v>362</v>
      </c>
      <c r="C9" s="191"/>
      <c r="D9" s="191"/>
      <c r="E9" s="19"/>
      <c r="F9" s="90" t="str">
        <f t="shared" si="1"/>
        <v>Aussagekraft/Relevanz</v>
      </c>
      <c r="G9" s="192"/>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363</v>
      </c>
      <c r="C11" s="194"/>
      <c r="D11" s="194"/>
      <c r="E11" s="19"/>
      <c r="F11" s="90" t="str">
        <f t="shared" ref="F11:H17" si="2">A11</f>
        <v>Datenquelle</v>
      </c>
      <c r="G11" s="192"/>
      <c r="H11" s="192"/>
      <c r="I11" s="192"/>
    </row>
    <row r="12" spans="1:17" s="56" customFormat="1" ht="42" customHeight="1">
      <c r="A12" s="79" t="s">
        <v>134</v>
      </c>
      <c r="B12" s="228" t="s">
        <v>364</v>
      </c>
      <c r="C12" s="228"/>
      <c r="D12" s="228"/>
      <c r="E12" s="19"/>
      <c r="F12" s="90" t="str">
        <f t="shared" si="2"/>
        <v>Internetadresse</v>
      </c>
      <c r="G12" s="192"/>
      <c r="H12" s="192"/>
      <c r="I12" s="192"/>
    </row>
    <row r="13" spans="1:17" s="56" customFormat="1" ht="42" customHeight="1">
      <c r="A13" s="79" t="s">
        <v>127</v>
      </c>
      <c r="B13" s="194" t="s">
        <v>365</v>
      </c>
      <c r="C13" s="194"/>
      <c r="D13" s="194"/>
      <c r="E13" s="19"/>
      <c r="F13" s="90" t="str">
        <f t="shared" si="2"/>
        <v>Kontaktperson</v>
      </c>
      <c r="G13" s="192"/>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366</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1" t="s">
        <v>367</v>
      </c>
      <c r="C17" s="191"/>
      <c r="D17" s="191"/>
      <c r="E17" s="19"/>
      <c r="F17" s="90" t="str">
        <f t="shared" si="2"/>
        <v>Einschränkungen</v>
      </c>
      <c r="G17" s="192"/>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368</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11"/>
      <c r="H24" s="211"/>
      <c r="I24" s="211"/>
    </row>
    <row r="25" spans="1:17" s="59" customFormat="1" ht="42.6" customHeight="1">
      <c r="A25" s="79" t="s">
        <v>148</v>
      </c>
      <c r="B25" s="191" t="s">
        <v>271</v>
      </c>
      <c r="C25" s="191"/>
      <c r="D25" s="191"/>
      <c r="E25" s="19"/>
      <c r="F25" s="90" t="str">
        <f t="shared" ref="F25:F27" si="5">A25</f>
        <v>Datenqualität</v>
      </c>
      <c r="G25" s="192"/>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 ca="1">IF(ISNUMBER(Daten_IG1[[#This Row],[ZH]]),Daten_IG1[[#This Row],[ZH]]/_xlfn.XLOOKUP(Basisjahr,Daten_IG1[Jahr],Daten_IG1[ZH])-1,#N/A)</f>
        <v>#NAME?</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67" priority="6">
      <formula>ISERROR(A14)</formula>
    </cfRule>
  </conditionalFormatting>
  <conditionalFormatting sqref="A14:B14 E14:G14 J14:Z14 A15:Z20 A21:D21 E21:G22 J21:Z22 A22:B22 A23:Z25 A26:J27 N26:Z27 A28:Z30 A31:AA67 A68:Z72 A73:J74 N73:Z74 A75:Z1048576">
    <cfRule type="cellIs" dxfId="666" priority="3" operator="equal">
      <formula>0</formula>
    </cfRule>
  </conditionalFormatting>
  <conditionalFormatting sqref="A2:L13">
    <cfRule type="containsErrors" dxfId="665" priority="2">
      <formula>ISERROR(A2)</formula>
    </cfRule>
  </conditionalFormatting>
  <conditionalFormatting sqref="A1:Z13">
    <cfRule type="cellIs" dxfId="664"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D12" r:id="rId1" display="https://www.umweltplus.zh.ch/"/>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tabColor theme="9"/>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369</v>
      </c>
      <c r="B1" s="209"/>
      <c r="C1" s="209"/>
      <c r="D1" s="209"/>
      <c r="E1" s="93" t="e">
        <f ca="1">Basisjahr&amp;"-"&amp;Betrachtungsjahr&amp;": "&amp;ROUND(_xlfn.XLOOKUP(Betrachtungsjahr,Daten_IG2[Jahr],Daten_IG2[Veränderung ZH])*100,1)&amp;" %"</f>
        <v>#NAME?</v>
      </c>
      <c r="F1" s="210" t="s">
        <v>122</v>
      </c>
      <c r="G1" s="210"/>
      <c r="H1" s="210"/>
      <c r="J1" s="94" t="e">
        <f ca="1">Basisjahr&amp;"-"&amp;Betrachtungsjahr&amp;": "&amp;ROUND(_xlfn.XLOOKUP(Betrachtungsjahr,Daten_IG2[Jahr],Daten_IG2[Veränderung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IG2</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370</v>
      </c>
      <c r="C8" s="191"/>
      <c r="D8" s="191"/>
      <c r="E8" s="19"/>
      <c r="F8" s="90" t="str">
        <f t="shared" si="1"/>
        <v>Kurzbeschreibung</v>
      </c>
      <c r="G8" s="192" t="str">
        <f>B8</f>
        <v>Misst den Anteil der alternativen Antrieben am Bestand der Industriefahrzeuge</v>
      </c>
      <c r="H8" s="192"/>
      <c r="I8" s="192"/>
      <c r="Q8" s="58" t="e">
        <f>E38/E32-1</f>
        <v>#DIV/0!</v>
      </c>
    </row>
    <row r="9" spans="1:17" s="59" customFormat="1" ht="72" customHeight="1">
      <c r="A9" s="79" t="s">
        <v>132</v>
      </c>
      <c r="B9" s="191" t="s">
        <v>371</v>
      </c>
      <c r="C9" s="191"/>
      <c r="D9" s="191"/>
      <c r="E9" s="19"/>
      <c r="F9" s="90" t="str">
        <f t="shared" si="1"/>
        <v>Aussagekraft/Relevanz</v>
      </c>
      <c r="G9" s="192" t="str">
        <f>B9</f>
        <v>Innerhalb des Sektors Industrie und Gewerbe dürfte die Relevanz eher gering sein. Ist ein guter Indikator für die Dekarbonsierung in den Unternehmen.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372</v>
      </c>
      <c r="C11" s="194"/>
      <c r="D11" s="194"/>
      <c r="E11" s="19"/>
      <c r="F11" s="90" t="str">
        <f t="shared" ref="F11:I17" si="2">A11</f>
        <v>Datenquelle</v>
      </c>
      <c r="G11" s="192" t="str">
        <f t="shared" si="2"/>
        <v>Bundesamt für Statistik, Mobilität und Verkehr, Bestand der Industriefahrzeuge nach technischen Merkmalen und Emissionen, ab 2005</v>
      </c>
      <c r="H11" s="192"/>
      <c r="I11" s="192"/>
    </row>
    <row r="12" spans="1:17" s="56" customFormat="1" ht="42" customHeight="1">
      <c r="A12" s="79" t="s">
        <v>134</v>
      </c>
      <c r="B12" s="228" t="s">
        <v>373</v>
      </c>
      <c r="C12" s="228"/>
      <c r="D12" s="228"/>
      <c r="E12" s="19"/>
      <c r="F12" s="90" t="str">
        <f t="shared" si="2"/>
        <v>Internetadresse</v>
      </c>
      <c r="G12" s="192" t="str">
        <f t="shared" si="2"/>
        <v>https://www.pxweb.bfs.admin.ch/api/v1/de/</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374</v>
      </c>
      <c r="C14" s="202"/>
      <c r="D14" s="203"/>
      <c r="E14" s="19"/>
      <c r="F14" s="90" t="str">
        <f>A14</f>
        <v>Nr. der Statisitik</v>
      </c>
      <c r="G14" s="204" t="str">
        <f>B14</f>
        <v>px-x-1103020100_155</v>
      </c>
      <c r="H14" s="205"/>
      <c r="I14" s="206"/>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376</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377</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299</v>
      </c>
      <c r="C26" s="193"/>
      <c r="D26" s="193"/>
      <c r="E26" s="19"/>
      <c r="F26" s="90" t="str">
        <f t="shared" si="5"/>
        <v>Plausiblisierung / Verifizierung</v>
      </c>
      <c r="G26" s="192" t="str">
        <f>B26</f>
        <v>ein kleiner werdender Anteil müsste kritisch stimmen</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46" priority="4">
      <formula>ISERROR(A2)</formula>
    </cfRule>
  </conditionalFormatting>
  <conditionalFormatting sqref="A1:Z13 A14:B14 E14:G14 J14:Z14 A15:Z20 A21:B22 E21:G22 J21:Z22 A23:Z25 A26:J27 N26:Z27 A28:Z30 A31:AA67 A68:Z72 A73:J74 N73:Z74 A75:Z1048576">
    <cfRule type="cellIs" dxfId="64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www.pxweb.bfs.admin.ch/api/v1/de/"/>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D6:D7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tabColor theme="9"/>
    <pageSetUpPr fitToPage="1"/>
  </sheetPr>
  <dimension ref="A1:Q127"/>
  <sheetViews>
    <sheetView showGridLines="0" zoomScaleNormal="100" workbookViewId="0">
      <pane xSplit="1" ySplit="1" topLeftCell="B6" activePane="bottomRight" state="frozen"/>
      <selection pane="topRight" sqref="A1:D1"/>
      <selection pane="bottomLeft" sqref="A1:D1"/>
      <selection pane="bottomRight" activeCell="F6" sqref="F6"/>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378</v>
      </c>
      <c r="B1" s="209"/>
      <c r="C1" s="209"/>
      <c r="D1" s="209"/>
      <c r="E1" s="93" t="e">
        <f ca="1">Basisjahr&amp;"-"&amp;Betrachtungsjahr&amp;": "&amp;ROUND(_xlfn.XLOOKUP(Betrachtungsjahr,Daten_IG3[Jahr],Daten_IG3[Veränderung ZH])*100,1)&amp;" %"</f>
        <v>#NAME?</v>
      </c>
      <c r="F1" s="210" t="s">
        <v>122</v>
      </c>
      <c r="G1" s="210"/>
      <c r="H1" s="210"/>
      <c r="J1" s="94" t="e">
        <f ca="1">Basisjahr&amp;"-"&amp;Betrachtungsjahr&amp;": "&amp;ROUND(_xlfn.XLOOKUP(Betrachtungsjahr,Daten_IG3[Jahr],Daten_IG3[Veränderung CH])*100,1)&amp;" %"</f>
        <v>#NAME?</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IG3</v>
      </c>
      <c r="C4" s="79" t="s">
        <v>126</v>
      </c>
      <c r="D4" s="81">
        <v>2020</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380</v>
      </c>
      <c r="C6" s="79" t="s">
        <v>128</v>
      </c>
      <c r="D6" s="83" t="s">
        <v>307</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381</v>
      </c>
      <c r="C8" s="191"/>
      <c r="D8" s="191"/>
      <c r="E8" s="19"/>
      <c r="F8" s="90" t="str">
        <f t="shared" si="1"/>
        <v>Kurzbeschreibung</v>
      </c>
      <c r="G8" s="192"/>
      <c r="H8" s="192"/>
      <c r="I8" s="192"/>
      <c r="Q8" s="58" t="e">
        <f>E38/E32-1</f>
        <v>#DIV/0!</v>
      </c>
    </row>
    <row r="9" spans="1:17" s="59" customFormat="1" ht="72" customHeight="1">
      <c r="A9" s="79" t="s">
        <v>132</v>
      </c>
      <c r="B9" s="191" t="s">
        <v>382</v>
      </c>
      <c r="C9" s="191"/>
      <c r="D9" s="191"/>
      <c r="E9" s="19"/>
      <c r="F9" s="90" t="str">
        <f t="shared" si="1"/>
        <v>Aussagekraft/Relevanz</v>
      </c>
      <c r="G9" s="192"/>
      <c r="H9" s="192"/>
      <c r="I9" s="192"/>
    </row>
    <row r="10" spans="1:17" s="78" customFormat="1" ht="11.85" customHeight="1">
      <c r="A10" s="86"/>
      <c r="B10" s="87"/>
      <c r="C10" s="87"/>
      <c r="D10" s="87"/>
      <c r="E10" s="77"/>
      <c r="F10" s="89"/>
      <c r="G10" s="89"/>
      <c r="H10" s="89"/>
      <c r="I10" s="89"/>
    </row>
    <row r="11" spans="1:17" s="56" customFormat="1" ht="64.349999999999994" customHeight="1">
      <c r="A11" s="79" t="s">
        <v>133</v>
      </c>
      <c r="B11" s="191" t="s">
        <v>383</v>
      </c>
      <c r="C11" s="191"/>
      <c r="D11" s="191"/>
      <c r="E11" s="19"/>
      <c r="F11" s="90" t="str">
        <f t="shared" ref="F11:H17" si="2">A11</f>
        <v>Datenquelle</v>
      </c>
      <c r="G11" s="192"/>
      <c r="H11" s="192"/>
      <c r="I11" s="192"/>
    </row>
    <row r="12" spans="1:17" s="56" customFormat="1" ht="42" customHeight="1">
      <c r="A12" s="79" t="s">
        <v>134</v>
      </c>
      <c r="B12" s="194" t="s">
        <v>384</v>
      </c>
      <c r="C12" s="194"/>
      <c r="D12" s="194"/>
      <c r="E12" s="19"/>
      <c r="F12" s="90" t="str">
        <f t="shared" si="2"/>
        <v>Internetadresse</v>
      </c>
      <c r="G12" s="192"/>
      <c r="H12" s="192"/>
      <c r="I12" s="192"/>
    </row>
    <row r="13" spans="1:17" s="56" customFormat="1" ht="42" customHeight="1">
      <c r="A13" s="79" t="s">
        <v>127</v>
      </c>
      <c r="B13" s="194" t="s">
        <v>385</v>
      </c>
      <c r="C13" s="194"/>
      <c r="D13" s="194"/>
      <c r="E13" s="19"/>
      <c r="F13" s="90" t="str">
        <f t="shared" si="2"/>
        <v>Kontaktperson</v>
      </c>
      <c r="G13" s="192"/>
      <c r="H13" s="192"/>
      <c r="I13" s="192"/>
    </row>
    <row r="14" spans="1:17" s="56" customFormat="1">
      <c r="A14" s="79" t="s">
        <v>135</v>
      </c>
      <c r="B14" s="201" t="s">
        <v>386</v>
      </c>
      <c r="C14" s="202"/>
      <c r="D14" s="203"/>
      <c r="E14" s="19"/>
      <c r="F14" s="90" t="str">
        <f>A14</f>
        <v>Nr. der Statisitik</v>
      </c>
      <c r="G14" s="204"/>
      <c r="H14" s="205"/>
      <c r="I14" s="206"/>
    </row>
    <row r="15" spans="1:17" s="56" customFormat="1" ht="18.600000000000001" customHeight="1">
      <c r="A15" s="79" t="s">
        <v>136</v>
      </c>
      <c r="B15" s="105" t="s">
        <v>386</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387</v>
      </c>
      <c r="C16" s="79" t="s">
        <v>139</v>
      </c>
      <c r="D16" s="84" t="s">
        <v>388</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389</v>
      </c>
      <c r="C21" s="196"/>
      <c r="D21" s="197"/>
      <c r="E21" s="19"/>
      <c r="F21" s="90" t="str">
        <f>A21</f>
        <v>Hinweise zu Datenauswahl und -aufbereitung</v>
      </c>
      <c r="G21" s="198"/>
      <c r="H21" s="199"/>
      <c r="I21" s="200"/>
    </row>
    <row r="22" spans="1:17" s="59" customFormat="1" ht="36.6" customHeight="1">
      <c r="A22" s="79" t="s">
        <v>146</v>
      </c>
      <c r="B22" s="195" t="s">
        <v>390</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391</v>
      </c>
      <c r="C24" s="191"/>
      <c r="D24" s="191"/>
      <c r="E24" s="19"/>
      <c r="F24" s="89"/>
      <c r="G24" s="211"/>
      <c r="H24" s="211"/>
      <c r="I24" s="211"/>
    </row>
    <row r="25" spans="1:17" s="59" customFormat="1" ht="42.6" customHeight="1">
      <c r="A25" s="79" t="s">
        <v>148</v>
      </c>
      <c r="B25" s="191" t="s">
        <v>392</v>
      </c>
      <c r="C25" s="191"/>
      <c r="D25" s="191"/>
      <c r="E25" s="19"/>
      <c r="F25" s="90" t="str">
        <f t="shared" ref="F25:F27" si="5">A25</f>
        <v>Datenqualität</v>
      </c>
      <c r="G25" s="192"/>
      <c r="H25" s="192"/>
      <c r="I25" s="192"/>
    </row>
    <row r="26" spans="1:17" s="59" customFormat="1" ht="33" customHeight="1">
      <c r="A26" s="79" t="s">
        <v>149</v>
      </c>
      <c r="B26" s="193" t="s">
        <v>393</v>
      </c>
      <c r="C26" s="193"/>
      <c r="D26" s="193"/>
      <c r="E26" s="19"/>
      <c r="F26" s="90" t="str">
        <f t="shared" si="5"/>
        <v>Plausiblisierung / Verifizierung</v>
      </c>
      <c r="G26" s="192"/>
      <c r="H26" s="192"/>
      <c r="I26" s="192"/>
    </row>
    <row r="27" spans="1:17" s="59" customFormat="1" ht="37.35" customHeight="1">
      <c r="A27" s="79" t="s">
        <v>150</v>
      </c>
      <c r="B27" s="191" t="s">
        <v>394</v>
      </c>
      <c r="C27" s="191"/>
      <c r="D27" s="191"/>
      <c r="E27" s="19"/>
      <c r="F27" s="90" t="str">
        <f t="shared" si="5"/>
        <v>Bemerkungen</v>
      </c>
      <c r="G27" s="192"/>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 ca="1">IF(ISNUMBER(Daten_IG3[[#This Row],[ZH]]),Daten_IG3[[#This Row],[ZH]]/_xlfn.XLOOKUP(Basisjahr,Daten_IG3[Jahr],Daten_IG3[ZH])-1,#N/A)</f>
        <v>#NAME?</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 ca="1">IF(ISNUMBER(Daten_IG3[[#This Row],[ZH]]),Daten_IG3[[#This Row],[ZH]]/_xlfn.XLOOKUP(Basisjahr,Daten_IG3[Jahr],Daten_IG3[ZH])-1,#N/A)</f>
        <v>#NAME?</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27" priority="5">
      <formula>ISERROR(A2)</formula>
    </cfRule>
  </conditionalFormatting>
  <conditionalFormatting sqref="A14:B14 E14:G14 J14:Z14 A15:Z20 A21:B22 E21:G22 J21:Z22 A23:Z25 A26:J27 N26:Z27 A28:Z30 A31:AA67 A68:Z72 A73:J74 N73:Z74 A75:Z1048576">
    <cfRule type="cellIs" dxfId="626" priority="2" operator="equal">
      <formula>0</formula>
    </cfRule>
  </conditionalFormatting>
  <conditionalFormatting sqref="A1:Z13">
    <cfRule type="cellIs" dxfId="62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tabColor theme="5"/>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7" sqref="B7"/>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395</v>
      </c>
      <c r="B1" s="209"/>
      <c r="C1" s="209"/>
      <c r="D1" s="209"/>
      <c r="E1" s="93" t="e">
        <f ca="1">Basisjahr&amp;"-"&amp;Betrachtungsjahr&amp;": "&amp;ROUND(_xlfn.XLOOKUP(Betrachtungsjahr,Daten_A1[Jahr],Daten_A1[Veränderung ZH])*100,1)&amp;" %"</f>
        <v>#NAME?</v>
      </c>
      <c r="F1" s="210" t="s">
        <v>122</v>
      </c>
      <c r="G1" s="210"/>
      <c r="H1" s="210"/>
      <c r="J1" s="94" t="e">
        <f ca="1">Basisjahr&amp;"-"&amp;Betrachtungsjahr&amp;": "&amp;ROUND(_xlfn.XLOOKUP(Betrachtungsjahr,Daten_A1[Jahr],Daten_A1[Veränderung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A1</v>
      </c>
      <c r="C4" s="79" t="s">
        <v>126</v>
      </c>
      <c r="D4" s="81">
        <v>2008</v>
      </c>
      <c r="E4" s="19"/>
      <c r="F4" s="89"/>
      <c r="G4" s="89"/>
      <c r="H4" s="90" t="str">
        <f t="shared" ref="H4:I6" si="0">C4</f>
        <v>Verfügbar ab</v>
      </c>
      <c r="I4" s="92">
        <f t="shared" si="0"/>
        <v>2008</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396</v>
      </c>
      <c r="C6" s="79" t="s">
        <v>128</v>
      </c>
      <c r="D6" s="83" t="s">
        <v>397</v>
      </c>
      <c r="E6" s="19"/>
      <c r="F6" s="90" t="str">
        <f t="shared" ref="F6:F9" si="1">A6</f>
        <v>Einheit</v>
      </c>
      <c r="G6" s="91" t="str">
        <f>B6</f>
        <v>t/a</v>
      </c>
      <c r="H6" s="90" t="str">
        <f t="shared" si="0"/>
        <v xml:space="preserve">Berechnung </v>
      </c>
      <c r="I6" s="91" t="str">
        <f t="shared" si="0"/>
        <v>nein</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1" t="s">
        <v>398</v>
      </c>
      <c r="C8" s="191"/>
      <c r="D8" s="191"/>
      <c r="E8" s="19"/>
      <c r="F8" s="90" t="str">
        <f t="shared" si="1"/>
        <v>Kurzbeschreibung</v>
      </c>
      <c r="G8" s="192" t="str">
        <f>B8</f>
        <v>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v>
      </c>
      <c r="H8" s="192"/>
      <c r="I8" s="192"/>
      <c r="Q8" s="58" t="e">
        <f>E38/E32-1</f>
        <v>#DIV/0!</v>
      </c>
    </row>
    <row r="9" spans="1:17" s="59" customFormat="1" ht="72" customHeight="1">
      <c r="A9" s="79" t="s">
        <v>132</v>
      </c>
      <c r="B9" s="191" t="s">
        <v>399</v>
      </c>
      <c r="C9" s="191"/>
      <c r="D9" s="191"/>
      <c r="E9" s="19"/>
      <c r="F9" s="90" t="str">
        <f t="shared" si="1"/>
        <v>Aussagekraft/Relevanz</v>
      </c>
      <c r="G9" s="192" t="str">
        <f>B9</f>
        <v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8" t="s">
        <v>400</v>
      </c>
      <c r="C11" s="228"/>
      <c r="D11" s="228"/>
      <c r="E11" s="19"/>
      <c r="F11" s="90" t="str">
        <f t="shared" ref="F11:I17" si="2">A11</f>
        <v>Datenquelle</v>
      </c>
      <c r="G11" s="192" t="str">
        <f t="shared" si="2"/>
        <v>https://data.geo.admin.ch/ch.bfe.kehrichtverbrennungsanlagen/kehrichtverbrennungsanlagen/kehrichtverbrennungsanlagen_2056.csv.zip</v>
      </c>
      <c r="H11" s="192"/>
      <c r="I11" s="192"/>
    </row>
    <row r="12" spans="1:17" s="56" customFormat="1" ht="42" customHeight="1">
      <c r="A12" s="79" t="s">
        <v>134</v>
      </c>
      <c r="B12" s="228" t="s">
        <v>401</v>
      </c>
      <c r="C12" s="228"/>
      <c r="D12" s="228"/>
      <c r="E12" s="19"/>
      <c r="F12" s="90" t="str">
        <f t="shared" si="2"/>
        <v>Internetadresse</v>
      </c>
      <c r="G12" s="192" t="str">
        <f t="shared" si="2"/>
        <v>https://opendata.swiss/de/dataset/kehrichtverbrennungsanlagen-kva</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0" t="s">
        <v>175</v>
      </c>
      <c r="C16" s="79" t="s">
        <v>139</v>
      </c>
      <c r="D16" s="84"/>
      <c r="E16" s="19"/>
      <c r="F16" s="90" t="str">
        <f t="shared" si="2"/>
        <v>Erhebungsintervall</v>
      </c>
      <c r="G16" s="91" t="str">
        <f t="shared" si="2"/>
        <v>jährlich</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17" t="s">
        <v>402</v>
      </c>
      <c r="C21" s="237"/>
      <c r="D21" s="238"/>
      <c r="E21" s="19"/>
      <c r="F21" s="90" t="str">
        <f>A21</f>
        <v>Hinweise zu Datenauswahl und -aufbereitung</v>
      </c>
      <c r="G21" s="198" t="str">
        <f>B21</f>
        <v>Die relevanten Daten sind im File "RecycledWaste.csv" zu finden
Das File "Heat.csv" (Wärmeproduktion) sollte unbedingt ergänzend mitaufgeführt werden.</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403</v>
      </c>
      <c r="C26" s="193"/>
      <c r="D26" s="193"/>
      <c r="E26" s="19"/>
      <c r="F26" s="90" t="str">
        <f t="shared" si="5"/>
        <v>Plausiblisierung / Verifizierung</v>
      </c>
      <c r="G26" s="192" t="str">
        <f>B26</f>
        <v>Abfallmenge und vor allem Wärmeproduktion sollte tendenziell ansteigen. Rückgägen sollten erklärbar sein -&gt; z. B. wurde die KVA Josefstrasse 2021 stillgelegt.</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07" priority="4">
      <formula>ISERROR(A2)</formula>
    </cfRule>
  </conditionalFormatting>
  <conditionalFormatting sqref="A1:Z13 A14:B14 E14:G14 J14:Z14 A15:Z20 A21:B22 E21:G22 J21:Z22 A23:Z25 A26:J27 N26:Z27 A28:Z30 A31:AA67 A68:Z72 A73:J74 N73:Z74 A75:Z1048576">
    <cfRule type="cellIs" dxfId="606"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opendata.swiss/de/dataset/kehrichtverbrennungsanlagen-kva"/>
    <hyperlink ref="B11:D11" r:id="rId3" display="https://data.geo.admin.ch/ch.bfe.kehrichtverbrennungsanlagen/kehrichtverbrennungsanlagen/kehrichtverbrennungsanlagen_2056.csv.zip"/>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tabColor theme="5"/>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12" sqref="B12:D1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404</v>
      </c>
      <c r="B1" s="209"/>
      <c r="C1" s="209"/>
      <c r="D1" s="209"/>
      <c r="E1" s="93" t="e">
        <f ca="1">Basisjahr&amp;"-"&amp;Betrachtungsjahr&amp;": "&amp;ROUND(_xlfn.XLOOKUP(Betrachtungsjahr,Daten_A2[Jahr],Daten_A2[Veränderung ZH])*100,1)&amp;" %"</f>
        <v>#NAME?</v>
      </c>
      <c r="F1" s="210" t="s">
        <v>122</v>
      </c>
      <c r="G1" s="210"/>
      <c r="H1" s="210"/>
      <c r="J1" s="94" t="e">
        <f ca="1">Basisjahr&amp;"-"&amp;Betrachtungsjahr&amp;": "&amp;ROUND(_xlfn.XLOOKUP(Betrachtungsjahr,Daten_A2[Jahr],Daten_A2[Veränderung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A2</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405</v>
      </c>
      <c r="C8" s="191"/>
      <c r="D8" s="191"/>
      <c r="E8" s="19"/>
      <c r="F8" s="90" t="str">
        <f t="shared" si="1"/>
        <v>Kurzbeschreibung</v>
      </c>
      <c r="G8" s="192" t="str">
        <f>B8</f>
        <v>Anteil des Abfalls, der bei der Verbrennung kein fossiles CO2 ausstösst.</v>
      </c>
      <c r="H8" s="192"/>
      <c r="I8" s="192"/>
      <c r="Q8" s="58" t="e">
        <f>E38/E32-1</f>
        <v>#DIV/0!</v>
      </c>
    </row>
    <row r="9" spans="1:17" s="59" customFormat="1" ht="72" customHeight="1" thickTop="1" thickBot="1">
      <c r="A9" s="79" t="s">
        <v>132</v>
      </c>
      <c r="B9" s="191" t="s">
        <v>406</v>
      </c>
      <c r="C9" s="191"/>
      <c r="D9" s="191"/>
      <c r="E9" s="19"/>
      <c r="F9" s="90" t="str">
        <f t="shared" si="1"/>
        <v>Aussagekraft/Relevanz</v>
      </c>
      <c r="G9" s="192"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407</v>
      </c>
      <c r="C11" s="194"/>
      <c r="D11" s="194"/>
      <c r="E11" s="19"/>
      <c r="F11" s="90" t="str">
        <f t="shared" ref="F11:I17" si="2">A11</f>
        <v>Datenquelle</v>
      </c>
      <c r="G11" s="192" t="str">
        <f t="shared" si="2"/>
        <v>National Inventory Report 
National_Inventory_Document_CHE_2023, S. 101, Table 3-33 im Kap. 3.2.5.2.1
ganze Zeitreihe lässt sich über EMIS erstellen -&gt; Emissionen CO2 biogen vs. CO2 fossil bei Quelle Kehrichtverbrennungsanlagen Abfall xxx (S-090200)</v>
      </c>
      <c r="H11" s="192"/>
      <c r="I11" s="192"/>
    </row>
    <row r="12" spans="1:17" s="56" customFormat="1" ht="42" customHeight="1">
      <c r="A12" s="79" t="s">
        <v>134</v>
      </c>
      <c r="B12" s="228" t="s">
        <v>408</v>
      </c>
      <c r="C12" s="194"/>
      <c r="D12" s="194"/>
      <c r="E12" s="19"/>
      <c r="F12" s="90" t="str">
        <f t="shared" si="2"/>
        <v>Internetadresse</v>
      </c>
      <c r="G12" s="192" t="str">
        <f t="shared" si="2"/>
        <v>https://www.bafu.admin.ch/dam/bafu/en/dokumente/klima/klima-climatereporting/National_Inventory_Document.pdf.download.pdf/National_Inventory_Document_CHE_2023.pdf</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73" t="s">
        <v>386</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409</v>
      </c>
      <c r="C16" s="79" t="s">
        <v>139</v>
      </c>
      <c r="D16" s="172" t="s">
        <v>386</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410</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11"/>
      <c r="H24" s="211"/>
      <c r="I24" s="211"/>
    </row>
    <row r="25" spans="1:17" s="59" customFormat="1" ht="42.6" customHeight="1" thickTop="1" thickBot="1">
      <c r="A25" s="79" t="s">
        <v>148</v>
      </c>
      <c r="B25" s="191" t="s">
        <v>179</v>
      </c>
      <c r="C25" s="191"/>
      <c r="D25" s="191"/>
      <c r="E25" s="19"/>
      <c r="F25" s="90" t="str">
        <f t="shared" ref="F25:F27" si="5">A25</f>
        <v>Datenqualität</v>
      </c>
      <c r="G25" s="192" t="str">
        <f>B25</f>
        <v>gut</v>
      </c>
      <c r="H25" s="192"/>
      <c r="I25" s="192"/>
    </row>
    <row r="26" spans="1:17" s="59" customFormat="1" ht="33" customHeight="1" thickTop="1" thickBot="1">
      <c r="A26" s="79" t="s">
        <v>149</v>
      </c>
      <c r="B26" s="193" t="s">
        <v>411</v>
      </c>
      <c r="C26" s="193"/>
      <c r="D26" s="193"/>
      <c r="E26" s="19"/>
      <c r="F26" s="90" t="str">
        <f t="shared" si="5"/>
        <v>Plausiblisierung / Verifizierung</v>
      </c>
      <c r="G26" s="192" t="str">
        <f>B26</f>
        <v xml:space="preserve">Ziel ist eine Zunahme des fossilfreien Anteils, d.h. insbesondere, dass weniger Kunststoffe (fossile Basis) in den KVA verbrannt werden. </v>
      </c>
      <c r="H26" s="192"/>
      <c r="I26" s="192"/>
    </row>
    <row r="27" spans="1:17" s="59" customFormat="1" ht="37.35" customHeight="1">
      <c r="A27" s="79" t="s">
        <v>150</v>
      </c>
      <c r="B27" s="191" t="s">
        <v>412</v>
      </c>
      <c r="C27" s="191"/>
      <c r="D27" s="191"/>
      <c r="E27" s="19"/>
      <c r="F27" s="90" t="str">
        <f t="shared" si="5"/>
        <v>Bemerkungen</v>
      </c>
      <c r="G27" s="192" t="str">
        <f>B27</f>
        <v>Die Abt. Abfallwirtschaft prüft momentan im Austausch mit den KVA, ob der Anteil fossiles C am Abfall regelmässig erhoben resp. berechnet werden kann. Ansprechperson: Leo Morf</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7"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 ref="B12"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tabColor theme="5"/>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"&amp;ROUND(_xlfn.XLOOKUP(Betrachtungsjahr,Daten_A3[Jahr],Daten_A3[Veränderung ZH])*100,1)&amp;" %"</f>
        <v>#NAME?</v>
      </c>
      <c r="F1" s="210" t="s">
        <v>122</v>
      </c>
      <c r="G1" s="210"/>
      <c r="H1" s="210"/>
      <c r="J1" s="94" t="e">
        <f ca="1">Basisjahr&amp;"-"&amp;Betrachtungsjahr&amp;": "&amp;ROUND(_xlfn.XLOOKUP(Betrachtungsjahr,Daten_A3[Jahr],Daten_A3[Veränderung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A3</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8"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tabColor theme="3"/>
    <pageSetUpPr fitToPage="1"/>
  </sheetPr>
  <dimension ref="A1:Q146"/>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413</v>
      </c>
      <c r="B1" s="209"/>
      <c r="C1" s="209"/>
      <c r="D1" s="209"/>
      <c r="E1" s="93" t="e">
        <f ca="1">Basisjahr&amp;"-"&amp;Betrachtungsjahr&amp;": "&amp;ROUND(_xlfn.XLOOKUP(Betrachtungsjahr,Daten_LF1[Jahr],Daten_LF1[Veränderung ZH])*100,1)&amp;" %"</f>
        <v>#NAME?</v>
      </c>
      <c r="F1" s="210" t="s">
        <v>122</v>
      </c>
      <c r="G1" s="210"/>
      <c r="H1" s="210"/>
      <c r="J1" s="94" t="e">
        <f ca="1">Basisjahr&amp;"-"&amp;Betrachtungsjahr&amp;": "&amp;ROUND(_xlfn.XLOOKUP(Betrachtungsjahr,Daten_LF1[Jahr],Daten_LF1[Veränderung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LF1</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379</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414</v>
      </c>
      <c r="C8" s="191"/>
      <c r="D8" s="191"/>
      <c r="E8" s="19"/>
      <c r="F8" s="90" t="str">
        <f t="shared" si="1"/>
        <v>Kurzbeschreibung</v>
      </c>
      <c r="G8" s="212" t="str">
        <f t="shared" ref="G8:I9" si="2">IF(ISBLANK(B8),"",B8)</f>
        <v>Zeigt die Entwicklung der Anzahl Rinder auf</v>
      </c>
      <c r="H8" s="212" t="str">
        <f t="shared" si="2"/>
        <v/>
      </c>
      <c r="I8" s="212" t="str">
        <f t="shared" si="2"/>
        <v/>
      </c>
      <c r="Q8" s="58">
        <f>E57/E51-1</f>
        <v>-4.9372332148789888E-2</v>
      </c>
    </row>
    <row r="9" spans="1:17" s="59" customFormat="1" ht="72" customHeight="1" thickTop="1" thickBot="1">
      <c r="A9" s="79" t="s">
        <v>132</v>
      </c>
      <c r="B9" s="191" t="s">
        <v>415</v>
      </c>
      <c r="C9" s="191"/>
      <c r="D9" s="191"/>
      <c r="E9" s="19"/>
      <c r="F9" s="90" t="str">
        <f t="shared" si="1"/>
        <v>Aussagekraft/Relevanz</v>
      </c>
      <c r="G9" s="212"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12" t="str">
        <f t="shared" si="2"/>
        <v/>
      </c>
      <c r="I9" s="21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8" t="s">
        <v>416</v>
      </c>
      <c r="C11" s="194"/>
      <c r="D11" s="194"/>
      <c r="E11" s="19"/>
      <c r="F11" s="90" t="str">
        <f t="shared" ref="F11:F17" si="3">A11</f>
        <v>Datenquelle</v>
      </c>
      <c r="G11" s="212" t="str">
        <f t="shared" ref="G11:I13" si="4">IF(ISBLANK(B11),"",B11)</f>
        <v>Beschäftigte, Landwirtschaftliche Betriebe, Landwirtschaftliche Nutzfläche (LN) und Nutztiere auf Klassifizierungsebene 1 nach institutionellen Gliederungen</v>
      </c>
      <c r="H11" s="212" t="str">
        <f t="shared" si="4"/>
        <v/>
      </c>
      <c r="I11" s="212" t="str">
        <f t="shared" si="4"/>
        <v/>
      </c>
    </row>
    <row r="12" spans="1:17" s="56" customFormat="1" ht="42" customHeight="1">
      <c r="A12" s="79" t="s">
        <v>134</v>
      </c>
      <c r="B12" s="228" t="s">
        <v>417</v>
      </c>
      <c r="C12" s="228"/>
      <c r="D12" s="228"/>
      <c r="E12" s="19"/>
      <c r="F12" s="90" t="str">
        <f t="shared" si="3"/>
        <v>Internetadresse</v>
      </c>
      <c r="G12" s="212" t="str">
        <f t="shared" si="4"/>
        <v>https://www.pxweb.bfs.admin.ch/pxweb/de/px-x-0702000000_104/-/px-x-0702000000_104.px/</v>
      </c>
      <c r="H12" s="212" t="str">
        <f t="shared" si="4"/>
        <v/>
      </c>
      <c r="I12" s="212" t="str">
        <f t="shared" si="4"/>
        <v/>
      </c>
    </row>
    <row r="13" spans="1:17" s="56" customFormat="1" ht="42" customHeight="1" thickTop="1" thickBot="1">
      <c r="A13" s="79" t="s">
        <v>127</v>
      </c>
      <c r="B13" s="194" t="s">
        <v>418</v>
      </c>
      <c r="C13" s="194"/>
      <c r="D13" s="194"/>
      <c r="E13" s="19"/>
      <c r="F13" s="90" t="str">
        <f t="shared" si="3"/>
        <v>Kontaktperson</v>
      </c>
      <c r="G13" s="212" t="str">
        <f t="shared" si="4"/>
        <v xml:space="preserve">Keine Kontaktperson
</v>
      </c>
      <c r="H13" s="212" t="str">
        <f t="shared" si="4"/>
        <v/>
      </c>
      <c r="I13" s="212" t="str">
        <f t="shared" si="4"/>
        <v/>
      </c>
    </row>
    <row r="14" spans="1:17" s="56" customFormat="1" ht="14.25" thickTop="1" thickBot="1">
      <c r="A14" s="79" t="s">
        <v>135</v>
      </c>
      <c r="B14" s="201" t="s">
        <v>419</v>
      </c>
      <c r="C14" s="202"/>
      <c r="D14" s="203"/>
      <c r="E14" s="19"/>
      <c r="F14" s="90" t="str">
        <f>A14</f>
        <v>Nr. der Statisitik</v>
      </c>
      <c r="G14" s="213" t="str">
        <f>B14</f>
        <v>BFS-Nr.: 	je-d-07.02.02.03.03</v>
      </c>
      <c r="H14" s="214"/>
      <c r="I14" s="215"/>
    </row>
    <row r="15" spans="1:17" s="56" customFormat="1" ht="18.600000000000001" customHeight="1">
      <c r="A15" s="79" t="s">
        <v>136</v>
      </c>
      <c r="B15" s="105" t="s">
        <v>173</v>
      </c>
      <c r="C15" s="79" t="s">
        <v>137</v>
      </c>
      <c r="D15" s="106" t="s">
        <v>375</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1" t="s">
        <v>164</v>
      </c>
      <c r="C17" s="191"/>
      <c r="D17" s="191"/>
      <c r="E17" s="19"/>
      <c r="F17" s="90" t="str">
        <f t="shared" si="3"/>
        <v>Einschränkungen</v>
      </c>
      <c r="G17" s="212" t="str">
        <f>IF(ISBLANK(B17),"",B17)</f>
        <v>keine</v>
      </c>
      <c r="H17" s="212" t="str">
        <f>IF(ISBLANK(C17),"",C17)</f>
        <v/>
      </c>
      <c r="I17" s="21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420</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1" t="s">
        <v>421</v>
      </c>
      <c r="C24" s="191"/>
      <c r="D24" s="191"/>
      <c r="E24" s="19"/>
      <c r="F24" s="89"/>
      <c r="G24" s="211"/>
      <c r="H24" s="211"/>
      <c r="I24" s="211"/>
    </row>
    <row r="25" spans="1:17" s="59" customFormat="1" ht="42.6" customHeight="1" thickTop="1" thickBot="1">
      <c r="A25" s="79" t="s">
        <v>148</v>
      </c>
      <c r="B25" s="191" t="s">
        <v>179</v>
      </c>
      <c r="C25" s="191"/>
      <c r="D25" s="191"/>
      <c r="E25" s="19"/>
      <c r="F25" s="90" t="str">
        <f t="shared" ref="F25:F27" si="8">A25</f>
        <v>Datenqualität</v>
      </c>
      <c r="G25" s="212" t="str">
        <f t="shared" ref="G25:I27" si="9">IF(ISBLANK(B25),"",B25)</f>
        <v>gut</v>
      </c>
      <c r="H25" s="212" t="str">
        <f t="shared" si="9"/>
        <v/>
      </c>
      <c r="I25" s="212" t="str">
        <f t="shared" si="9"/>
        <v/>
      </c>
    </row>
    <row r="26" spans="1:17" s="59" customFormat="1" ht="33" customHeight="1">
      <c r="A26" s="79" t="s">
        <v>149</v>
      </c>
      <c r="B26" s="193" t="s">
        <v>422</v>
      </c>
      <c r="C26" s="193"/>
      <c r="D26" s="193"/>
      <c r="E26" s="19"/>
      <c r="F26" s="90" t="str">
        <f t="shared" si="8"/>
        <v>Plausiblisierung / Verifizierung</v>
      </c>
      <c r="G26" s="212" t="str">
        <f t="shared" si="9"/>
        <v>Grosse Sprünge müssten kritisch stimmen, langfristig ist eine Abnahme wahrscheinlicher als eine Zunahme</v>
      </c>
      <c r="H26" s="212" t="str">
        <f t="shared" si="9"/>
        <v/>
      </c>
      <c r="I26" s="212" t="str">
        <f t="shared" si="9"/>
        <v/>
      </c>
    </row>
    <row r="27" spans="1:17" s="59" customFormat="1" ht="37.35" customHeight="1" thickTop="1" thickBot="1">
      <c r="A27" s="79" t="s">
        <v>150</v>
      </c>
      <c r="B27" s="191" t="s">
        <v>164</v>
      </c>
      <c r="C27" s="191"/>
      <c r="D27" s="191"/>
      <c r="E27" s="19"/>
      <c r="F27" s="90" t="str">
        <f t="shared" si="8"/>
        <v>Bemerkungen</v>
      </c>
      <c r="G27" s="212" t="str">
        <f t="shared" si="9"/>
        <v>keine</v>
      </c>
      <c r="H27" s="212" t="str">
        <f t="shared" si="9"/>
        <v/>
      </c>
      <c r="I27" s="212" t="str">
        <f t="shared" si="9"/>
        <v/>
      </c>
    </row>
    <row r="28" spans="1:17" s="59" customFormat="1" ht="27.6" customHeight="1" thickTop="1">
      <c r="A28" s="60"/>
      <c r="B28" s="60"/>
      <c r="C28" s="60"/>
      <c r="D28" s="60"/>
      <c r="E28" s="60"/>
      <c r="F28" s="61"/>
      <c r="G28" s="61"/>
      <c r="H28" s="61"/>
      <c r="I28" s="61"/>
      <c r="J28" s="61"/>
      <c r="N28" s="207" t="s">
        <v>151</v>
      </c>
      <c r="O28" s="207"/>
      <c r="P28" s="112" t="s">
        <v>423</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5">
      <c r="A32" s="95">
        <v>1996</v>
      </c>
      <c r="B32" s="65" t="s">
        <v>164</v>
      </c>
      <c r="C32" s="124" t="s">
        <v>164</v>
      </c>
      <c r="D32" s="66" t="e">
        <v>#N/A</v>
      </c>
      <c r="E32" s="165">
        <v>111798</v>
      </c>
      <c r="F32" s="164" t="e">
        <f ca="1">IF(ISNUMBER(Daten_LF1[[#This Row],[ZH]]),Daten_LF1[[#This Row],[ZH]]/_xlfn.XLOOKUP(Basisjahr,Daten_LF1[Jahr],Daten_LF1[ZH])-1,#N/A)</f>
        <v>#NAME?</v>
      </c>
      <c r="G32" s="165">
        <v>1747071</v>
      </c>
      <c r="H32" s="164" t="e">
        <f ca="1">IF(ISNUMBER(Daten_LF1[[#This Row],[CH]]),Daten_LF1[[#This Row],[CH]]/_xlfn.XLOOKUP(Basisjahr,Daten_LF1[Jahr],Daten_LF1[CH])-1,#N/A)</f>
        <v>#NAME?</v>
      </c>
      <c r="I32" s="163"/>
      <c r="J32" s="164" t="e">
        <f>IF(ISNUMBER(Daten_LF1[[#This Row],[BS]]),Daten_LF1[[#This Row],[BS]]/_xlfn.XLOOKUP(Basisjahr,Daten_LF1[Jahr],Daten_LF1[BS])-1,#N/A)</f>
        <v>#N/A</v>
      </c>
      <c r="K32" s="68"/>
      <c r="L32" s="68"/>
      <c r="M32" s="62"/>
      <c r="N32" s="62"/>
      <c r="O32" s="62"/>
      <c r="P32" s="62"/>
      <c r="Q32" s="57"/>
    </row>
    <row r="33" spans="1:17" s="56" customFormat="1" ht="15">
      <c r="A33" s="95">
        <v>1997</v>
      </c>
      <c r="B33" s="65" t="s">
        <v>164</v>
      </c>
      <c r="C33" s="124" t="s">
        <v>164</v>
      </c>
      <c r="D33" s="66" t="e">
        <v>#N/A</v>
      </c>
      <c r="E33" s="165">
        <v>106479</v>
      </c>
      <c r="F33" s="164" t="e">
        <f ca="1">IF(ISNUMBER(Daten_LF1[[#This Row],[ZH]]),Daten_LF1[[#This Row],[ZH]]/_xlfn.XLOOKUP(Basisjahr,Daten_LF1[Jahr],Daten_LF1[ZH])-1,#N/A)</f>
        <v>#NAME?</v>
      </c>
      <c r="G33" s="165">
        <v>1672930</v>
      </c>
      <c r="H33" s="164" t="e">
        <f ca="1">IF(ISNUMBER(Daten_LF1[[#This Row],[CH]]),Daten_LF1[[#This Row],[CH]]/_xlfn.XLOOKUP(Basisjahr,Daten_LF1[Jahr],Daten_LF1[CH])-1,#N/A)</f>
        <v>#NAME?</v>
      </c>
      <c r="I33" s="163"/>
      <c r="J33" s="164" t="e">
        <f>IF(ISNUMBER(Daten_LF1[[#This Row],[BS]]),Daten_LF1[[#This Row],[BS]]/_xlfn.XLOOKUP(Basisjahr,Daten_LF1[Jahr],Daten_LF1[BS])-1,#N/A)</f>
        <v>#N/A</v>
      </c>
      <c r="K33" s="68"/>
      <c r="L33" s="68"/>
      <c r="M33" s="62"/>
      <c r="N33" s="62"/>
      <c r="O33" s="62"/>
      <c r="P33" s="62"/>
      <c r="Q33" s="57"/>
    </row>
    <row r="34" spans="1:17" s="56" customFormat="1" ht="15">
      <c r="A34" s="95">
        <v>1998</v>
      </c>
      <c r="B34" s="65" t="s">
        <v>164</v>
      </c>
      <c r="C34" s="124" t="s">
        <v>164</v>
      </c>
      <c r="D34" s="66" t="e">
        <v>#N/A</v>
      </c>
      <c r="E34" s="165">
        <v>102454</v>
      </c>
      <c r="F34" s="164" t="e">
        <f ca="1">IF(ISNUMBER(Daten_LF1[[#This Row],[ZH]]),Daten_LF1[[#This Row],[ZH]]/_xlfn.XLOOKUP(Basisjahr,Daten_LF1[Jahr],Daten_LF1[ZH])-1,#N/A)</f>
        <v>#NAME?</v>
      </c>
      <c r="G34" s="165">
        <v>1640871</v>
      </c>
      <c r="H34" s="164" t="e">
        <f ca="1">IF(ISNUMBER(Daten_LF1[[#This Row],[CH]]),Daten_LF1[[#This Row],[CH]]/_xlfn.XLOOKUP(Basisjahr,Daten_LF1[Jahr],Daten_LF1[CH])-1,#N/A)</f>
        <v>#NAME?</v>
      </c>
      <c r="I34" s="163"/>
      <c r="J34" s="164" t="e">
        <f>IF(ISNUMBER(Daten_LF1[[#This Row],[BS]]),Daten_LF1[[#This Row],[BS]]/_xlfn.XLOOKUP(Basisjahr,Daten_LF1[Jahr],Daten_LF1[BS])-1,#N/A)</f>
        <v>#N/A</v>
      </c>
      <c r="K34" s="68"/>
      <c r="L34" s="68"/>
      <c r="M34" s="62"/>
      <c r="N34" s="62"/>
      <c r="O34" s="62"/>
      <c r="P34" s="62"/>
      <c r="Q34" s="57"/>
    </row>
    <row r="35" spans="1:17" s="56" customFormat="1" ht="15">
      <c r="A35" s="95">
        <v>1999</v>
      </c>
      <c r="B35" s="65" t="s">
        <v>164</v>
      </c>
      <c r="C35" s="124" t="s">
        <v>164</v>
      </c>
      <c r="D35" s="66" t="e">
        <v>#N/A</v>
      </c>
      <c r="E35" s="165">
        <v>98653</v>
      </c>
      <c r="F35" s="164" t="e">
        <f ca="1">IF(ISNUMBER(Daten_LF1[[#This Row],[ZH]]),Daten_LF1[[#This Row],[ZH]]/_xlfn.XLOOKUP(Basisjahr,Daten_LF1[Jahr],Daten_LF1[ZH])-1,#N/A)</f>
        <v>#NAME?</v>
      </c>
      <c r="G35" s="165">
        <v>1608735</v>
      </c>
      <c r="H35" s="164" t="e">
        <f ca="1">IF(ISNUMBER(Daten_LF1[[#This Row],[CH]]),Daten_LF1[[#This Row],[CH]]/_xlfn.XLOOKUP(Basisjahr,Daten_LF1[Jahr],Daten_LF1[CH])-1,#N/A)</f>
        <v>#NAME?</v>
      </c>
      <c r="I35" s="163"/>
      <c r="J35" s="164" t="e">
        <f>IF(ISNUMBER(Daten_LF1[[#This Row],[BS]]),Daten_LF1[[#This Row],[BS]]/_xlfn.XLOOKUP(Basisjahr,Daten_LF1[Jahr],Daten_LF1[BS])-1,#N/A)</f>
        <v>#N/A</v>
      </c>
      <c r="K35" s="68"/>
      <c r="L35" s="68"/>
      <c r="M35" s="62"/>
      <c r="N35" s="62"/>
      <c r="O35" s="62"/>
      <c r="P35" s="62"/>
      <c r="Q35" s="57"/>
    </row>
    <row r="36" spans="1:17" s="56" customFormat="1" ht="15">
      <c r="A36" s="95">
        <v>2000</v>
      </c>
      <c r="B36" s="65" t="s">
        <v>164</v>
      </c>
      <c r="C36" s="124" t="s">
        <v>164</v>
      </c>
      <c r="D36" s="66" t="e">
        <v>#N/A</v>
      </c>
      <c r="E36" s="165">
        <v>97312</v>
      </c>
      <c r="F36" s="164" t="e">
        <f ca="1">IF(ISNUMBER(Daten_LF1[[#This Row],[ZH]]),Daten_LF1[[#This Row],[ZH]]/_xlfn.XLOOKUP(Basisjahr,Daten_LF1[Jahr],Daten_LF1[ZH])-1,#N/A)</f>
        <v>#NAME?</v>
      </c>
      <c r="G36" s="165">
        <v>1588005</v>
      </c>
      <c r="H36" s="164" t="e">
        <f ca="1">IF(ISNUMBER(Daten_LF1[[#This Row],[CH]]),Daten_LF1[[#This Row],[CH]]/_xlfn.XLOOKUP(Basisjahr,Daten_LF1[Jahr],Daten_LF1[CH])-1,#N/A)</f>
        <v>#NAME?</v>
      </c>
      <c r="I36" s="163"/>
      <c r="J36" s="164" t="e">
        <f>IF(ISNUMBER(Daten_LF1[[#This Row],[BS]]),Daten_LF1[[#This Row],[BS]]/_xlfn.XLOOKUP(Basisjahr,Daten_LF1[Jahr],Daten_LF1[BS])-1,#N/A)</f>
        <v>#N/A</v>
      </c>
      <c r="K36" s="68"/>
      <c r="L36" s="68"/>
      <c r="M36" s="62"/>
      <c r="N36" s="62"/>
      <c r="O36" s="62"/>
      <c r="P36" s="62"/>
      <c r="Q36" s="57"/>
    </row>
    <row r="37" spans="1:17" s="56" customFormat="1" ht="15">
      <c r="A37" s="95">
        <v>2001</v>
      </c>
      <c r="B37" s="65" t="s">
        <v>164</v>
      </c>
      <c r="C37" s="124" t="s">
        <v>164</v>
      </c>
      <c r="D37" s="66" t="e">
        <v>#N/A</v>
      </c>
      <c r="E37" s="165">
        <v>97531</v>
      </c>
      <c r="F37" s="164" t="e">
        <f ca="1">IF(ISNUMBER(Daten_LF1[[#This Row],[ZH]]),Daten_LF1[[#This Row],[ZH]]/_xlfn.XLOOKUP(Basisjahr,Daten_LF1[Jahr],Daten_LF1[ZH])-1,#N/A)</f>
        <v>#NAME?</v>
      </c>
      <c r="G37" s="165">
        <v>1611351</v>
      </c>
      <c r="H37" s="164" t="e">
        <f ca="1">IF(ISNUMBER(Daten_LF1[[#This Row],[CH]]),Daten_LF1[[#This Row],[CH]]/_xlfn.XLOOKUP(Basisjahr,Daten_LF1[Jahr],Daten_LF1[CH])-1,#N/A)</f>
        <v>#NAME?</v>
      </c>
      <c r="I37" s="163"/>
      <c r="J37" s="164" t="e">
        <f>IF(ISNUMBER(Daten_LF1[[#This Row],[BS]]),Daten_LF1[[#This Row],[BS]]/_xlfn.XLOOKUP(Basisjahr,Daten_LF1[Jahr],Daten_LF1[BS])-1,#N/A)</f>
        <v>#N/A</v>
      </c>
      <c r="K37" s="68"/>
      <c r="L37" s="68"/>
      <c r="M37" s="62"/>
      <c r="N37" s="62"/>
      <c r="O37" s="62"/>
      <c r="P37" s="62"/>
      <c r="Q37" s="57"/>
    </row>
    <row r="38" spans="1:17" s="56" customFormat="1" ht="15">
      <c r="A38" s="95">
        <v>2002</v>
      </c>
      <c r="B38" s="65" t="s">
        <v>164</v>
      </c>
      <c r="C38" s="124" t="s">
        <v>164</v>
      </c>
      <c r="D38" s="66" t="e">
        <v>#N/A</v>
      </c>
      <c r="E38" s="165">
        <v>94790</v>
      </c>
      <c r="F38" s="164" t="e">
        <f ca="1">IF(ISNUMBER(Daten_LF1[[#This Row],[ZH]]),Daten_LF1[[#This Row],[ZH]]/_xlfn.XLOOKUP(Basisjahr,Daten_LF1[Jahr],Daten_LF1[ZH])-1,#N/A)</f>
        <v>#NAME?</v>
      </c>
      <c r="G38" s="165">
        <v>1593697</v>
      </c>
      <c r="H38" s="164" t="e">
        <f ca="1">IF(ISNUMBER(Daten_LF1[[#This Row],[CH]]),Daten_LF1[[#This Row],[CH]]/_xlfn.XLOOKUP(Basisjahr,Daten_LF1[Jahr],Daten_LF1[CH])-1,#N/A)</f>
        <v>#NAME?</v>
      </c>
      <c r="I38" s="163"/>
      <c r="J38" s="164" t="e">
        <f>IF(ISNUMBER(Daten_LF1[[#This Row],[BS]]),Daten_LF1[[#This Row],[BS]]/_xlfn.XLOOKUP(Basisjahr,Daten_LF1[Jahr],Daten_LF1[BS])-1,#N/A)</f>
        <v>#N/A</v>
      </c>
      <c r="K38" s="68"/>
      <c r="L38" s="68"/>
      <c r="M38" s="62"/>
      <c r="N38" s="62"/>
      <c r="O38" s="62"/>
      <c r="P38" s="62"/>
      <c r="Q38" s="57"/>
    </row>
    <row r="39" spans="1:17" s="56" customFormat="1" ht="15">
      <c r="A39" s="95">
        <v>2003</v>
      </c>
      <c r="B39" s="65" t="s">
        <v>164</v>
      </c>
      <c r="C39" s="124" t="s">
        <v>164</v>
      </c>
      <c r="D39" s="66" t="e">
        <v>#N/A</v>
      </c>
      <c r="E39" s="165">
        <v>93550</v>
      </c>
      <c r="F39" s="164" t="e">
        <f ca="1">IF(ISNUMBER(Daten_LF1[[#This Row],[ZH]]),Daten_LF1[[#This Row],[ZH]]/_xlfn.XLOOKUP(Basisjahr,Daten_LF1[Jahr],Daten_LF1[ZH])-1,#N/A)</f>
        <v>#NAME?</v>
      </c>
      <c r="G39" s="165">
        <v>1570178</v>
      </c>
      <c r="H39" s="164" t="e">
        <f ca="1">IF(ISNUMBER(Daten_LF1[[#This Row],[CH]]),Daten_LF1[[#This Row],[CH]]/_xlfn.XLOOKUP(Basisjahr,Daten_LF1[Jahr],Daten_LF1[CH])-1,#N/A)</f>
        <v>#NAME?</v>
      </c>
      <c r="I39" s="163"/>
      <c r="J39" s="164" t="e">
        <f>IF(ISNUMBER(Daten_LF1[[#This Row],[BS]]),Daten_LF1[[#This Row],[BS]]/_xlfn.XLOOKUP(Basisjahr,Daten_LF1[Jahr],Daten_LF1[BS])-1,#N/A)</f>
        <v>#N/A</v>
      </c>
      <c r="K39" s="68"/>
      <c r="L39" s="68"/>
      <c r="M39" s="62"/>
      <c r="N39" s="62"/>
      <c r="O39" s="62"/>
      <c r="P39" s="62"/>
      <c r="Q39" s="57"/>
    </row>
    <row r="40" spans="1:17" s="56" customFormat="1" ht="15">
      <c r="A40" s="95">
        <v>2004</v>
      </c>
      <c r="B40" s="65" t="s">
        <v>164</v>
      </c>
      <c r="C40" s="124" t="s">
        <v>164</v>
      </c>
      <c r="D40" s="66" t="e">
        <v>#N/A</v>
      </c>
      <c r="E40" s="165">
        <v>91280</v>
      </c>
      <c r="F40" s="164" t="e">
        <f ca="1">IF(ISNUMBER(Daten_LF1[[#This Row],[ZH]]),Daten_LF1[[#This Row],[ZH]]/_xlfn.XLOOKUP(Basisjahr,Daten_LF1[Jahr],Daten_LF1[ZH])-1,#N/A)</f>
        <v>#NAME?</v>
      </c>
      <c r="G40" s="165">
        <v>1544547</v>
      </c>
      <c r="H40" s="164" t="e">
        <f ca="1">IF(ISNUMBER(Daten_LF1[[#This Row],[CH]]),Daten_LF1[[#This Row],[CH]]/_xlfn.XLOOKUP(Basisjahr,Daten_LF1[Jahr],Daten_LF1[CH])-1,#N/A)</f>
        <v>#NAME?</v>
      </c>
      <c r="I40" s="163"/>
      <c r="J40" s="164" t="e">
        <f>IF(ISNUMBER(Daten_LF1[[#This Row],[BS]]),Daten_LF1[[#This Row],[BS]]/_xlfn.XLOOKUP(Basisjahr,Daten_LF1[Jahr],Daten_LF1[BS])-1,#N/A)</f>
        <v>#N/A</v>
      </c>
      <c r="K40" s="68"/>
      <c r="L40" s="68"/>
      <c r="M40" s="62"/>
      <c r="N40" s="62"/>
      <c r="O40" s="62"/>
      <c r="P40" s="62"/>
      <c r="Q40" s="57"/>
    </row>
    <row r="41" spans="1:17" s="56" customFormat="1" ht="15">
      <c r="A41" s="95">
        <v>2005</v>
      </c>
      <c r="B41" s="65" t="s">
        <v>164</v>
      </c>
      <c r="C41" s="124" t="s">
        <v>164</v>
      </c>
      <c r="D41" s="66" t="e">
        <v>#N/A</v>
      </c>
      <c r="E41" s="165">
        <v>91492</v>
      </c>
      <c r="F41" s="164" t="e">
        <f ca="1">IF(ISNUMBER(Daten_LF1[[#This Row],[ZH]]),Daten_LF1[[#This Row],[ZH]]/_xlfn.XLOOKUP(Basisjahr,Daten_LF1[Jahr],Daten_LF1[ZH])-1,#N/A)</f>
        <v>#NAME?</v>
      </c>
      <c r="G41" s="165">
        <v>1554696</v>
      </c>
      <c r="H41" s="164" t="e">
        <f ca="1">IF(ISNUMBER(Daten_LF1[[#This Row],[CH]]),Daten_LF1[[#This Row],[CH]]/_xlfn.XLOOKUP(Basisjahr,Daten_LF1[Jahr],Daten_LF1[CH])-1,#N/A)</f>
        <v>#NAME?</v>
      </c>
      <c r="I41" s="163"/>
      <c r="J41" s="164" t="e">
        <f>IF(ISNUMBER(Daten_LF1[[#This Row],[BS]]),Daten_LF1[[#This Row],[BS]]/_xlfn.XLOOKUP(Basisjahr,Daten_LF1[Jahr],Daten_LF1[BS])-1,#N/A)</f>
        <v>#N/A</v>
      </c>
      <c r="K41" s="68"/>
      <c r="L41" s="68"/>
      <c r="M41" s="62"/>
      <c r="N41" s="62"/>
      <c r="O41" s="62"/>
      <c r="P41" s="62"/>
      <c r="Q41" s="57"/>
    </row>
    <row r="42" spans="1:17" s="56" customFormat="1" ht="15">
      <c r="A42" s="95">
        <v>2006</v>
      </c>
      <c r="B42" s="65" t="s">
        <v>164</v>
      </c>
      <c r="C42" s="124" t="s">
        <v>164</v>
      </c>
      <c r="D42" s="66" t="e">
        <v>#N/A</v>
      </c>
      <c r="E42" s="165">
        <v>92150</v>
      </c>
      <c r="F42" s="164" t="e">
        <f ca="1">IF(ISNUMBER(Daten_LF1[[#This Row],[ZH]]),Daten_LF1[[#This Row],[ZH]]/_xlfn.XLOOKUP(Basisjahr,Daten_LF1[Jahr],Daten_LF1[ZH])-1,#N/A)</f>
        <v>#NAME?</v>
      </c>
      <c r="G42" s="165">
        <v>1566887</v>
      </c>
      <c r="H42" s="164" t="e">
        <f ca="1">IF(ISNUMBER(Daten_LF1[[#This Row],[CH]]),Daten_LF1[[#This Row],[CH]]/_xlfn.XLOOKUP(Basisjahr,Daten_LF1[Jahr],Daten_LF1[CH])-1,#N/A)</f>
        <v>#NAME?</v>
      </c>
      <c r="I42" s="163"/>
      <c r="J42" s="164" t="e">
        <f>IF(ISNUMBER(Daten_LF1[[#This Row],[BS]]),Daten_LF1[[#This Row],[BS]]/_xlfn.XLOOKUP(Basisjahr,Daten_LF1[Jahr],Daten_LF1[BS])-1,#N/A)</f>
        <v>#N/A</v>
      </c>
      <c r="K42" s="68"/>
      <c r="L42" s="68"/>
      <c r="M42" s="62"/>
      <c r="N42" s="62"/>
      <c r="O42" s="62"/>
      <c r="P42" s="62"/>
      <c r="Q42" s="57"/>
    </row>
    <row r="43" spans="1:17" s="56" customFormat="1" ht="15">
      <c r="A43" s="95">
        <v>2007</v>
      </c>
      <c r="B43" s="65" t="s">
        <v>164</v>
      </c>
      <c r="C43" s="124" t="s">
        <v>164</v>
      </c>
      <c r="D43" s="66" t="e">
        <v>#N/A</v>
      </c>
      <c r="E43" s="165">
        <v>91495</v>
      </c>
      <c r="F43" s="164" t="e">
        <f ca="1">IF(ISNUMBER(Daten_LF1[[#This Row],[ZH]]),Daten_LF1[[#This Row],[ZH]]/_xlfn.XLOOKUP(Basisjahr,Daten_LF1[Jahr],Daten_LF1[ZH])-1,#N/A)</f>
        <v>#NAME?</v>
      </c>
      <c r="G43" s="165">
        <v>1571764</v>
      </c>
      <c r="H43" s="164" t="e">
        <f ca="1">IF(ISNUMBER(Daten_LF1[[#This Row],[CH]]),Daten_LF1[[#This Row],[CH]]/_xlfn.XLOOKUP(Basisjahr,Daten_LF1[Jahr],Daten_LF1[CH])-1,#N/A)</f>
        <v>#NAME?</v>
      </c>
      <c r="I43" s="163"/>
      <c r="J43" s="164" t="e">
        <f>IF(ISNUMBER(Daten_LF1[[#This Row],[BS]]),Daten_LF1[[#This Row],[BS]]/_xlfn.XLOOKUP(Basisjahr,Daten_LF1[Jahr],Daten_LF1[BS])-1,#N/A)</f>
        <v>#N/A</v>
      </c>
      <c r="K43" s="68"/>
      <c r="L43" s="68"/>
      <c r="M43" s="62"/>
      <c r="N43" s="62"/>
      <c r="O43" s="62"/>
      <c r="P43" s="62"/>
      <c r="Q43" s="57"/>
    </row>
    <row r="44" spans="1:17" s="56" customFormat="1" ht="15">
      <c r="A44" s="95">
        <v>2008</v>
      </c>
      <c r="B44" s="65" t="s">
        <v>164</v>
      </c>
      <c r="C44" s="124" t="s">
        <v>164</v>
      </c>
      <c r="D44" s="66" t="e">
        <v>#N/A</v>
      </c>
      <c r="E44" s="165">
        <v>94522</v>
      </c>
      <c r="F44" s="164" t="e">
        <f ca="1">IF(ISNUMBER(Daten_LF1[[#This Row],[ZH]]),Daten_LF1[[#This Row],[ZH]]/_xlfn.XLOOKUP(Basisjahr,Daten_LF1[Jahr],Daten_LF1[ZH])-1,#N/A)</f>
        <v>#NAME?</v>
      </c>
      <c r="G44" s="165">
        <v>1604287</v>
      </c>
      <c r="H44" s="164" t="e">
        <f ca="1">IF(ISNUMBER(Daten_LF1[[#This Row],[CH]]),Daten_LF1[[#This Row],[CH]]/_xlfn.XLOOKUP(Basisjahr,Daten_LF1[Jahr],Daten_LF1[CH])-1,#N/A)</f>
        <v>#NAME?</v>
      </c>
      <c r="I44" s="163"/>
      <c r="J44" s="164" t="e">
        <f>IF(ISNUMBER(Daten_LF1[[#This Row],[BS]]),Daten_LF1[[#This Row],[BS]]/_xlfn.XLOOKUP(Basisjahr,Daten_LF1[Jahr],Daten_LF1[BS])-1,#N/A)</f>
        <v>#N/A</v>
      </c>
      <c r="K44" s="68"/>
      <c r="L44" s="68"/>
      <c r="M44" s="62"/>
      <c r="N44" s="62"/>
      <c r="O44" s="62"/>
      <c r="P44" s="62"/>
      <c r="Q44" s="57"/>
    </row>
    <row r="45" spans="1:17" s="56" customFormat="1" ht="15">
      <c r="A45" s="95">
        <v>2009</v>
      </c>
      <c r="B45" s="65" t="s">
        <v>164</v>
      </c>
      <c r="C45" s="124" t="s">
        <v>164</v>
      </c>
      <c r="D45" s="66" t="e">
        <v>#N/A</v>
      </c>
      <c r="E45" s="165">
        <v>94714</v>
      </c>
      <c r="F45" s="164" t="e">
        <f ca="1">IF(ISNUMBER(Daten_LF1[[#This Row],[ZH]]),Daten_LF1[[#This Row],[ZH]]/_xlfn.XLOOKUP(Basisjahr,Daten_LF1[Jahr],Daten_LF1[ZH])-1,#N/A)</f>
        <v>#NAME?</v>
      </c>
      <c r="G45" s="165">
        <v>1597484</v>
      </c>
      <c r="H45" s="164" t="e">
        <f ca="1">IF(ISNUMBER(Daten_LF1[[#This Row],[CH]]),Daten_LF1[[#This Row],[CH]]/_xlfn.XLOOKUP(Basisjahr,Daten_LF1[Jahr],Daten_LF1[CH])-1,#N/A)</f>
        <v>#NAME?</v>
      </c>
      <c r="I45" s="163"/>
      <c r="J45" s="164" t="e">
        <f>IF(ISNUMBER(Daten_LF1[[#This Row],[BS]]),Daten_LF1[[#This Row],[BS]]/_xlfn.XLOOKUP(Basisjahr,Daten_LF1[Jahr],Daten_LF1[BS])-1,#N/A)</f>
        <v>#N/A</v>
      </c>
      <c r="K45" s="68"/>
      <c r="L45" s="68"/>
      <c r="M45" s="62"/>
      <c r="N45" s="62"/>
      <c r="O45" s="62"/>
      <c r="P45" s="62"/>
      <c r="Q45" s="57"/>
    </row>
    <row r="46" spans="1:17" s="56" customFormat="1" ht="15">
      <c r="A46" s="95">
        <v>2010</v>
      </c>
      <c r="B46" s="65" t="s">
        <v>164</v>
      </c>
      <c r="C46" s="124" t="s">
        <v>164</v>
      </c>
      <c r="D46" s="66" t="e">
        <v>#N/A</v>
      </c>
      <c r="E46" s="165">
        <v>95020</v>
      </c>
      <c r="F46" s="164" t="e">
        <f ca="1">IF(ISNUMBER(Daten_LF1[[#This Row],[ZH]]),Daten_LF1[[#This Row],[ZH]]/_xlfn.XLOOKUP(Basisjahr,Daten_LF1[Jahr],Daten_LF1[ZH])-1,#N/A)</f>
        <v>#NAME?</v>
      </c>
      <c r="G46" s="165">
        <v>1591233</v>
      </c>
      <c r="H46" s="164" t="e">
        <f ca="1">IF(ISNUMBER(Daten_LF1[[#This Row],[CH]]),Daten_LF1[[#This Row],[CH]]/_xlfn.XLOOKUP(Basisjahr,Daten_LF1[Jahr],Daten_LF1[CH])-1,#N/A)</f>
        <v>#NAME?</v>
      </c>
      <c r="I46" s="163"/>
      <c r="J46" s="164" t="e">
        <f>IF(ISNUMBER(Daten_LF1[[#This Row],[BS]]),Daten_LF1[[#This Row],[BS]]/_xlfn.XLOOKUP(Basisjahr,Daten_LF1[Jahr],Daten_LF1[BS])-1,#N/A)</f>
        <v>#N/A</v>
      </c>
      <c r="K46" s="68"/>
      <c r="L46" s="68"/>
      <c r="M46" s="62"/>
      <c r="N46" s="62"/>
      <c r="O46" s="62"/>
      <c r="P46" s="62"/>
      <c r="Q46" s="57"/>
    </row>
    <row r="47" spans="1:17" s="56" customFormat="1" ht="15">
      <c r="A47" s="95">
        <v>2011</v>
      </c>
      <c r="B47" s="65" t="s">
        <v>164</v>
      </c>
      <c r="C47" s="124" t="s">
        <v>164</v>
      </c>
      <c r="D47" s="66" t="e">
        <v>#N/A</v>
      </c>
      <c r="E47" s="165">
        <v>94598</v>
      </c>
      <c r="F47" s="164" t="e">
        <f ca="1">IF(ISNUMBER(Daten_LF1[[#This Row],[ZH]]),Daten_LF1[[#This Row],[ZH]]/_xlfn.XLOOKUP(Basisjahr,Daten_LF1[Jahr],Daten_LF1[ZH])-1,#N/A)</f>
        <v>#NAME?</v>
      </c>
      <c r="G47" s="165">
        <v>1577407</v>
      </c>
      <c r="H47" s="164" t="e">
        <f ca="1">IF(ISNUMBER(Daten_LF1[[#This Row],[CH]]),Daten_LF1[[#This Row],[CH]]/_xlfn.XLOOKUP(Basisjahr,Daten_LF1[Jahr],Daten_LF1[CH])-1,#N/A)</f>
        <v>#NAME?</v>
      </c>
      <c r="I47" s="163"/>
      <c r="J47" s="164" t="e">
        <f>IF(ISNUMBER(Daten_LF1[[#This Row],[BS]]),Daten_LF1[[#This Row],[BS]]/_xlfn.XLOOKUP(Basisjahr,Daten_LF1[Jahr],Daten_LF1[BS])-1,#N/A)</f>
        <v>#N/A</v>
      </c>
      <c r="K47" s="68"/>
      <c r="L47" s="68"/>
      <c r="M47" s="62"/>
      <c r="N47" s="62"/>
      <c r="O47" s="62"/>
      <c r="P47" s="62"/>
      <c r="Q47" s="57"/>
    </row>
    <row r="48" spans="1:17" s="56" customFormat="1" ht="15">
      <c r="A48" s="95">
        <v>2012</v>
      </c>
      <c r="B48" s="65" t="s">
        <v>164</v>
      </c>
      <c r="C48" s="124" t="s">
        <v>164</v>
      </c>
      <c r="D48" s="66" t="e">
        <v>#N/A</v>
      </c>
      <c r="E48" s="165">
        <v>94084</v>
      </c>
      <c r="F48" s="164" t="e">
        <f ca="1">IF(ISNUMBER(Daten_LF1[[#This Row],[ZH]]),Daten_LF1[[#This Row],[ZH]]/_xlfn.XLOOKUP(Basisjahr,Daten_LF1[Jahr],Daten_LF1[ZH])-1,#N/A)</f>
        <v>#NAME?</v>
      </c>
      <c r="G48" s="165">
        <v>1564631</v>
      </c>
      <c r="H48" s="164" t="e">
        <f ca="1">IF(ISNUMBER(Daten_LF1[[#This Row],[CH]]),Daten_LF1[[#This Row],[CH]]/_xlfn.XLOOKUP(Basisjahr,Daten_LF1[Jahr],Daten_LF1[CH])-1,#N/A)</f>
        <v>#NAME?</v>
      </c>
      <c r="I48" s="163"/>
      <c r="J48" s="164" t="e">
        <f>IF(ISNUMBER(Daten_LF1[[#This Row],[BS]]),Daten_LF1[[#This Row],[BS]]/_xlfn.XLOOKUP(Basisjahr,Daten_LF1[Jahr],Daten_LF1[BS])-1,#N/A)</f>
        <v>#N/A</v>
      </c>
      <c r="K48" s="68"/>
      <c r="L48" s="68"/>
      <c r="M48" s="62"/>
      <c r="N48" s="62"/>
      <c r="O48" s="62"/>
      <c r="P48" s="62"/>
      <c r="Q48" s="57"/>
    </row>
    <row r="49" spans="1:17" s="56" customFormat="1" ht="15">
      <c r="A49" s="95">
        <v>2013</v>
      </c>
      <c r="B49" s="65" t="s">
        <v>164</v>
      </c>
      <c r="C49" s="124" t="s">
        <v>164</v>
      </c>
      <c r="D49" s="66" t="e">
        <v>#N/A</v>
      </c>
      <c r="E49" s="165">
        <v>93233</v>
      </c>
      <c r="F49" s="164" t="e">
        <f ca="1">IF(ISNUMBER(Daten_LF1[[#This Row],[ZH]]),Daten_LF1[[#This Row],[ZH]]/_xlfn.XLOOKUP(Basisjahr,Daten_LF1[Jahr],Daten_LF1[ZH])-1,#N/A)</f>
        <v>#NAME?</v>
      </c>
      <c r="G49" s="165">
        <v>1557474</v>
      </c>
      <c r="H49" s="164" t="e">
        <f ca="1">IF(ISNUMBER(Daten_LF1[[#This Row],[CH]]),Daten_LF1[[#This Row],[CH]]/_xlfn.XLOOKUP(Basisjahr,Daten_LF1[Jahr],Daten_LF1[CH])-1,#N/A)</f>
        <v>#NAME?</v>
      </c>
      <c r="I49" s="163"/>
      <c r="J49" s="164" t="e">
        <f>IF(ISNUMBER(Daten_LF1[[#This Row],[BS]]),Daten_LF1[[#This Row],[BS]]/_xlfn.XLOOKUP(Basisjahr,Daten_LF1[Jahr],Daten_LF1[BS])-1,#N/A)</f>
        <v>#N/A</v>
      </c>
      <c r="K49" s="68"/>
      <c r="L49" s="68"/>
      <c r="M49" s="62"/>
      <c r="N49" s="62"/>
      <c r="O49" s="62"/>
      <c r="P49" s="62"/>
      <c r="Q49" s="57"/>
    </row>
    <row r="50" spans="1:17" s="56" customFormat="1" ht="15">
      <c r="A50" s="95">
        <v>2014</v>
      </c>
      <c r="B50" s="65" t="s">
        <v>164</v>
      </c>
      <c r="C50" s="124" t="s">
        <v>164</v>
      </c>
      <c r="D50" s="66" t="e">
        <v>#N/A</v>
      </c>
      <c r="E50" s="165">
        <v>95819</v>
      </c>
      <c r="F50" s="164" t="e">
        <f ca="1">IF(ISNUMBER(Daten_LF1[[#This Row],[ZH]]),Daten_LF1[[#This Row],[ZH]]/_xlfn.XLOOKUP(Basisjahr,Daten_LF1[Jahr],Daten_LF1[ZH])-1,#N/A)</f>
        <v>#NAME?</v>
      </c>
      <c r="G50" s="165">
        <v>1562801</v>
      </c>
      <c r="H50" s="164" t="e">
        <f ca="1">IF(ISNUMBER(Daten_LF1[[#This Row],[CH]]),Daten_LF1[[#This Row],[CH]]/_xlfn.XLOOKUP(Basisjahr,Daten_LF1[Jahr],Daten_LF1[CH])-1,#N/A)</f>
        <v>#NAME?</v>
      </c>
      <c r="I50" s="163"/>
      <c r="J50" s="164"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t="e">
        <f ca="1">IF(ISNUMBER(Daten_LF1[[#This Row],[ZH]]),Daten_LF1[[#This Row],[ZH]]/_xlfn.XLOOKUP(Basisjahr,Daten_LF1[Jahr],Daten_LF1[ZH])-1,"")</f>
        <v>#NAME?</v>
      </c>
      <c r="G51" s="121">
        <v>1554319</v>
      </c>
      <c r="H51" s="75" t="e">
        <f ca="1">IF(ISNUMBER(Daten_LF1[[#This Row],[CH]]),Daten_LF1[[#This Row],[CH]]/_xlfn.XLOOKUP(Basisjahr,Daten_LF1[Jahr],Daten_LF1[CH])-1,#N/A)</f>
        <v>#NAME?</v>
      </c>
      <c r="I51" s="121">
        <v>332</v>
      </c>
      <c r="J51" s="75" t="e">
        <f ca="1">IF(ISNUMBER(Daten_LF1[[#This Row],[BS]]),Daten_LF1[[#This Row],[BS]]/_xlfn.XLOOKUP(Basisjahr,Daten_LF1[Jahr],Daten_LF1[BS])-1,#N/A)</f>
        <v>#NAME?</v>
      </c>
      <c r="K51" s="63"/>
      <c r="L51" s="67"/>
      <c r="M51" s="64"/>
      <c r="N51" s="64"/>
      <c r="O51" s="64"/>
      <c r="P51" s="64"/>
    </row>
    <row r="52" spans="1:17" ht="16.350000000000001" customHeight="1">
      <c r="A52" s="95">
        <v>2016</v>
      </c>
      <c r="B52" s="65" t="s">
        <v>164</v>
      </c>
      <c r="C52" s="124" t="s">
        <v>164</v>
      </c>
      <c r="D52" s="66" t="e">
        <v>#N/A</v>
      </c>
      <c r="E52" s="73">
        <v>95744</v>
      </c>
      <c r="F52" s="75" t="e">
        <f ca="1">IF(ISNUMBER(Daten_LF1[[#This Row],[ZH]]),Daten_LF1[[#This Row],[ZH]]/_xlfn.XLOOKUP(Basisjahr,Daten_LF1[Jahr],Daten_LF1[ZH])-1,#N/A)</f>
        <v>#NAME?</v>
      </c>
      <c r="G52" s="73">
        <v>1555396</v>
      </c>
      <c r="H52" s="75" t="e">
        <f ca="1">IF(ISNUMBER(Daten_LF1[[#This Row],[CH]]),Daten_LF1[[#This Row],[CH]]/_xlfn.XLOOKUP(Basisjahr,Daten_LF1[Jahr],Daten_LF1[CH])-1,#N/A)</f>
        <v>#NAME?</v>
      </c>
      <c r="I52" s="73">
        <v>319</v>
      </c>
      <c r="J52" s="75" t="e">
        <f ca="1">IF(ISNUMBER(Daten_LF1[[#This Row],[BS]]),Daten_LF1[[#This Row],[BS]]/_xlfn.XLOOKUP(Basisjahr,Daten_LF1[Jahr],Daten_LF1[BS])-1,#N/A)</f>
        <v>#NAME?</v>
      </c>
      <c r="K52" s="63"/>
      <c r="L52" s="67"/>
      <c r="M52" s="64"/>
      <c r="N52" s="62"/>
      <c r="O52" s="62"/>
      <c r="P52" s="62"/>
    </row>
    <row r="53" spans="1:17" ht="16.350000000000001" customHeight="1">
      <c r="A53" s="95">
        <v>2017</v>
      </c>
      <c r="B53" s="65" t="s">
        <v>164</v>
      </c>
      <c r="C53" s="124" t="s">
        <v>164</v>
      </c>
      <c r="D53" s="66" t="e">
        <v>#N/A</v>
      </c>
      <c r="E53" s="73">
        <v>94916</v>
      </c>
      <c r="F53" s="75" t="e">
        <f ca="1">IF(ISNUMBER(Daten_LF1[[#This Row],[ZH]]),Daten_LF1[[#This Row],[ZH]]/_xlfn.XLOOKUP(Basisjahr,Daten_LF1[Jahr],Daten_LF1[ZH])-1,#N/A)</f>
        <v>#NAME?</v>
      </c>
      <c r="G53" s="73">
        <v>1544612</v>
      </c>
      <c r="H53" s="75" t="e">
        <f ca="1">IF(ISNUMBER(Daten_LF1[[#This Row],[CH]]),Daten_LF1[[#This Row],[CH]]/_xlfn.XLOOKUP(Basisjahr,Daten_LF1[Jahr],Daten_LF1[CH])-1,#N/A)</f>
        <v>#NAME?</v>
      </c>
      <c r="I53" s="73">
        <v>314</v>
      </c>
      <c r="J53" s="75" t="e">
        <f ca="1">IF(ISNUMBER(Daten_LF1[[#This Row],[BS]]),Daten_LF1[[#This Row],[BS]]/_xlfn.XLOOKUP(Basisjahr,Daten_LF1[Jahr],Daten_LF1[BS])-1,#N/A)</f>
        <v>#NAME?</v>
      </c>
      <c r="K53" s="63"/>
      <c r="L53" s="67"/>
      <c r="M53" s="64"/>
      <c r="N53" s="62"/>
      <c r="O53" s="62"/>
      <c r="P53" s="62"/>
    </row>
    <row r="54" spans="1:17" ht="16.350000000000001" customHeight="1">
      <c r="A54" s="95">
        <v>2018</v>
      </c>
      <c r="B54" s="65" t="s">
        <v>164</v>
      </c>
      <c r="C54" s="124" t="s">
        <v>164</v>
      </c>
      <c r="D54" s="66" t="e">
        <v>#N/A</v>
      </c>
      <c r="E54" s="73">
        <v>93564</v>
      </c>
      <c r="F54" s="75" t="e">
        <f ca="1">IF(ISNUMBER(Daten_LF1[[#This Row],[ZH]]),Daten_LF1[[#This Row],[ZH]]/_xlfn.XLOOKUP(Basisjahr,Daten_LF1[Jahr],Daten_LF1[ZH])-1,#N/A)</f>
        <v>#NAME?</v>
      </c>
      <c r="G54" s="101">
        <v>1543345</v>
      </c>
      <c r="H54" s="75" t="e">
        <f ca="1">IF(ISNUMBER(Daten_LF1[[#This Row],[CH]]),Daten_LF1[[#This Row],[CH]]/_xlfn.XLOOKUP(Basisjahr,Daten_LF1[Jahr],Daten_LF1[CH])-1,#N/A)</f>
        <v>#NAME?</v>
      </c>
      <c r="I54" s="73">
        <v>283</v>
      </c>
      <c r="J54" s="75" t="e">
        <f ca="1">IF(ISNUMBER(Daten_LF1[[#This Row],[BS]]),Daten_LF1[[#This Row],[BS]]/_xlfn.XLOOKUP(Basisjahr,Daten_LF1[Jahr],Daten_LF1[BS])-1,#N/A)</f>
        <v>#NAME?</v>
      </c>
      <c r="K54" s="63"/>
      <c r="L54" s="67"/>
      <c r="M54" s="64"/>
      <c r="N54" s="62"/>
      <c r="O54" s="62"/>
      <c r="P54" s="62"/>
    </row>
    <row r="55" spans="1:17" ht="16.350000000000001" customHeight="1">
      <c r="A55" s="95">
        <v>2019</v>
      </c>
      <c r="B55" s="65" t="s">
        <v>164</v>
      </c>
      <c r="C55" s="124" t="s">
        <v>164</v>
      </c>
      <c r="D55" s="66" t="e">
        <v>#N/A</v>
      </c>
      <c r="E55" s="73">
        <v>92497</v>
      </c>
      <c r="F55" s="75" t="e">
        <f ca="1">IF(ISNUMBER(Daten_LF1[[#This Row],[ZH]]),Daten_LF1[[#This Row],[ZH]]/_xlfn.XLOOKUP(Basisjahr,Daten_LF1[Jahr],Daten_LF1[ZH])-1,#N/A)</f>
        <v>#NAME?</v>
      </c>
      <c r="G55" s="73">
        <v>1524820</v>
      </c>
      <c r="H55" s="75" t="e">
        <f ca="1">IF(ISNUMBER(Daten_LF1[[#This Row],[CH]]),Daten_LF1[[#This Row],[CH]]/_xlfn.XLOOKUP(Basisjahr,Daten_LF1[Jahr],Daten_LF1[CH])-1,#N/A)</f>
        <v>#NAME?</v>
      </c>
      <c r="I55" s="73">
        <v>320</v>
      </c>
      <c r="J55" s="75" t="e">
        <f ca="1">IF(ISNUMBER(Daten_LF1[[#This Row],[BS]]),Daten_LF1[[#This Row],[BS]]/_xlfn.XLOOKUP(Basisjahr,Daten_LF1[Jahr],Daten_LF1[BS])-1,#N/A)</f>
        <v>#NAME?</v>
      </c>
      <c r="K55" s="63"/>
      <c r="L55" s="67"/>
      <c r="M55" s="64"/>
      <c r="N55" s="62"/>
      <c r="O55" s="62"/>
      <c r="P55" s="62"/>
    </row>
    <row r="56" spans="1:17" ht="16.350000000000001" customHeight="1">
      <c r="A56" s="95">
        <v>2020</v>
      </c>
      <c r="B56" s="65" t="s">
        <v>164</v>
      </c>
      <c r="C56" s="124" t="s">
        <v>164</v>
      </c>
      <c r="D56" s="66" t="e">
        <v>#N/A</v>
      </c>
      <c r="E56" s="73">
        <v>91754</v>
      </c>
      <c r="F56" s="75" t="e">
        <f ca="1">IF(ISNUMBER(Daten_LF1[[#This Row],[ZH]]),Daten_LF1[[#This Row],[ZH]]/_xlfn.XLOOKUP(Basisjahr,Daten_LF1[Jahr],Daten_LF1[ZH])-1,#N/A)</f>
        <v>#NAME?</v>
      </c>
      <c r="G56" s="73">
        <v>1515123</v>
      </c>
      <c r="H56" s="75" t="e">
        <f ca="1">IF(ISNUMBER(Daten_LF1[[#This Row],[CH]]),Daten_LF1[[#This Row],[CH]]/_xlfn.XLOOKUP(Basisjahr,Daten_LF1[Jahr],Daten_LF1[CH])-1,#N/A)</f>
        <v>#NAME?</v>
      </c>
      <c r="I56" s="73">
        <v>332</v>
      </c>
      <c r="J56" s="75" t="e">
        <f ca="1">IF(ISNUMBER(Daten_LF1[[#This Row],[BS]]),Daten_LF1[[#This Row],[BS]]/_xlfn.XLOOKUP(Basisjahr,Daten_LF1[Jahr],Daten_LF1[BS])-1,#N/A)</f>
        <v>#NAME?</v>
      </c>
      <c r="K56" s="63"/>
      <c r="L56" s="67"/>
      <c r="M56" s="64"/>
      <c r="N56" s="62"/>
      <c r="O56" s="62"/>
      <c r="P56" s="62"/>
    </row>
    <row r="57" spans="1:17" ht="16.350000000000001" customHeight="1">
      <c r="A57" s="95">
        <v>2021</v>
      </c>
      <c r="B57" s="65" t="s">
        <v>164</v>
      </c>
      <c r="C57" s="124" t="s">
        <v>164</v>
      </c>
      <c r="D57" s="66" t="e">
        <v>#N/A</v>
      </c>
      <c r="E57" s="73">
        <v>90418</v>
      </c>
      <c r="F57" s="75" t="e">
        <f ca="1">IF(ISNUMBER(Daten_LF1[[#This Row],[ZH]]),Daten_LF1[[#This Row],[ZH]]/_xlfn.XLOOKUP(Basisjahr,Daten_LF1[Jahr],Daten_LF1[ZH])-1,#N/A)</f>
        <v>#NAME?</v>
      </c>
      <c r="G57" s="73">
        <v>1513701</v>
      </c>
      <c r="H57" s="75" t="e">
        <f ca="1">IF(ISNUMBER(Daten_LF1[[#This Row],[CH]]),Daten_LF1[[#This Row],[CH]]/_xlfn.XLOOKUP(Basisjahr,Daten_LF1[Jahr],Daten_LF1[CH])-1,#N/A)</f>
        <v>#NAME?</v>
      </c>
      <c r="I57" s="73">
        <v>318</v>
      </c>
      <c r="J57" s="75" t="e">
        <f ca="1">IF(ISNUMBER(Daten_LF1[[#This Row],[BS]]),Daten_LF1[[#This Row],[BS]]/_xlfn.XLOOKUP(Basisjahr,Daten_LF1[Jahr],Daten_LF1[BS])-1,#N/A)</f>
        <v>#NAME?</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1">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1">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1">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75" thickBot="1">
      <c r="A90" s="64"/>
      <c r="B90" s="62"/>
      <c r="C90" s="62"/>
      <c r="D90" s="62"/>
      <c r="E90" s="60"/>
      <c r="F90" s="62"/>
      <c r="G90" s="69"/>
      <c r="H90" s="69"/>
      <c r="I90" s="62"/>
      <c r="J90" s="62"/>
    </row>
    <row r="91" spans="1:16" ht="14.25" thickTop="1" thickBot="1">
      <c r="A91" s="70"/>
      <c r="G91" s="62"/>
      <c r="H91" s="62"/>
      <c r="I91" s="62"/>
      <c r="J91" s="62"/>
    </row>
    <row r="92" spans="1:16" ht="13.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50" priority="8" operator="equal">
      <formula>0</formula>
    </cfRule>
  </conditionalFormatting>
  <conditionalFormatting sqref="A21:B22">
    <cfRule type="containsErrors" dxfId="549" priority="9">
      <formula>ISERROR(A21)</formula>
    </cfRule>
  </conditionalFormatting>
  <conditionalFormatting sqref="A7:C7">
    <cfRule type="containsErrors" dxfId="548"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47" priority="29">
      <formula>ISERROR(A2)</formula>
    </cfRule>
  </conditionalFormatting>
  <conditionalFormatting sqref="B7 B31:C50 C32:C86">
    <cfRule type="cellIs" dxfId="546" priority="12" operator="equal">
      <formula>0</formula>
    </cfRule>
  </conditionalFormatting>
  <conditionalFormatting sqref="D7">
    <cfRule type="cellIs" dxfId="545" priority="10" operator="equal">
      <formula>0</formula>
    </cfRule>
  </conditionalFormatting>
  <conditionalFormatting sqref="D7:Z7">
    <cfRule type="containsErrors" dxfId="544" priority="11">
      <formula>ISERROR(D7)</formula>
    </cfRule>
  </conditionalFormatting>
  <conditionalFormatting sqref="P28">
    <cfRule type="cellIs" dxfId="543" priority="1" operator="equal">
      <formula>0</formula>
    </cfRule>
  </conditionalFormatting>
  <dataValidations count="1">
    <dataValidation operator="lessThan" allowBlank="1" showInputMessage="1" showErrorMessage="1" sqref="B8:D10"/>
  </dataValidations>
  <hyperlinks>
    <hyperlink ref="F1" location="Übersicht!A1" display="⬅️ Zurück zur Übersicht"/>
    <hyperlink ref="B12" r:id="rId1"/>
    <hyperlink ref="B12:D12" r:id="rId2" display="https://www.pxweb.bfs.admin.ch/pxweb/de/px-x-0702000000_104/-/px-x-0702000000_104.px/"/>
    <hyperlink ref="B11" r:id="rId3"/>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tabColor theme="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424</v>
      </c>
      <c r="B1" s="209"/>
      <c r="C1" s="209"/>
      <c r="D1" s="209"/>
      <c r="E1" s="93" t="e">
        <f ca="1">Basisjahr&amp;"-"&amp;Betrachtungsjahr&amp;": "&amp;ROUND(_xlfn.XLOOKUP(Betrachtungsjahr,Daten_LF2[Jahr],Daten_LF2[Veränderung ZH])*100,1)&amp;" %"</f>
        <v>#NAME?</v>
      </c>
      <c r="F1" s="210" t="s">
        <v>122</v>
      </c>
      <c r="G1" s="210"/>
      <c r="H1" s="210"/>
      <c r="J1" s="94" t="e">
        <f ca="1">Basisjahr&amp;"-"&amp;Betrachtungsjahr&amp;": "&amp;ROUND(_xlfn.XLOOKUP(Betrachtungsjahr,Daten_LF2[Jahr],Daten_LF2[Veränderung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LF2</v>
      </c>
      <c r="C4" s="79" t="s">
        <v>126</v>
      </c>
      <c r="D4" s="81">
        <v>2022</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425</v>
      </c>
      <c r="C8" s="191"/>
      <c r="D8" s="191"/>
      <c r="E8" s="19"/>
      <c r="F8" s="90" t="str">
        <f t="shared" si="1"/>
        <v>Kurzbeschreibung</v>
      </c>
      <c r="G8" s="192"/>
      <c r="H8" s="192"/>
      <c r="I8" s="192"/>
      <c r="Q8" s="58" t="e">
        <f>E38/E32-1</f>
        <v>#DIV/0!</v>
      </c>
    </row>
    <row r="9" spans="1:17" s="59" customFormat="1" ht="72" customHeight="1">
      <c r="A9" s="79" t="s">
        <v>132</v>
      </c>
      <c r="B9" s="191" t="s">
        <v>426</v>
      </c>
      <c r="C9" s="191"/>
      <c r="D9" s="191"/>
      <c r="E9" s="19"/>
      <c r="F9" s="90" t="str">
        <f t="shared" si="1"/>
        <v>Aussagekraft/Relevanz</v>
      </c>
      <c r="G9" s="192"/>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427</v>
      </c>
      <c r="C11" s="194"/>
      <c r="D11" s="194"/>
      <c r="E11" s="19"/>
      <c r="F11" s="90" t="str">
        <f t="shared" ref="F11:H17" si="2">A11</f>
        <v>Datenquelle</v>
      </c>
      <c r="G11" s="192"/>
      <c r="H11" s="192"/>
      <c r="I11" s="192"/>
    </row>
    <row r="12" spans="1:17" s="56" customFormat="1" ht="42" customHeight="1">
      <c r="A12" s="79" t="s">
        <v>134</v>
      </c>
      <c r="B12" s="194" t="s">
        <v>386</v>
      </c>
      <c r="C12" s="194"/>
      <c r="D12" s="194"/>
      <c r="E12" s="19"/>
      <c r="F12" s="90" t="str">
        <f t="shared" si="2"/>
        <v>Internetadresse</v>
      </c>
      <c r="G12" s="192"/>
      <c r="H12" s="192"/>
      <c r="I12" s="192"/>
    </row>
    <row r="13" spans="1:17" s="56" customFormat="1" ht="42" customHeight="1">
      <c r="A13" s="79" t="s">
        <v>127</v>
      </c>
      <c r="B13" s="194" t="s">
        <v>428</v>
      </c>
      <c r="C13" s="194"/>
      <c r="D13" s="194"/>
      <c r="E13" s="19"/>
      <c r="F13" s="90" t="str">
        <f t="shared" si="2"/>
        <v>Kontaktperson</v>
      </c>
      <c r="G13" s="192"/>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c r="A15" s="79" t="s">
        <v>136</v>
      </c>
      <c r="B15" s="105" t="s">
        <v>386</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429</v>
      </c>
      <c r="E16" s="19"/>
      <c r="F16" s="90" t="str">
        <f t="shared" si="2"/>
        <v>Erhebungsintervall</v>
      </c>
      <c r="G16" s="91"/>
      <c r="H16" s="90" t="str">
        <f t="shared" si="2"/>
        <v>Aktualisierung jeweils</v>
      </c>
      <c r="I16" s="91"/>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430</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421</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c r="A28" s="60"/>
      <c r="B28" s="60"/>
      <c r="C28" s="60"/>
      <c r="D28" s="60"/>
      <c r="E28" s="60"/>
      <c r="F28" s="61"/>
      <c r="G28" s="61"/>
      <c r="H28" s="61"/>
      <c r="I28" s="61"/>
      <c r="J28" s="61"/>
      <c r="N28" s="207" t="s">
        <v>151</v>
      </c>
      <c r="O28" s="207"/>
      <c r="P28" s="112" t="s">
        <v>200</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6">
        <v>0.85</v>
      </c>
      <c r="F39" s="75" t="e">
        <f ca="1">IF(ISNUMBER(Daten_LF2[[#This Row],[ZH]]),Daten_LF2[[#This Row],[ZH]]/_xlfn.XLOOKUP(Basisjahr,Daten_LF2[Jahr],Daten_LF2[ZH])-1,#N/A)</f>
        <v>#NAME?</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6"/>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6"/>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6"/>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6"/>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6"/>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6"/>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6"/>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7">
        <v>1</v>
      </c>
      <c r="E47" s="156"/>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25" priority="4">
      <formula>ISERROR(A2)</formula>
    </cfRule>
  </conditionalFormatting>
  <conditionalFormatting sqref="A1:Z13 A14:B14 E14:G14 J14:Z14 A15:Z20 A21:B22 E21:G22 J21:Z22 A23:Z25 A26:J27 N26:Z27 A28:Z30 A31:AA67 A68:Z72 A73:J74 N73:Z74 A75:Z1048576">
    <cfRule type="cellIs" dxfId="524"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tabColor theme="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"&amp;ROUND(_xlfn.XLOOKUP(Betrachtungsjahr,Daten_LF3[Jahr],Daten_LF3[Veränderung ZH])*100,1)&amp;" %"</f>
        <v>#NAME?</v>
      </c>
      <c r="F1" s="210" t="s">
        <v>122</v>
      </c>
      <c r="G1" s="210"/>
      <c r="H1" s="210"/>
      <c r="J1" s="94" t="e">
        <f ca="1">Basisjahr&amp;"-"&amp;Betrachtungsjahr&amp;": "&amp;ROUND(_xlfn.XLOOKUP(Betrachtungsjahr,Daten_LF3[Jahr],Daten_LF3[Veränderung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LF3</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c r="A6" s="79" t="s">
        <v>58</v>
      </c>
      <c r="B6" s="80" t="s">
        <v>431</v>
      </c>
      <c r="C6" s="79" t="s">
        <v>128</v>
      </c>
      <c r="D6" s="83" t="s">
        <v>397</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432</v>
      </c>
      <c r="C8" s="191"/>
      <c r="D8" s="191"/>
      <c r="E8" s="19"/>
      <c r="F8" s="90" t="str">
        <f t="shared" si="1"/>
        <v>Kurzbeschreibung</v>
      </c>
      <c r="G8" s="192"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192"/>
      <c r="I8" s="192"/>
      <c r="Q8" s="58" t="e">
        <f>E38/E32-1</f>
        <v>#DIV/0!</v>
      </c>
    </row>
    <row r="9" spans="1:17" s="59" customFormat="1" ht="72" customHeight="1">
      <c r="A9" s="79" t="s">
        <v>132</v>
      </c>
      <c r="B9" s="191" t="s">
        <v>433</v>
      </c>
      <c r="C9" s="191"/>
      <c r="D9" s="191"/>
      <c r="E9" s="19"/>
      <c r="F9" s="90" t="str">
        <f t="shared" si="1"/>
        <v>Aussagekraft/Relevanz</v>
      </c>
      <c r="G9" s="192" t="str">
        <f>B9</f>
        <v>Eine Abnahme der Ausbringung von Dünger wird mit einer Abnahme der damit verbundenen N2O-Emissionen einhergehen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434</v>
      </c>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tabColor theme="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435</v>
      </c>
      <c r="B1" s="209"/>
      <c r="C1" s="209"/>
      <c r="D1" s="209"/>
      <c r="E1" s="93" t="e">
        <f ca="1">Basisjahr&amp;"-"&amp;Betrachtungsjahr&amp;": "&amp;ROUND(_xlfn.XLOOKUP(Betrachtungsjahr,Daten_LF4[Jahr],Daten_LF4[Veränderung ZH])*100,1)&amp;" %"</f>
        <v>#NAME?</v>
      </c>
      <c r="F1" s="210" t="s">
        <v>122</v>
      </c>
      <c r="G1" s="210"/>
      <c r="H1" s="210"/>
      <c r="J1" s="94" t="e">
        <f ca="1">Basisjahr&amp;"-"&amp;Betrachtungsjahr&amp;": "&amp;ROUND(_xlfn.XLOOKUP(Betrachtungsjahr,Daten_LF4[Jahr],Daten_LF4[Veränderung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LF4</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1" t="s">
        <v>436</v>
      </c>
      <c r="C8" s="191"/>
      <c r="D8" s="191"/>
      <c r="E8" s="19"/>
      <c r="F8" s="90" t="str">
        <f t="shared" si="1"/>
        <v>Kurzbeschreibung</v>
      </c>
      <c r="G8" s="192" t="str">
        <f>B8</f>
        <v>Misst den Anteil der alternativen Antrieben am Bestand der Landwirtschaftsfahrzeuge</v>
      </c>
      <c r="H8" s="192"/>
      <c r="I8" s="192"/>
      <c r="Q8" s="58" t="e">
        <f>E38/E32-1</f>
        <v>#DIV/0!</v>
      </c>
    </row>
    <row r="9" spans="1:17" s="59" customFormat="1" ht="72" customHeight="1">
      <c r="A9" s="79" t="s">
        <v>132</v>
      </c>
      <c r="B9" s="191" t="s">
        <v>437</v>
      </c>
      <c r="C9" s="191"/>
      <c r="D9" s="191"/>
      <c r="E9" s="19"/>
      <c r="F9" s="90" t="str">
        <f t="shared" si="1"/>
        <v>Aussagekraft/Relevanz</v>
      </c>
      <c r="G9" s="192" t="str">
        <f>B9</f>
        <v>Bzgl. Kohlenstoffdioxid der bestimende Indikator in der Landwirtschaft. Verglichen mit den Methanemissionen wohl eher weniger relevant.</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438</v>
      </c>
      <c r="C11" s="194"/>
      <c r="D11" s="194"/>
      <c r="E11" s="19"/>
      <c r="F11" s="90" t="str">
        <f t="shared" ref="F11:I17" si="2">A11</f>
        <v>Datenquelle</v>
      </c>
      <c r="G11" s="192" t="str">
        <f t="shared" si="2"/>
        <v>Bundesamt für Statistik, Mobilität und Verkehr, Bestand der Landwirtschaftsfahrzeuge nach technischen Merkmalen und Emissionen, ab 2005</v>
      </c>
      <c r="H11" s="192"/>
      <c r="I11" s="192"/>
    </row>
    <row r="12" spans="1:17" s="56" customFormat="1" ht="42" customHeight="1">
      <c r="A12" s="79" t="s">
        <v>134</v>
      </c>
      <c r="B12" s="228" t="s">
        <v>373</v>
      </c>
      <c r="C12" s="228"/>
      <c r="D12" s="228"/>
      <c r="E12" s="19"/>
      <c r="F12" s="90" t="str">
        <f t="shared" si="2"/>
        <v>Internetadresse</v>
      </c>
      <c r="G12" s="192" t="str">
        <f t="shared" si="2"/>
        <v>https://www.pxweb.bfs.admin.ch/api/v1/de/</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c r="A14" s="79" t="s">
        <v>135</v>
      </c>
      <c r="B14" s="201" t="s">
        <v>439</v>
      </c>
      <c r="C14" s="202"/>
      <c r="D14" s="203"/>
      <c r="E14" s="19"/>
      <c r="F14" s="90" t="str">
        <f>A14</f>
        <v>Nr. der Statisitik</v>
      </c>
      <c r="G14" s="204" t="str">
        <f>B14</f>
        <v>px-x-1103020100_145</v>
      </c>
      <c r="H14" s="205"/>
      <c r="I14" s="206"/>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376</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440</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179</v>
      </c>
      <c r="C25" s="191"/>
      <c r="D25" s="191"/>
      <c r="E25" s="19"/>
      <c r="F25" s="90" t="str">
        <f t="shared" ref="F25:F27" si="5">A25</f>
        <v>Datenqualität</v>
      </c>
      <c r="G25" s="192" t="str">
        <f>B25</f>
        <v>gut</v>
      </c>
      <c r="H25" s="192"/>
      <c r="I25" s="192"/>
    </row>
    <row r="26" spans="1:17" s="59" customFormat="1" ht="33" customHeight="1">
      <c r="A26" s="79" t="s">
        <v>149</v>
      </c>
      <c r="B26" s="193" t="s">
        <v>299</v>
      </c>
      <c r="C26" s="193"/>
      <c r="D26" s="193"/>
      <c r="E26" s="19"/>
      <c r="F26" s="90" t="str">
        <f t="shared" si="5"/>
        <v>Plausiblisierung / Verifizierung</v>
      </c>
      <c r="G26" s="192" t="str">
        <f>B26</f>
        <v>ein kleiner werdender Anteil müsste kritisch stimmen</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87" priority="6">
      <formula>ISERROR(A14)</formula>
    </cfRule>
  </conditionalFormatting>
  <conditionalFormatting sqref="A14:B14 E14:G14 J14:Z14 A15:Z20 A21:B22 E21:G22 J21:Z22 A23:Z25 A26:J27 N26:Z27 A28:Z30 A31:AA67 A68:Z72 A73:J74 N73:Z74 A75:Z1048576">
    <cfRule type="cellIs" dxfId="486" priority="3" operator="equal">
      <formula>0</formula>
    </cfRule>
  </conditionalFormatting>
  <conditionalFormatting sqref="A2:L13">
    <cfRule type="containsErrors" dxfId="485" priority="2">
      <formula>ISERROR(A2)</formula>
    </cfRule>
  </conditionalFormatting>
  <conditionalFormatting sqref="A1:Z13">
    <cfRule type="cellIs" dxfId="484" priority="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 ref="B12:D12" r:id="rId2" display="https://www.pxweb.bfs.admin.ch/api/v1/de/"/>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D6:D7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tabColor theme="8"/>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441</v>
      </c>
      <c r="B1" s="209"/>
      <c r="C1" s="209"/>
      <c r="D1" s="209"/>
      <c r="E1" s="93" t="e">
        <f ca="1">Basisjahr&amp;"-"&amp;Betrachtungsjahr&amp;": "&amp;ROUND(_xlfn.XLOOKUP(Betrachtungsjahr,Daten_EV1[Jahr],Daten_EV1[Veränderung ZH])*100,1)&amp;" %"</f>
        <v>#NAME?</v>
      </c>
      <c r="F1" s="210" t="s">
        <v>122</v>
      </c>
      <c r="G1" s="210"/>
      <c r="H1" s="210"/>
      <c r="J1" s="94" t="e">
        <f ca="1">Basisjahr&amp;"-"&amp;Betrachtungsjahr&amp;": "&amp;ROUND(_xlfn.XLOOKUP(Betrachtungsjahr,Daten_EV1[Jahr],Daten_EV1[Veränderung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EV1</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442</v>
      </c>
      <c r="E5" s="19"/>
      <c r="F5" s="90" t="str">
        <f>A5</f>
        <v>Zuständig</v>
      </c>
      <c r="G5" s="91"/>
      <c r="H5" s="90" t="str">
        <f t="shared" si="0"/>
        <v>Kontaktperson</v>
      </c>
      <c r="I5" s="100" t="str">
        <f t="shared" si="0"/>
        <v>?</v>
      </c>
    </row>
    <row r="6" spans="1:17" s="56" customFormat="1" ht="18" customHeight="1" thickTop="1" thickBot="1">
      <c r="A6" s="79" t="s">
        <v>58</v>
      </c>
      <c r="B6" s="80" t="s">
        <v>443</v>
      </c>
      <c r="C6" s="79" t="s">
        <v>128</v>
      </c>
      <c r="D6" s="151" t="s">
        <v>184</v>
      </c>
      <c r="E6" s="19"/>
      <c r="F6" s="90" t="str">
        <f t="shared" ref="F6:F9" si="1">A6</f>
        <v>Einheit</v>
      </c>
      <c r="G6" s="91" t="s">
        <v>350</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444</v>
      </c>
      <c r="C8" s="191"/>
      <c r="D8" s="191"/>
      <c r="E8" s="19"/>
      <c r="F8" s="90" t="str">
        <f t="shared" si="1"/>
        <v>Kurzbeschreibung</v>
      </c>
      <c r="G8" s="192" t="s">
        <v>445</v>
      </c>
      <c r="H8" s="192"/>
      <c r="I8" s="192"/>
      <c r="Q8" s="58">
        <f>E38/E32-1</f>
        <v>-1</v>
      </c>
    </row>
    <row r="9" spans="1:17" s="59" customFormat="1" ht="72" customHeight="1" thickTop="1" thickBot="1">
      <c r="A9" s="79" t="s">
        <v>132</v>
      </c>
      <c r="B9" s="191" t="s">
        <v>212</v>
      </c>
      <c r="C9" s="191"/>
      <c r="D9" s="191"/>
      <c r="E9" s="19"/>
      <c r="F9" s="90" t="str">
        <f t="shared" si="1"/>
        <v>Aussagekraft/Relevanz</v>
      </c>
      <c r="G9" s="239" t="s">
        <v>446</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447</v>
      </c>
      <c r="C11" s="194"/>
      <c r="D11" s="194"/>
      <c r="E11" s="19"/>
      <c r="F11" s="90" t="str">
        <f t="shared" ref="F11:H17" si="2">A11</f>
        <v>Datenquelle</v>
      </c>
      <c r="G11" s="192" t="s">
        <v>448</v>
      </c>
      <c r="H11" s="192"/>
      <c r="I11" s="192"/>
    </row>
    <row r="12" spans="1:17" s="56" customFormat="1" ht="42" customHeight="1" thickTop="1" thickBot="1">
      <c r="A12" s="79" t="s">
        <v>134</v>
      </c>
      <c r="B12" s="220" t="s">
        <v>449</v>
      </c>
      <c r="C12" s="194"/>
      <c r="D12" s="194"/>
      <c r="E12" s="19"/>
      <c r="F12" s="90" t="str">
        <f t="shared" si="2"/>
        <v>Internetadresse</v>
      </c>
      <c r="G12" s="192" t="s">
        <v>450</v>
      </c>
      <c r="H12" s="192"/>
      <c r="I12" s="192"/>
    </row>
    <row r="13" spans="1:17" s="56" customFormat="1" ht="42" customHeight="1" thickTop="1" thickBot="1">
      <c r="A13" s="79" t="s">
        <v>127</v>
      </c>
      <c r="B13" s="194" t="s">
        <v>451</v>
      </c>
      <c r="C13" s="194"/>
      <c r="D13" s="194"/>
      <c r="E13" s="19"/>
      <c r="F13" s="90" t="str">
        <f t="shared" si="2"/>
        <v>Kontaktperson</v>
      </c>
      <c r="G13" s="192"/>
      <c r="H13" s="192"/>
      <c r="I13" s="192"/>
    </row>
    <row r="14" spans="1:17" s="56" customFormat="1" ht="14.25" customHeight="1" thickTop="1" thickBot="1">
      <c r="A14" s="79" t="s">
        <v>135</v>
      </c>
      <c r="B14" s="201" t="s">
        <v>452</v>
      </c>
      <c r="C14" s="202"/>
      <c r="D14" s="203"/>
      <c r="E14" s="19"/>
      <c r="F14" s="90" t="str">
        <f>A14</f>
        <v>Nr. der Statisitik</v>
      </c>
      <c r="G14" s="192" t="s">
        <v>453</v>
      </c>
      <c r="H14" s="192"/>
      <c r="I14" s="192"/>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454</v>
      </c>
      <c r="E16" s="19"/>
      <c r="F16" s="90" t="str">
        <f t="shared" si="2"/>
        <v>Erhebungsintervall</v>
      </c>
      <c r="G16" s="91" t="str">
        <f t="shared" si="2"/>
        <v>jährlich</v>
      </c>
      <c r="H16" s="90" t="str">
        <f t="shared" si="2"/>
        <v>Aktualisierung jeweils</v>
      </c>
      <c r="I16" s="91" t="s">
        <v>455</v>
      </c>
    </row>
    <row r="17" spans="1:17" s="59" customFormat="1" ht="18.600000000000001" customHeight="1" thickTop="1" thickBot="1">
      <c r="A17" s="79" t="s">
        <v>140</v>
      </c>
      <c r="B17" s="191" t="s">
        <v>164</v>
      </c>
      <c r="C17" s="191"/>
      <c r="D17" s="191"/>
      <c r="E17" s="19"/>
      <c r="F17" s="90" t="str">
        <f t="shared" si="2"/>
        <v>Einschränkungen</v>
      </c>
      <c r="G17" s="192" t="str">
        <f t="shared" si="2"/>
        <v>keine</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456</v>
      </c>
      <c r="C21" s="196"/>
      <c r="D21" s="197"/>
      <c r="E21" s="19"/>
      <c r="F21" s="90" t="str">
        <f>A21</f>
        <v>Hinweise zu Datenauswahl und -aufbereitung</v>
      </c>
      <c r="G21" s="198" t="s">
        <v>457</v>
      </c>
      <c r="H21" s="199"/>
      <c r="I21" s="200"/>
    </row>
    <row r="22" spans="1:17" s="59" customFormat="1" ht="36.6" customHeight="1" thickTop="1" thickBot="1">
      <c r="A22" s="79" t="s">
        <v>146</v>
      </c>
      <c r="B22" s="195" t="s">
        <v>458</v>
      </c>
      <c r="C22" s="196"/>
      <c r="D22" s="197"/>
      <c r="E22" s="19"/>
      <c r="F22" s="90" t="str">
        <f>A22</f>
        <v>Berechnung Indikator</v>
      </c>
      <c r="G22" s="198" t="s">
        <v>459</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11"/>
      <c r="H24" s="211"/>
      <c r="I24" s="211"/>
    </row>
    <row r="25" spans="1:17" s="59" customFormat="1" ht="42.6" customHeight="1" thickTop="1" thickBot="1">
      <c r="A25" s="79" t="s">
        <v>148</v>
      </c>
      <c r="B25" s="191" t="s">
        <v>460</v>
      </c>
      <c r="C25" s="191"/>
      <c r="D25" s="191"/>
      <c r="E25" s="19"/>
      <c r="F25" s="90" t="str">
        <f t="shared" ref="F25:F27" si="5">A25</f>
        <v>Datenqualität</v>
      </c>
      <c r="G25" s="192" t="str">
        <f>B25</f>
        <v>Gut</v>
      </c>
      <c r="H25" s="192"/>
      <c r="I25" s="192"/>
    </row>
    <row r="26" spans="1:17" s="59" customFormat="1" ht="33" customHeight="1" thickTop="1" thickBot="1">
      <c r="A26" s="79" t="s">
        <v>149</v>
      </c>
      <c r="B26" s="193" t="s">
        <v>461</v>
      </c>
      <c r="C26" s="193"/>
      <c r="D26" s="193"/>
      <c r="E26" s="19"/>
      <c r="F26" s="90" t="str">
        <f t="shared" si="5"/>
        <v>Plausiblisierung / Verifizierung</v>
      </c>
      <c r="G26" s="192" t="s">
        <v>462</v>
      </c>
      <c r="H26" s="192"/>
      <c r="I26" s="192"/>
    </row>
    <row r="27" spans="1:17" s="59" customFormat="1" ht="37.35" customHeight="1" thickTop="1" thickBot="1">
      <c r="A27" s="79" t="s">
        <v>150</v>
      </c>
      <c r="B27" s="191" t="s">
        <v>463</v>
      </c>
      <c r="C27" s="191"/>
      <c r="D27" s="191"/>
      <c r="E27" s="19"/>
      <c r="F27" s="90" t="str">
        <f t="shared" si="5"/>
        <v>Bemerkungen</v>
      </c>
      <c r="G27" s="192"/>
      <c r="H27" s="192"/>
      <c r="I27" s="192"/>
    </row>
    <row r="28" spans="1:17" s="59" customFormat="1" ht="27.6" customHeight="1" thickTop="1">
      <c r="A28" s="60"/>
      <c r="B28" s="60"/>
      <c r="C28" s="60"/>
      <c r="D28" s="60"/>
      <c r="E28" s="60"/>
      <c r="F28" s="61"/>
      <c r="G28" s="61"/>
      <c r="H28" s="61"/>
      <c r="I28" s="61"/>
      <c r="J28" s="61"/>
      <c r="N28" s="207" t="s">
        <v>151</v>
      </c>
      <c r="O28" s="207"/>
      <c r="P28" s="112" t="s">
        <v>464</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t="e">
        <f ca="1">IF(ISNUMBER(Daten_EV1[[#This Row],[ZH]]),Daten_EV1[[#This Row],[ZH]]/_xlfn.XLOOKUP(Basisjahr,Daten_EV1[Jahr],Daten_EV1[ZH])-1,#N/A)</f>
        <v>#NAME?</v>
      </c>
      <c r="G32" s="121">
        <v>16310800</v>
      </c>
      <c r="H32" s="75" t="e">
        <f ca="1">IF(ISNUMBER(Daten_EV1[[#This Row],[CH]]),Daten_EV1[[#This Row],[CH]]/_xlfn.XLOOKUP(Basisjahr,Daten_EV1[Jahr],Daten_EV1[CH])-1,#N/A)</f>
        <v>#NAME?</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t="e">
        <f ca="1">IF(ISNUMBER(Daten_EV1[[#This Row],[ZH]]),Daten_EV1[[#This Row],[ZH]]/_xlfn.XLOOKUP(Basisjahr,Daten_EV1[Jahr],Daten_EV1[ZH])-1,#N/A)</f>
        <v>#NAME?</v>
      </c>
      <c r="G33" s="73">
        <v>17043000</v>
      </c>
      <c r="H33" s="75" t="e">
        <f ca="1">IF(ISNUMBER(Daten_EV1[[#This Row],[CH]]),Daten_EV1[[#This Row],[CH]]/_xlfn.XLOOKUP(Basisjahr,Daten_EV1[Jahr],Daten_EV1[CH])-1,#N/A)</f>
        <v>#NAME?</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t="e">
        <f ca="1">IF(ISNUMBER(Daten_EV1[[#This Row],[ZH]]),Daten_EV1[[#This Row],[ZH]]/_xlfn.XLOOKUP(Basisjahr,Daten_EV1[Jahr],Daten_EV1[ZH])-1,#N/A)</f>
        <v>#NAME?</v>
      </c>
      <c r="G34" s="73">
        <v>17738100</v>
      </c>
      <c r="H34" s="75" t="e">
        <f ca="1">IF(ISNUMBER(Daten_EV1[[#This Row],[CH]]),Daten_EV1[[#This Row],[CH]]/_xlfn.XLOOKUP(Basisjahr,Daten_EV1[Jahr],Daten_EV1[CH])-1,#N/A)</f>
        <v>#NAME?</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t="e">
        <f ca="1">IF(ISNUMBER(Daten_EV1[[#This Row],[ZH]]),Daten_EV1[[#This Row],[ZH]]/_xlfn.XLOOKUP(Basisjahr,Daten_EV1[Jahr],Daten_EV1[ZH])-1,#N/A)</f>
        <v>#NAME?</v>
      </c>
      <c r="G35" s="73">
        <v>18069900</v>
      </c>
      <c r="H35" s="75" t="e">
        <f ca="1">IF(ISNUMBER(Daten_EV1[[#This Row],[CH]]),Daten_EV1[[#This Row],[CH]]/_xlfn.XLOOKUP(Basisjahr,Daten_EV1[Jahr],Daten_EV1[CH])-1,#N/A)</f>
        <v>#NAME?</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t="e">
        <f ca="1">IF(ISNUMBER(Daten_EV1[[#This Row],[ZH]]),Daten_EV1[[#This Row],[ZH]]/_xlfn.XLOOKUP(Basisjahr,Daten_EV1[Jahr],Daten_EV1[ZH])-1,#N/A)</f>
        <v>#NAME?</v>
      </c>
      <c r="G36" s="73">
        <v>18887400</v>
      </c>
      <c r="H36" s="75" t="e">
        <f ca="1">IF(ISNUMBER(Daten_EV1[[#This Row],[CH]]),Daten_EV1[[#This Row],[CH]]/_xlfn.XLOOKUP(Basisjahr,Daten_EV1[Jahr],Daten_EV1[CH])-1,#N/A)</f>
        <v>#NAME?</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t="e">
        <f ca="1">IF(ISNUMBER(Daten_EV1[[#This Row],[ZH]]),Daten_EV1[[#This Row],[ZH]]/_xlfn.XLOOKUP(Basisjahr,Daten_EV1[Jahr],Daten_EV1[ZH])-1,#N/A)</f>
        <v>#NAME?</v>
      </c>
      <c r="G37" s="73">
        <v>19458800</v>
      </c>
      <c r="H37" s="75" t="e">
        <f ca="1">IF(ISNUMBER(Daten_EV1[[#This Row],[CH]]),Daten_EV1[[#This Row],[CH]]/_xlfn.XLOOKUP(Basisjahr,Daten_EV1[Jahr],Daten_EV1[CH])-1,#N/A)</f>
        <v>#NAME?</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t="e">
        <f ca="1">IF(ISNUMBER(Daten_EV1[[#This Row],[CH]]),Daten_EV1[[#This Row],[CH]]/_xlfn.XLOOKUP(Basisjahr,Daten_EV1[Jahr],Daten_EV1[CH])-1,#N/A)</f>
        <v>#NAME?</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66" priority="4">
      <formula>ISERROR(A2)</formula>
    </cfRule>
  </conditionalFormatting>
  <conditionalFormatting sqref="A1:Z13 A14:B14 E14:Z14 A15:Z20 A21:B22 E21:G22 J21:Z22 A23:Z25 A26:J27 N26:Z27 A28:Z30 A31:AA67 A68:Z72 A73:J74 N73:Z74 A75:Z1048576">
    <cfRule type="cellIs" dxfId="46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hyperlink ref="B12" r:id="rId2" location="/datasets/1681@awel-kanton-zuerich"/>
    <hyperlink ref="D19" r:id="rId3" location="/datasets/1661@awel-kanton-zuerich/distributions/3118" display="https://www.web.statistik.zh.ch/ogd/datenkatalog/app/#/datasets/1661@awel-kanton-zuerich/distributions/3118"/>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tabColor theme="8"/>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465</v>
      </c>
      <c r="B1" s="209"/>
      <c r="C1" s="209"/>
      <c r="D1" s="209"/>
      <c r="E1" s="93" t="e">
        <f ca="1">Basisjahr&amp;"-"&amp;Betrachtungsjahr&amp;": "&amp;ROUND(_xlfn.XLOOKUP(Betrachtungsjahr,Daten_EV2[Jahr],Daten_EV2[Veränderung ZH])*100,1)&amp;" %"</f>
        <v>#NAME?</v>
      </c>
      <c r="F1" s="210" t="s">
        <v>122</v>
      </c>
      <c r="G1" s="210"/>
      <c r="H1" s="210"/>
      <c r="J1" s="94" t="e">
        <f ca="1">Basisjahr&amp;"-"&amp;Betrachtungsjahr&amp;": "&amp;ROUND(_xlfn.XLOOKUP(Betrachtungsjahr,Daten_EV2[Jahr],Daten_EV2[Veränderung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EV2</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442</v>
      </c>
      <c r="E5" s="19"/>
      <c r="F5" s="90" t="str">
        <f>A5</f>
        <v>Zuständig</v>
      </c>
      <c r="G5" s="91"/>
      <c r="H5" s="90" t="str">
        <f t="shared" si="0"/>
        <v>Kontaktperson</v>
      </c>
      <c r="I5" s="100"/>
      <c r="L5" s="56">
        <v>1830</v>
      </c>
    </row>
    <row r="6" spans="1:17" s="56" customFormat="1" ht="18" customHeight="1" thickTop="1" thickBot="1">
      <c r="A6" s="79" t="s">
        <v>58</v>
      </c>
      <c r="B6" s="80" t="s">
        <v>443</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1" t="s">
        <v>466</v>
      </c>
      <c r="C8" s="191"/>
      <c r="D8" s="191"/>
      <c r="E8" s="19"/>
      <c r="F8" s="90" t="str">
        <f t="shared" si="1"/>
        <v>Kurzbeschreibung</v>
      </c>
      <c r="G8" s="192"/>
      <c r="H8" s="192"/>
      <c r="I8" s="192"/>
      <c r="Q8" s="58">
        <f>E38/E32-1</f>
        <v>-1</v>
      </c>
    </row>
    <row r="9" spans="1:17" s="59" customFormat="1" ht="72" customHeight="1" thickTop="1" thickBot="1">
      <c r="A9" s="79" t="s">
        <v>132</v>
      </c>
      <c r="B9" s="191" t="s">
        <v>467</v>
      </c>
      <c r="C9" s="191"/>
      <c r="D9" s="191"/>
      <c r="E9" s="19"/>
      <c r="F9" s="90" t="str">
        <f t="shared" si="1"/>
        <v>Aussagekraft/Relevanz</v>
      </c>
      <c r="G9" s="192" t="s">
        <v>468</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447</v>
      </c>
      <c r="C11" s="194"/>
      <c r="D11" s="194"/>
      <c r="E11" s="19"/>
      <c r="F11" s="90" t="str">
        <f t="shared" ref="F11:H17" si="2">A11</f>
        <v>Datenquelle</v>
      </c>
      <c r="G11" s="192"/>
      <c r="H11" s="192"/>
      <c r="I11" s="192"/>
    </row>
    <row r="12" spans="1:17" s="56" customFormat="1" ht="42" customHeight="1" thickTop="1" thickBot="1">
      <c r="A12" s="79" t="s">
        <v>134</v>
      </c>
      <c r="B12" s="194" t="s">
        <v>449</v>
      </c>
      <c r="C12" s="194"/>
      <c r="D12" s="194"/>
      <c r="E12" s="19"/>
      <c r="F12" s="90" t="str">
        <f t="shared" si="2"/>
        <v>Internetadresse</v>
      </c>
      <c r="G12" s="192"/>
      <c r="H12" s="192"/>
      <c r="I12" s="192"/>
    </row>
    <row r="13" spans="1:17" s="56" customFormat="1" ht="42" customHeight="1" thickTop="1" thickBot="1">
      <c r="A13" s="79" t="s">
        <v>127</v>
      </c>
      <c r="B13" s="194" t="s">
        <v>451</v>
      </c>
      <c r="C13" s="194"/>
      <c r="D13" s="194"/>
      <c r="E13" s="19"/>
      <c r="F13" s="90" t="str">
        <f t="shared" si="2"/>
        <v>Kontaktperson</v>
      </c>
      <c r="G13" s="192"/>
      <c r="H13" s="192"/>
      <c r="I13" s="192"/>
    </row>
    <row r="14" spans="1:17" s="56" customFormat="1" ht="14.25" thickTop="1" thickBot="1">
      <c r="A14" s="79" t="s">
        <v>135</v>
      </c>
      <c r="B14" s="201" t="s">
        <v>452</v>
      </c>
      <c r="C14" s="202"/>
      <c r="D14" s="203"/>
      <c r="E14" s="19"/>
      <c r="F14" s="90" t="str">
        <f>A14</f>
        <v>Nr. der Statisitik</v>
      </c>
      <c r="G14" s="204"/>
      <c r="H14" s="205"/>
      <c r="I14" s="206"/>
    </row>
    <row r="15" spans="1:17" s="56" customFormat="1" ht="18.600000000000001" customHeight="1" thickTop="1" thickBot="1">
      <c r="A15" s="79" t="s">
        <v>136</v>
      </c>
      <c r="B15" s="105" t="s">
        <v>334</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454</v>
      </c>
      <c r="E16" s="19"/>
      <c r="F16" s="90" t="str">
        <f t="shared" si="2"/>
        <v>Erhebungsintervall</v>
      </c>
      <c r="G16" s="91"/>
      <c r="H16" s="90" t="str">
        <f t="shared" si="2"/>
        <v>Aktualisierung jeweils</v>
      </c>
      <c r="I16" s="91"/>
    </row>
    <row r="17" spans="1:17" s="59" customFormat="1" ht="18.600000000000001" customHeight="1" thickTop="1" thickBot="1">
      <c r="A17" s="79" t="s">
        <v>140</v>
      </c>
      <c r="B17" s="191" t="s">
        <v>164</v>
      </c>
      <c r="C17" s="191"/>
      <c r="D17" s="191"/>
      <c r="E17" s="19"/>
      <c r="F17" s="90" t="str">
        <f t="shared" si="2"/>
        <v>Einschränkungen</v>
      </c>
      <c r="G17" s="192"/>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469</v>
      </c>
      <c r="C21" s="196"/>
      <c r="D21" s="197"/>
      <c r="E21" s="19"/>
      <c r="F21" s="90" t="str">
        <f>A21</f>
        <v>Hinweise zu Datenauswahl und -aufbereitung</v>
      </c>
      <c r="G21" s="198"/>
      <c r="H21" s="199"/>
      <c r="I21" s="200"/>
    </row>
    <row r="22" spans="1:17" s="59" customFormat="1" ht="36.6" customHeight="1" thickTop="1" thickBot="1">
      <c r="A22" s="79" t="s">
        <v>146</v>
      </c>
      <c r="B22" s="195" t="s">
        <v>470</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223</v>
      </c>
      <c r="C24" s="191"/>
      <c r="D24" s="191"/>
      <c r="E24" s="19"/>
      <c r="F24" s="89"/>
      <c r="G24" s="211"/>
      <c r="H24" s="211"/>
      <c r="I24" s="211"/>
    </row>
    <row r="25" spans="1:17" s="59" customFormat="1" ht="42.6" customHeight="1" thickTop="1" thickBot="1">
      <c r="A25" s="79" t="s">
        <v>148</v>
      </c>
      <c r="B25" s="191" t="s">
        <v>460</v>
      </c>
      <c r="C25" s="191"/>
      <c r="D25" s="191"/>
      <c r="E25" s="19"/>
      <c r="F25" s="90" t="str">
        <f t="shared" ref="F25:F27" si="5">A25</f>
        <v>Datenqualität</v>
      </c>
      <c r="G25" s="192"/>
      <c r="H25" s="192"/>
      <c r="I25" s="192"/>
    </row>
    <row r="26" spans="1:17" s="59" customFormat="1" ht="33" customHeight="1" thickTop="1" thickBot="1">
      <c r="A26" s="79" t="s">
        <v>149</v>
      </c>
      <c r="B26" s="193" t="s">
        <v>461</v>
      </c>
      <c r="C26" s="193"/>
      <c r="D26" s="193"/>
      <c r="E26" s="19"/>
      <c r="F26" s="90" t="str">
        <f t="shared" si="5"/>
        <v>Plausiblisierung / Verifizierung</v>
      </c>
      <c r="G26" s="192"/>
      <c r="H26" s="192"/>
      <c r="I26" s="192"/>
    </row>
    <row r="27" spans="1:17" s="59" customFormat="1" ht="37.35" customHeight="1" thickTop="1" thickBot="1">
      <c r="A27" s="79" t="s">
        <v>150</v>
      </c>
      <c r="B27" s="191" t="s">
        <v>471</v>
      </c>
      <c r="C27" s="191"/>
      <c r="D27" s="191"/>
      <c r="E27" s="19"/>
      <c r="F27" s="90" t="str">
        <f t="shared" si="5"/>
        <v>Bemerkungen</v>
      </c>
      <c r="G27" s="192"/>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t="e">
        <f ca="1">IF(ISNUMBER(Daten_EV2[[#This Row],[ZH]]),Daten_EV2[[#This Row],[ZH]]/_xlfn.XLOOKUP(Basisjahr,Daten_EV2[Jahr],Daten_EV2[ZH])-1,#N/A)</f>
        <v>#NAME?</v>
      </c>
      <c r="G32" s="121">
        <v>2830100</v>
      </c>
      <c r="H32" s="75" t="e">
        <f ca="1">IF(ISNUMBER(Daten_EV2[[#This Row],[CH]]),Daten_EV2[[#This Row],[CH]]/_xlfn.XLOOKUP(Basisjahr,Daten_EV2[Jahr],Daten_EV2[CH])-1,#N/A)</f>
        <v>#NAME?</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t="e">
        <f ca="1">IF(ISNUMBER(Daten_EV2[[#This Row],[ZH]]),Daten_EV2[[#This Row],[ZH]]/_xlfn.XLOOKUP(Basisjahr,Daten_EV2[Jahr],Daten_EV2[ZH])-1,#N/A)</f>
        <v>#NAME?</v>
      </c>
      <c r="G33" s="73">
        <v>3167600</v>
      </c>
      <c r="H33" s="75" t="e">
        <f ca="1">IF(ISNUMBER(Daten_EV2[[#This Row],[CH]]),Daten_EV2[[#This Row],[CH]]/_xlfn.XLOOKUP(Basisjahr,Daten_EV2[Jahr],Daten_EV2[CH])-1,#N/A)</f>
        <v>#NAME?</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t="e">
        <f ca="1">IF(ISNUMBER(Daten_EV2[[#This Row],[ZH]]),Daten_EV2[[#This Row],[ZH]]/_xlfn.XLOOKUP(Basisjahr,Daten_EV2[Jahr],Daten_EV2[ZH])-1,#N/A)</f>
        <v>#NAME?</v>
      </c>
      <c r="G34" s="73">
        <v>3653500</v>
      </c>
      <c r="H34" s="75" t="e">
        <f ca="1">IF(ISNUMBER(Daten_EV2[[#This Row],[CH]]),Daten_EV2[[#This Row],[CH]]/_xlfn.XLOOKUP(Basisjahr,Daten_EV2[Jahr],Daten_EV2[CH])-1,#N/A)</f>
        <v>#NAME?</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t="e">
        <f ca="1">IF(ISNUMBER(Daten_EV2[[#This Row],[ZH]]),Daten_EV2[[#This Row],[ZH]]/_xlfn.XLOOKUP(Basisjahr,Daten_EV2[Jahr],Daten_EV2[ZH])-1,#N/A)</f>
        <v>#NAME?</v>
      </c>
      <c r="G35" s="73">
        <v>3877800</v>
      </c>
      <c r="H35" s="75" t="e">
        <f ca="1">IF(ISNUMBER(Daten_EV2[[#This Row],[CH]]),Daten_EV2[[#This Row],[CH]]/_xlfn.XLOOKUP(Basisjahr,Daten_EV2[Jahr],Daten_EV2[CH])-1,#N/A)</f>
        <v>#NAME?</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t="e">
        <f ca="1">IF(ISNUMBER(Daten_EV2[[#This Row],[ZH]]),Daten_EV2[[#This Row],[ZH]]/_xlfn.XLOOKUP(Basisjahr,Daten_EV2[Jahr],Daten_EV2[ZH])-1,#N/A)</f>
        <v>#NAME?</v>
      </c>
      <c r="G36" s="73">
        <v>4186100</v>
      </c>
      <c r="H36" s="75" t="e">
        <f ca="1">IF(ISNUMBER(Daten_EV2[[#This Row],[CH]]),Daten_EV2[[#This Row],[CH]]/_xlfn.XLOOKUP(Basisjahr,Daten_EV2[Jahr],Daten_EV2[CH])-1,#N/A)</f>
        <v>#NAME?</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t="e">
        <f ca="1">IF(ISNUMBER(Daten_EV2[[#This Row],[ZH]]),Daten_EV2[[#This Row],[ZH]]/_xlfn.XLOOKUP(Basisjahr,Daten_EV2[Jahr],Daten_EV2[ZH])-1,#N/A)</f>
        <v>#NAME?</v>
      </c>
      <c r="G37" s="73">
        <v>4711500</v>
      </c>
      <c r="H37" s="75" t="e">
        <f ca="1">IF(ISNUMBER(Daten_EV2[[#This Row],[CH]]),Daten_EV2[[#This Row],[CH]]/_xlfn.XLOOKUP(Basisjahr,Daten_EV2[Jahr],Daten_EV2[CH])-1,#N/A)</f>
        <v>#NAME?</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t="e">
        <f ca="1">IF(ISNUMBER(Daten_EV2[[#This Row],[CH]]),Daten_EV2[[#This Row],[CH]]/_xlfn.XLOOKUP(Basisjahr,Daten_EV2[Jahr],Daten_EV2[CH])-1,#N/A)</f>
        <v>#NAME?</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47" priority="2">
      <formula>ISERROR(A21)</formula>
    </cfRule>
  </conditionalFormatting>
  <conditionalFormatting sqref="A2:L12 A13:A14 E14:G14 J14:L14 A26:J27 N28:O29 A28:L30 A31:M67 A68:L72 A73:J74 A75:L104 E21:G22 J21:L22 A23:L25">
    <cfRule type="containsErrors" dxfId="446" priority="16">
      <formula>ISERROR(A2)</formula>
    </cfRule>
  </conditionalFormatting>
  <conditionalFormatting sqref="A15:L20">
    <cfRule type="containsErrors" dxfId="445" priority="4">
      <formula>ISERROR(A15)</formula>
    </cfRule>
  </conditionalFormatting>
  <conditionalFormatting sqref="A1:Z12 A13:A14 E14:G14 J14:Z14 A26:J27 N26:Z27 A28:Z30 A31:AA67 A68:Z72 A73:J74 N73:Z74 A75:Z1048576">
    <cfRule type="cellIs" dxfId="444" priority="13" operator="equal">
      <formula>0</formula>
    </cfRule>
  </conditionalFormatting>
  <conditionalFormatting sqref="A15:Z25">
    <cfRule type="cellIs" dxfId="443" priority="1" operator="equal">
      <formula>0</formula>
    </cfRule>
  </conditionalFormatting>
  <conditionalFormatting sqref="B14">
    <cfRule type="cellIs" dxfId="442" priority="9" operator="equal">
      <formula>0</formula>
    </cfRule>
    <cfRule type="containsErrors" dxfId="441" priority="10">
      <formula>ISERROR(B14)</formula>
    </cfRule>
  </conditionalFormatting>
  <conditionalFormatting sqref="B13:L13">
    <cfRule type="containsErrors" dxfId="440" priority="12">
      <formula>ISERROR(B13)</formula>
    </cfRule>
  </conditionalFormatting>
  <conditionalFormatting sqref="B13:Z13">
    <cfRule type="cellIs" dxfId="439" priority="1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 r:id="rId1" location="/datasets/1681@awel-kanton-zuerich"/>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F796A"/>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21" t="s">
        <v>472</v>
      </c>
      <c r="B1" s="222"/>
      <c r="C1" s="222"/>
      <c r="D1" s="222"/>
      <c r="E1" s="93" t="e">
        <f ca="1">Basisjahr&amp;"-"&amp;Betrachtungsjahr&amp;": "&amp;ROUND(_xlfn.XLOOKUP(Betrachtungsjahr,Daten_G262[Jahr],Daten_G262[Veränderung ZH])*100,1)&amp;" %"</f>
        <v>#NAME?</v>
      </c>
      <c r="F1" s="210" t="s">
        <v>122</v>
      </c>
      <c r="G1" s="210"/>
      <c r="H1" s="210"/>
      <c r="J1" s="94" t="e">
        <f ca="1">Basisjahr&amp;"-"&amp;Betrachtungsjahr&amp;": "&amp;ROUND(_xlfn.XLOOKUP(Betrachtungsjahr,Daten_G262[Jahr],Daten_G262[Veränderung CH])*100,1)&amp;" %"</f>
        <v>#NAME?</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EV3</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9" t="s">
        <v>473</v>
      </c>
      <c r="C8" s="191"/>
      <c r="D8" s="191"/>
      <c r="E8" s="19"/>
      <c r="F8" s="90" t="str">
        <f t="shared" si="1"/>
        <v>Kurzbeschreibung</v>
      </c>
      <c r="G8" s="192"/>
      <c r="H8" s="192"/>
      <c r="I8" s="192"/>
      <c r="Q8" s="58" t="e">
        <f>E38/E32-1</f>
        <v>#DIV/0!</v>
      </c>
    </row>
    <row r="9" spans="1:17" s="59" customFormat="1" ht="72" customHeight="1">
      <c r="A9" s="79" t="s">
        <v>132</v>
      </c>
      <c r="B9" s="191" t="s">
        <v>467</v>
      </c>
      <c r="C9" s="191"/>
      <c r="D9" s="191"/>
      <c r="E9" s="19"/>
      <c r="F9" s="90" t="str">
        <f t="shared" si="1"/>
        <v>Aussagekraft/Relevanz</v>
      </c>
      <c r="G9" s="192"/>
      <c r="H9" s="192"/>
      <c r="I9" s="192"/>
    </row>
    <row r="10" spans="1:17" s="78" customFormat="1" ht="11.85" customHeight="1">
      <c r="A10" s="86"/>
      <c r="B10" s="87"/>
      <c r="C10" s="87"/>
      <c r="D10" s="87"/>
      <c r="E10" s="77"/>
      <c r="F10" s="89"/>
      <c r="G10" s="89"/>
      <c r="H10" s="89"/>
      <c r="I10" s="89"/>
    </row>
    <row r="11" spans="1:17" s="56" customFormat="1" ht="64.349999999999994" customHeight="1">
      <c r="A11" s="79" t="s">
        <v>133</v>
      </c>
      <c r="B11" s="194" t="s">
        <v>474</v>
      </c>
      <c r="C11" s="194"/>
      <c r="D11" s="194"/>
      <c r="E11" s="19"/>
      <c r="F11" s="90" t="str">
        <f t="shared" ref="F11:H17" si="2">A11</f>
        <v>Datenquelle</v>
      </c>
      <c r="G11" s="192"/>
      <c r="H11" s="192"/>
      <c r="I11" s="192"/>
    </row>
    <row r="12" spans="1:17" s="56" customFormat="1" ht="42" customHeight="1">
      <c r="A12" s="79" t="s">
        <v>134</v>
      </c>
      <c r="B12" s="228" t="s">
        <v>475</v>
      </c>
      <c r="C12" s="228"/>
      <c r="D12" s="228"/>
      <c r="E12" s="19"/>
      <c r="F12" s="90" t="str">
        <f t="shared" si="2"/>
        <v>Internetadresse</v>
      </c>
      <c r="G12" s="192" t="str">
        <f t="shared" si="2"/>
        <v>https://www.web.statistik.zh.ch/ogd/datenkatalog/app/#/datasets/1661@awel-kanton-zuerich
https://www.web.statistik.zh.ch/ogd/datenkatalog/app/#/datasets/1681@awel-kanton-zuerich</v>
      </c>
      <c r="H12" s="192"/>
      <c r="I12" s="192"/>
    </row>
    <row r="13" spans="1:17" s="56" customFormat="1" ht="42" customHeight="1">
      <c r="A13" s="79" t="s">
        <v>127</v>
      </c>
      <c r="B13" s="194" t="s">
        <v>232</v>
      </c>
      <c r="C13" s="194"/>
      <c r="D13" s="194"/>
      <c r="E13" s="19"/>
      <c r="F13" s="90" t="str">
        <f t="shared" si="2"/>
        <v>Kontaktperson</v>
      </c>
      <c r="G13" s="192"/>
      <c r="H13" s="192"/>
      <c r="I13" s="192"/>
    </row>
    <row r="14" spans="1:17" s="56" customFormat="1">
      <c r="A14" s="79" t="s">
        <v>135</v>
      </c>
      <c r="B14" s="201"/>
      <c r="C14" s="202"/>
      <c r="D14" s="203"/>
      <c r="E14" s="19"/>
      <c r="F14" s="90" t="str">
        <f>A14</f>
        <v>Nr. der Statisitik</v>
      </c>
      <c r="G14" s="204">
        <f>B14</f>
        <v>0</v>
      </c>
      <c r="H14" s="205"/>
      <c r="I14" s="206"/>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1"/>
      <c r="C17" s="191"/>
      <c r="D17" s="191"/>
      <c r="E17" s="19"/>
      <c r="F17" s="90" t="str">
        <f t="shared" si="2"/>
        <v>Einschränkungen</v>
      </c>
      <c r="G17" s="192">
        <f t="shared" si="2"/>
        <v>0</v>
      </c>
      <c r="H17" s="192"/>
      <c r="I17" s="192"/>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23" t="s">
        <v>222</v>
      </c>
      <c r="C22" s="224"/>
      <c r="D22" s="225"/>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1" t="s">
        <v>223</v>
      </c>
      <c r="C24" s="191"/>
      <c r="D24" s="191"/>
      <c r="E24" s="19"/>
      <c r="F24" s="89"/>
      <c r="G24" s="211"/>
      <c r="H24" s="211"/>
      <c r="I24" s="211"/>
    </row>
    <row r="25" spans="1:17" s="59" customFormat="1" ht="42.6" customHeight="1">
      <c r="A25" s="79" t="s">
        <v>148</v>
      </c>
      <c r="B25" s="191" t="s">
        <v>224</v>
      </c>
      <c r="C25" s="191"/>
      <c r="D25" s="191"/>
      <c r="E25" s="19"/>
      <c r="F25" s="90" t="str">
        <f t="shared" ref="F25:F27" si="5">A25</f>
        <v>Datenqualität</v>
      </c>
      <c r="G25" s="192" t="str">
        <f>B25</f>
        <v>Vermutlich fehlerbehaftet</v>
      </c>
      <c r="H25" s="192"/>
      <c r="I25" s="192"/>
    </row>
    <row r="26" spans="1:17" s="59" customFormat="1" ht="33" customHeight="1">
      <c r="A26" s="79" t="s">
        <v>149</v>
      </c>
      <c r="B26" s="193"/>
      <c r="C26" s="193"/>
      <c r="D26" s="193"/>
      <c r="E26" s="19"/>
      <c r="F26" s="90" t="str">
        <f t="shared" si="5"/>
        <v>Plausiblisierung / Verifizierung</v>
      </c>
      <c r="G26" s="192">
        <f>B26</f>
        <v>0</v>
      </c>
      <c r="H26" s="192"/>
      <c r="I26" s="192"/>
    </row>
    <row r="27" spans="1:17" s="59" customFormat="1" ht="37.35" customHeight="1">
      <c r="A27" s="79" t="s">
        <v>150</v>
      </c>
      <c r="B27" s="191"/>
      <c r="C27" s="191"/>
      <c r="D27" s="191"/>
      <c r="E27" s="19"/>
      <c r="F27" s="90" t="str">
        <f t="shared" si="5"/>
        <v>Bemerkungen</v>
      </c>
      <c r="G27" s="192">
        <f>B27</f>
        <v>0</v>
      </c>
      <c r="H27" s="192"/>
      <c r="I27" s="192"/>
    </row>
    <row r="28" spans="1:17" s="59" customFormat="1" ht="27.6" customHeight="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21" priority="19">
      <formula>ISERROR(A2)</formula>
    </cfRule>
  </conditionalFormatting>
  <conditionalFormatting sqref="A16:B16">
    <cfRule type="cellIs" dxfId="420" priority="1" operator="equal">
      <formula>0</formula>
    </cfRule>
    <cfRule type="containsErrors" dxfId="419" priority="2">
      <formula>ISERROR(A16)</formula>
    </cfRule>
  </conditionalFormatting>
  <conditionalFormatting sqref="A22:B22">
    <cfRule type="cellIs" dxfId="418" priority="3" operator="equal">
      <formula>0</formula>
    </cfRule>
    <cfRule type="containsErrors" dxfId="417" priority="4">
      <formula>ISERROR(A22)</formula>
    </cfRule>
  </conditionalFormatting>
  <conditionalFormatting sqref="A17:L20">
    <cfRule type="containsErrors" dxfId="416" priority="8">
      <formula>ISERROR(A17)</formula>
    </cfRule>
  </conditionalFormatting>
  <conditionalFormatting sqref="A1:Z7">
    <cfRule type="cellIs" dxfId="415"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414" priority="16" operator="equal">
      <formula>0</formula>
    </cfRule>
  </conditionalFormatting>
  <conditionalFormatting sqref="A17:Z20">
    <cfRule type="cellIs" dxfId="413" priority="7" operator="equal">
      <formula>0</formula>
    </cfRule>
  </conditionalFormatting>
  <conditionalFormatting sqref="B8:D25">
    <cfRule type="cellIs" dxfId="412" priority="5" operator="equal">
      <formula>0</formula>
    </cfRule>
    <cfRule type="containsErrors" dxfId="411" priority="6">
      <formula>ISERROR(B8)</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 ref="B12:D12" r:id="rId2" location="/datasets/1661@awel-kanton-zuerich" display="https://www.web.statistik.zh.ch/ogd/datenkatalog/app/#/datasets/1661@awel-kanton-zuerich"/>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tabColor theme="8"/>
    <pageSetUpPr fitToPage="1"/>
  </sheetPr>
  <dimension ref="A1:V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476</v>
      </c>
      <c r="B1" s="209"/>
      <c r="C1" s="209"/>
      <c r="D1" s="209"/>
      <c r="E1" s="93" t="e">
        <f ca="1">Basisjahr&amp;"-"&amp;Betrachtungsjahr&amp;": "&amp;ROUND(_xlfn.XLOOKUP(Betrachtungsjahr,Daten_EV4[Jahr],Daten_EV4[Veränderung ZH])*100,1)&amp;" %"</f>
        <v>#NAME?</v>
      </c>
      <c r="F1" s="210" t="s">
        <v>122</v>
      </c>
      <c r="G1" s="210"/>
      <c r="H1" s="210"/>
      <c r="J1" s="94" t="e">
        <f ca="1">Basisjahr&amp;"-"&amp;Betrachtungsjahr&amp;": "&amp;ROUND(_xlfn.XLOOKUP(Betrachtungsjahr,Daten_EV4[Jahr],Daten_EV4[Veränderung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EV4</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442</v>
      </c>
      <c r="E5" s="19"/>
      <c r="F5" s="90" t="str">
        <f>A5</f>
        <v>Zuständig</v>
      </c>
      <c r="G5" s="91" t="s">
        <v>442</v>
      </c>
      <c r="H5" s="90" t="str">
        <f t="shared" si="0"/>
        <v>Kontaktperson</v>
      </c>
      <c r="I5" s="100" t="s">
        <v>442</v>
      </c>
    </row>
    <row r="6" spans="1:17" s="56" customFormat="1" ht="18" customHeight="1" thickTop="1" thickBo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1" t="s">
        <v>477</v>
      </c>
      <c r="C8" s="191"/>
      <c r="D8" s="191"/>
      <c r="E8" s="19"/>
      <c r="F8" s="90" t="str">
        <f t="shared" si="1"/>
        <v>Kurzbeschreibung</v>
      </c>
      <c r="G8" s="192" t="s">
        <v>478</v>
      </c>
      <c r="H8" s="192"/>
      <c r="I8" s="192"/>
      <c r="Q8" s="58">
        <f>E38/E32-1</f>
        <v>-1</v>
      </c>
    </row>
    <row r="9" spans="1:17" s="59" customFormat="1" ht="72" customHeight="1" thickTop="1" thickBot="1">
      <c r="A9" s="79" t="s">
        <v>132</v>
      </c>
      <c r="B9" s="191" t="s">
        <v>479</v>
      </c>
      <c r="C9" s="191"/>
      <c r="D9" s="191"/>
      <c r="E9" s="19"/>
      <c r="F9" s="90" t="str">
        <f t="shared" si="1"/>
        <v>Aussagekraft/Relevanz</v>
      </c>
      <c r="G9" s="192" t="str">
        <f>B9</f>
        <v>Kann Hinweise für die Elektrifizierung der Stromversorgung geben</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480</v>
      </c>
      <c r="C11" s="194"/>
      <c r="D11" s="194"/>
      <c r="E11" s="19"/>
      <c r="F11" s="90" t="str">
        <f t="shared" ref="F11:H17" si="2">A11</f>
        <v>Datenquelle</v>
      </c>
      <c r="G11" s="192" t="s">
        <v>481</v>
      </c>
      <c r="H11" s="192"/>
      <c r="I11" s="192"/>
    </row>
    <row r="12" spans="1:17" s="56" customFormat="1" ht="42" customHeight="1" thickTop="1" thickBot="1">
      <c r="A12" s="79" t="s">
        <v>134</v>
      </c>
      <c r="B12" s="194" t="s">
        <v>482</v>
      </c>
      <c r="C12" s="194"/>
      <c r="D12" s="194"/>
      <c r="E12" s="19"/>
      <c r="F12" s="90" t="str">
        <f t="shared" si="2"/>
        <v>Internetadresse</v>
      </c>
      <c r="G12" s="192" t="s">
        <v>483</v>
      </c>
      <c r="H12" s="192"/>
      <c r="I12" s="192"/>
    </row>
    <row r="13" spans="1:17" s="56" customFormat="1" ht="42" customHeight="1" thickTop="1" thickBot="1">
      <c r="A13" s="79" t="s">
        <v>127</v>
      </c>
      <c r="B13" s="194" t="s">
        <v>451</v>
      </c>
      <c r="C13" s="194"/>
      <c r="D13" s="194"/>
      <c r="E13" s="19"/>
      <c r="F13" s="90" t="str">
        <f t="shared" si="2"/>
        <v>Kontaktperson</v>
      </c>
      <c r="G13" s="192" t="s">
        <v>448</v>
      </c>
      <c r="H13" s="192"/>
      <c r="I13" s="192"/>
    </row>
    <row r="14" spans="1:17" s="56" customFormat="1" ht="14.25" customHeight="1" thickTop="1" thickBot="1">
      <c r="A14" s="79" t="s">
        <v>135</v>
      </c>
      <c r="B14" s="201" t="s">
        <v>484</v>
      </c>
      <c r="C14" s="202"/>
      <c r="D14" s="203"/>
      <c r="E14" s="19"/>
      <c r="F14" s="90" t="str">
        <f>A14</f>
        <v>Nr. der Statisitik</v>
      </c>
      <c r="G14" s="192" t="s">
        <v>485</v>
      </c>
      <c r="H14" s="192"/>
      <c r="I14" s="192"/>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442</v>
      </c>
      <c r="E16" s="19"/>
      <c r="F16" s="90" t="str">
        <f t="shared" si="2"/>
        <v>Erhebungsintervall</v>
      </c>
      <c r="G16" s="91" t="str">
        <f t="shared" si="2"/>
        <v>jährlich</v>
      </c>
      <c r="H16" s="90" t="str">
        <f t="shared" si="2"/>
        <v>Aktualisierung jeweils</v>
      </c>
      <c r="I16" s="91" t="s">
        <v>486</v>
      </c>
    </row>
    <row r="17" spans="1:22" s="59" customFormat="1" ht="18.600000000000001" customHeight="1" thickTop="1" thickBot="1">
      <c r="A17" s="79" t="s">
        <v>140</v>
      </c>
      <c r="B17" s="191" t="s">
        <v>164</v>
      </c>
      <c r="C17" s="191"/>
      <c r="D17" s="191"/>
      <c r="E17" s="19"/>
      <c r="F17" s="90" t="str">
        <f t="shared" si="2"/>
        <v>Einschränkungen</v>
      </c>
      <c r="G17" s="192" t="str">
        <f t="shared" si="2"/>
        <v>keine</v>
      </c>
      <c r="H17" s="192"/>
      <c r="I17" s="192"/>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487</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1" t="s">
        <v>178</v>
      </c>
      <c r="C24" s="191"/>
      <c r="D24" s="191"/>
      <c r="E24" s="19"/>
      <c r="F24" s="89"/>
      <c r="G24" s="211"/>
      <c r="H24" s="211"/>
      <c r="I24" s="211"/>
    </row>
    <row r="25" spans="1:22" s="59" customFormat="1" ht="42.6" customHeight="1" thickTop="1" thickBot="1">
      <c r="A25" s="79" t="s">
        <v>148</v>
      </c>
      <c r="B25" s="191" t="s">
        <v>460</v>
      </c>
      <c r="C25" s="191"/>
      <c r="D25" s="191"/>
      <c r="E25" s="19"/>
      <c r="F25" s="90" t="str">
        <f t="shared" ref="F25:F27" si="5">A25</f>
        <v>Datenqualität</v>
      </c>
      <c r="G25" s="192" t="str">
        <f>B25</f>
        <v>Gut</v>
      </c>
      <c r="H25" s="192"/>
      <c r="I25" s="192"/>
    </row>
    <row r="26" spans="1:22" s="59" customFormat="1" ht="33" customHeight="1" thickTop="1" thickBot="1">
      <c r="A26" s="79" t="s">
        <v>149</v>
      </c>
      <c r="B26" s="193"/>
      <c r="C26" s="193"/>
      <c r="D26" s="193"/>
      <c r="E26" s="19"/>
      <c r="F26" s="90" t="str">
        <f t="shared" si="5"/>
        <v>Plausiblisierung / Verifizierung</v>
      </c>
      <c r="G26" s="192" t="s">
        <v>488</v>
      </c>
      <c r="H26" s="192"/>
      <c r="I26" s="192"/>
    </row>
    <row r="27" spans="1:22" s="59" customFormat="1" ht="37.35" customHeight="1" thickTop="1" thickBot="1">
      <c r="A27" s="79" t="s">
        <v>150</v>
      </c>
      <c r="B27" s="191"/>
      <c r="C27" s="191"/>
      <c r="D27" s="191"/>
      <c r="E27" s="19"/>
      <c r="F27" s="90" t="str">
        <f t="shared" si="5"/>
        <v>Bemerkungen</v>
      </c>
      <c r="G27" s="192">
        <f>B27</f>
        <v>0</v>
      </c>
      <c r="H27" s="192"/>
      <c r="I27" s="192"/>
    </row>
    <row r="28" spans="1:22" s="59" customFormat="1" ht="27.6" customHeight="1" thickTop="1">
      <c r="A28" s="60"/>
      <c r="B28" s="60"/>
      <c r="C28" s="60"/>
      <c r="D28" s="60"/>
      <c r="E28" s="60"/>
      <c r="F28" s="61"/>
      <c r="G28" s="61"/>
      <c r="H28" s="61"/>
      <c r="I28" s="61"/>
      <c r="J28" s="61"/>
      <c r="N28" s="207" t="s">
        <v>151</v>
      </c>
      <c r="O28" s="207"/>
      <c r="P28" s="112" t="s">
        <v>489</v>
      </c>
    </row>
    <row r="29" spans="1:22"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t="e">
        <f ca="1">IF(ISNUMBER(Daten_EV4[[#This Row],[ZH]]),Daten_EV4[[#This Row],[ZH]]/_xlfn.XLOOKUP(Basisjahr,Daten_EV4[Jahr],Daten_EV4[ZH])-1,#N/A)</f>
        <v>#NAME?</v>
      </c>
      <c r="G32" s="121">
        <v>58246</v>
      </c>
      <c r="H32" s="75" t="e">
        <f ca="1">IF(ISNUMBER(Daten_EV4[[#This Row],[CH]]),Daten_EV4[[#This Row],[CH]]/_xlfn.XLOOKUP(Basisjahr,Daten_EV4[Jahr],Daten_EV4[CH])-1,#N/A)</f>
        <v>#NAME?</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t="e">
        <f ca="1">IF(ISNUMBER(Daten_EV4[[#This Row],[ZH]]),Daten_EV4[[#This Row],[ZH]]/_xlfn.XLOOKUP(Basisjahr,Daten_EV4[Jahr],Daten_EV4[ZH])-1,#N/A)</f>
        <v>#NAME?</v>
      </c>
      <c r="G33" s="73">
        <v>58239</v>
      </c>
      <c r="H33" s="75" t="e">
        <f ca="1">IF(ISNUMBER(Daten_EV4[[#This Row],[CH]]),Daten_EV4[[#This Row],[CH]]/_xlfn.XLOOKUP(Basisjahr,Daten_EV4[Jahr],Daten_EV4[CH])-1,#N/A)</f>
        <v>#NAME?</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t="e">
        <f ca="1">IF(ISNUMBER(Daten_EV4[[#This Row],[ZH]]),Daten_EV4[[#This Row],[ZH]]/_xlfn.XLOOKUP(Basisjahr,Daten_EV4[Jahr],Daten_EV4[ZH])-1,#N/A)</f>
        <v>#NAME?</v>
      </c>
      <c r="G34" s="73">
        <v>58483</v>
      </c>
      <c r="H34" s="75" t="e">
        <f ca="1">IF(ISNUMBER(Daten_EV4[[#This Row],[CH]]),Daten_EV4[[#This Row],[CH]]/_xlfn.XLOOKUP(Basisjahr,Daten_EV4[Jahr],Daten_EV4[CH])-1,#N/A)</f>
        <v>#NAME?</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t="e">
        <f ca="1">IF(ISNUMBER(Daten_EV4[[#This Row],[ZH]]),Daten_EV4[[#This Row],[ZH]]/_xlfn.XLOOKUP(Basisjahr,Daten_EV4[Jahr],Daten_EV4[ZH])-1,#N/A)</f>
        <v>#NAME?</v>
      </c>
      <c r="G35" s="73">
        <v>57647</v>
      </c>
      <c r="H35" s="75" t="e">
        <f ca="1">IF(ISNUMBER(Daten_EV4[[#This Row],[CH]]),Daten_EV4[[#This Row],[CH]]/_xlfn.XLOOKUP(Basisjahr,Daten_EV4[Jahr],Daten_EV4[CH])-1,#N/A)</f>
        <v>#NAME?</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t="e">
        <f ca="1">IF(ISNUMBER(Daten_EV4[[#This Row],[ZH]]),Daten_EV4[[#This Row],[ZH]]/_xlfn.XLOOKUP(Basisjahr,Daten_EV4[Jahr],Daten_EV4[ZH])-1,#N/A)</f>
        <v>#NAME?</v>
      </c>
      <c r="G36" s="73">
        <v>57198</v>
      </c>
      <c r="H36" s="75" t="e">
        <f ca="1">IF(ISNUMBER(Daten_EV4[[#This Row],[CH]]),Daten_EV4[[#This Row],[CH]]/_xlfn.XLOOKUP(Basisjahr,Daten_EV4[Jahr],Daten_EV4[CH])-1,#N/A)</f>
        <v>#NAME?</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t="e">
        <f ca="1">IF(ISNUMBER(Daten_EV4[[#This Row],[ZH]]),Daten_EV4[[#This Row],[ZH]]/_xlfn.XLOOKUP(Basisjahr,Daten_EV4[Jahr],Daten_EV4[ZH])-1,#N/A)</f>
        <v>#NAME?</v>
      </c>
      <c r="G37" s="73">
        <v>55714</v>
      </c>
      <c r="H37" s="75" t="e">
        <f ca="1">IF(ISNUMBER(Daten_EV4[[#This Row],[CH]]),Daten_EV4[[#This Row],[CH]]/_xlfn.XLOOKUP(Basisjahr,Daten_EV4[Jahr],Daten_EV4[CH])-1,#N/A)</f>
        <v>#NAME?</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t="e">
        <f ca="1">IF(ISNUMBER(Daten_EV4[[#This Row],[CH]]),Daten_EV4[[#This Row],[CH]]/_xlfn.XLOOKUP(Basisjahr,Daten_EV4[Jahr],Daten_EV4[CH])-1,#N/A)</f>
        <v>#NAME?</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93" priority="14">
      <formula>ISERROR(A14)</formula>
    </cfRule>
  </conditionalFormatting>
  <conditionalFormatting sqref="A14:B14 E14:Z14 A21:B22 E21:G22 J21:Z22 A23:Z25 A26:J27 N26:Z27 A28:Z30 A31:AA31 V32:V38 A32:U41 W32:AA41 A42:AA67 A68:Z72 A73:J74 N73:Z74 A75:Z1048576">
    <cfRule type="cellIs" dxfId="392" priority="11" operator="equal">
      <formula>0</formula>
    </cfRule>
  </conditionalFormatting>
  <conditionalFormatting sqref="A2:L20">
    <cfRule type="containsErrors" dxfId="391" priority="4">
      <formula>ISERROR(A2)</formula>
    </cfRule>
  </conditionalFormatting>
  <conditionalFormatting sqref="A11:L12">
    <cfRule type="containsErrors" dxfId="390" priority="2">
      <formula>ISERROR(A11)</formula>
    </cfRule>
  </conditionalFormatting>
  <conditionalFormatting sqref="A1:Z13">
    <cfRule type="cellIs" dxfId="389" priority="1" operator="equal">
      <formula>0</formula>
    </cfRule>
  </conditionalFormatting>
  <conditionalFormatting sqref="A15:Z20">
    <cfRule type="cellIs" dxfId="388" priority="3"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B12" r:id="rId1" location="/datasets/1661@awel-kanton-zuerich"/>
    <hyperlink ref="G12" r:id="rId2"/>
    <hyperlink ref="G14" r:id="rId3"/>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6">
    <tabColor theme="4"/>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12" sqref="B12:D1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490</v>
      </c>
      <c r="B1" s="209"/>
      <c r="C1" s="209"/>
      <c r="D1" s="209"/>
      <c r="E1" s="93" t="e">
        <f ca="1">Basisjahr&amp;"-"&amp;Betrachtungsjahr&amp;": "&amp;ROUND(_xlfn.XLOOKUP(Betrachtungsjahr,Daten_KG1[Jahr],Daten_KG1[Veränderung ZH])*100,1)&amp;" %"</f>
        <v>#NAME?</v>
      </c>
      <c r="F1" s="210" t="s">
        <v>122</v>
      </c>
      <c r="G1" s="210"/>
      <c r="H1" s="210"/>
      <c r="J1" s="94" t="e">
        <f ca="1">Basisjahr&amp;"-"&amp;Betrachtungsjahr&amp;": "&amp;ROUND(_xlfn.XLOOKUP(Betrachtungsjahr,Daten_KG1[Jahr],Daten_KG1[Veränderung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str" cm="1">
        <f t="array" aca="1" ref="B4" ca="1">MID(CELL("dateiname",A5),SEARCH("]",CELL("dateiname",A5))+1,31)</f>
        <v>KG1</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491</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1" t="s">
        <v>492</v>
      </c>
      <c r="C8" s="191"/>
      <c r="D8" s="191"/>
      <c r="E8" s="19"/>
      <c r="F8" s="90" t="str">
        <f t="shared" si="1"/>
        <v>Kurzbeschreibung</v>
      </c>
      <c r="G8" s="192" t="str">
        <f>B8</f>
        <v>Entwicklung Fleischkonsum in der Schweiz bzw. im Kanton Zürich. Die Zahlen stammen aus der Haushaltserhebung des BFS und werden alle 2-3 Jahre nachgeführt.</v>
      </c>
      <c r="H8" s="192"/>
      <c r="I8" s="192"/>
      <c r="Q8" s="58" t="e">
        <f>E38/E32-1</f>
        <v>#DIV/0!</v>
      </c>
    </row>
    <row r="9" spans="1:17" s="59" customFormat="1" ht="72" customHeight="1">
      <c r="A9" s="79" t="s">
        <v>132</v>
      </c>
      <c r="B9" s="191" t="s">
        <v>493</v>
      </c>
      <c r="C9" s="191"/>
      <c r="D9" s="191"/>
      <c r="E9" s="19"/>
      <c r="F9" s="90" t="str">
        <f t="shared" si="1"/>
        <v>Aussagekraft/Relevanz</v>
      </c>
      <c r="G9" s="192" t="str">
        <f>B9</f>
        <v>Im Bereich der Ernährung ist die Verminderung des Fleischkonsums eine wichtige Einflussgrösse für eine reduzierte THG-Bilanz.</v>
      </c>
      <c r="H9" s="192"/>
      <c r="I9" s="192"/>
    </row>
    <row r="10" spans="1:17" s="78" customFormat="1" ht="11.85" customHeight="1">
      <c r="A10" s="86"/>
      <c r="B10" s="87"/>
      <c r="C10" s="87"/>
      <c r="D10" s="87"/>
      <c r="E10" s="77"/>
      <c r="F10" s="89"/>
      <c r="G10" s="89"/>
      <c r="H10" s="89"/>
      <c r="I10" s="89"/>
    </row>
    <row r="11" spans="1:17" s="56" customFormat="1" ht="64.349999999999994" customHeight="1">
      <c r="A11" s="79" t="s">
        <v>133</v>
      </c>
      <c r="B11" s="194" t="s">
        <v>494</v>
      </c>
      <c r="C11" s="194"/>
      <c r="D11" s="194"/>
      <c r="E11" s="19"/>
      <c r="F11" s="90" t="str">
        <f t="shared" ref="F11:I17" si="2">A11</f>
        <v>Datenquelle</v>
      </c>
      <c r="G11" s="192" t="str">
        <f t="shared" si="2"/>
        <v>Bundesamt für Statistik, Haushaltsbudgeterhebung (HABE)</v>
      </c>
      <c r="H11" s="192"/>
      <c r="I11" s="192"/>
    </row>
    <row r="12" spans="1:17" s="56" customFormat="1" ht="42" customHeight="1">
      <c r="A12" s="79" t="s">
        <v>134</v>
      </c>
      <c r="B12" s="228" t="s">
        <v>495</v>
      </c>
      <c r="C12" s="194"/>
      <c r="D12" s="194"/>
      <c r="E12" s="19"/>
      <c r="F12" s="90" t="str">
        <f t="shared" si="2"/>
        <v>Internetadresse</v>
      </c>
      <c r="G12" s="192" t="str">
        <f t="shared" si="2"/>
        <v>Verbrauchsmengen nach Grossregion - 2006-2008, 2009-2011, 2012-2014, 2015-2017 | Tabelle | Bundesamt für Statistik (admin.ch)</v>
      </c>
      <c r="H12" s="192"/>
      <c r="I12" s="192"/>
    </row>
    <row r="13" spans="1:17" s="56" customFormat="1" ht="42" customHeight="1">
      <c r="A13" s="79" t="s">
        <v>127</v>
      </c>
      <c r="B13" s="194" t="s">
        <v>494</v>
      </c>
      <c r="C13" s="194"/>
      <c r="D13" s="194"/>
      <c r="E13" s="19"/>
      <c r="F13" s="90" t="str">
        <f t="shared" si="2"/>
        <v>Kontaktperson</v>
      </c>
      <c r="G13" s="192" t="str">
        <f t="shared" si="2"/>
        <v>Bundesamt für Statistik, Haushaltsbudgeterhebung (HABE)</v>
      </c>
      <c r="H13" s="192"/>
      <c r="I13" s="192"/>
    </row>
    <row r="14" spans="1:17" s="56" customFormat="1">
      <c r="A14" s="79" t="s">
        <v>135</v>
      </c>
      <c r="B14" s="201" t="s">
        <v>496</v>
      </c>
      <c r="C14" s="202"/>
      <c r="D14" s="203"/>
      <c r="E14" s="19"/>
      <c r="F14" s="90" t="str">
        <f>A14</f>
        <v>Nr. der Statisitik</v>
      </c>
      <c r="G14" s="204" t="str">
        <f>B14</f>
        <v xml:space="preserve">  T20.02.01.11.02</v>
      </c>
      <c r="H14" s="205"/>
      <c r="I14" s="206"/>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497</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c r="A19" s="79" t="s">
        <v>141</v>
      </c>
      <c r="B19" s="85" t="s">
        <v>498</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40" t="s">
        <v>499</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500</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1" t="s">
        <v>338</v>
      </c>
      <c r="C24" s="191"/>
      <c r="D24" s="191"/>
      <c r="E24" s="19"/>
      <c r="F24" s="89"/>
      <c r="G24" s="211"/>
      <c r="H24" s="211"/>
      <c r="I24" s="211"/>
    </row>
    <row r="25" spans="1:17" s="59" customFormat="1" ht="42.6" customHeight="1">
      <c r="A25" s="79" t="s">
        <v>148</v>
      </c>
      <c r="B25" s="191" t="s">
        <v>501</v>
      </c>
      <c r="C25" s="191"/>
      <c r="D25" s="191"/>
      <c r="E25" s="19"/>
      <c r="F25" s="90" t="str">
        <f t="shared" ref="F25:F27" si="5">A25</f>
        <v>Datenqualität</v>
      </c>
      <c r="G25" s="192" t="str">
        <f>B25</f>
        <v>gut, allerdings nur Subset des gesamten Fleischkonsums, da Haushaltsbudgeterhebung</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0" priority="4">
      <formula>ISERROR(A2)</formula>
    </cfRule>
  </conditionalFormatting>
  <conditionalFormatting sqref="A1:Z13 A14:B14 E14:G14 J14:Z14 A15:Z20 A21:B22 E21:G22 J21:Z22 A23:Z25 A26:J27 N26:Z27 A28:Z30 A31:AA67 A68:Z72 A73:J74 N73:Z74 A75:Z1048576">
    <cfRule type="cellIs" dxfId="369" priority="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 ref="B12"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tabColor theme="4"/>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21" t="s">
        <v>502</v>
      </c>
      <c r="B1" s="222"/>
      <c r="C1" s="222"/>
      <c r="D1" s="222"/>
      <c r="E1" s="93" t="e">
        <f ca="1">Basisjahr&amp;"-"&amp;Betrachtungsjahr&amp;": "&amp;ROUND(_xlfn.XLOOKUP(Betrachtungsjahr,Daten_KG2[Jahr],Daten_KG2[Veränderung ZH])*100,1)&amp;" %"</f>
        <v>#NAME?</v>
      </c>
      <c r="F1" s="210" t="s">
        <v>122</v>
      </c>
      <c r="G1" s="210"/>
      <c r="H1" s="210"/>
      <c r="J1" s="94" t="e">
        <f ca="1">Basisjahr&amp;"-"&amp;Betrachtungsjahr&amp;": "&amp;ROUND(_xlfn.XLOOKUP(Betrachtungsjahr,Daten_KG2[Jahr],Daten_KG2[Veränderung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KG2</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503</v>
      </c>
      <c r="C11" s="194"/>
      <c r="D11" s="194"/>
      <c r="E11" s="19"/>
      <c r="F11" s="90" t="str">
        <f t="shared" ref="F11:I17" si="2">A11</f>
        <v>Datenquelle</v>
      </c>
      <c r="G11" s="192" t="str">
        <f t="shared" si="2"/>
        <v>BAZL</v>
      </c>
      <c r="H11" s="192"/>
      <c r="I11" s="192"/>
    </row>
    <row r="12" spans="1:17" s="56" customFormat="1" ht="42" customHeight="1">
      <c r="A12" s="79" t="s">
        <v>134</v>
      </c>
      <c r="B12" s="194" t="s">
        <v>504</v>
      </c>
      <c r="C12" s="194"/>
      <c r="D12" s="194"/>
      <c r="E12" s="19"/>
      <c r="F12" s="90" t="str">
        <f t="shared" si="2"/>
        <v>Internetadresse</v>
      </c>
      <c r="G12" s="192" t="str">
        <f t="shared" si="2"/>
        <v xml:space="preserve">- </v>
      </c>
      <c r="H12" s="192"/>
      <c r="I12" s="192"/>
    </row>
    <row r="13" spans="1:17" s="56" customFormat="1" ht="42" customHeight="1">
      <c r="A13" s="79" t="s">
        <v>127</v>
      </c>
      <c r="B13" s="194" t="s">
        <v>505</v>
      </c>
      <c r="C13" s="194"/>
      <c r="D13" s="194"/>
      <c r="E13" s="19"/>
      <c r="F13" s="90" t="str">
        <f t="shared" si="2"/>
        <v>Kontaktperson</v>
      </c>
      <c r="G13" s="192" t="str">
        <f t="shared" si="2"/>
        <v>Theo Rindlisbacher, BAZL</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50"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tabColor theme="4"/>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"&amp;ROUND(_xlfn.XLOOKUP(Betrachtungsjahr,Daten_KG3[Jahr],Daten_KG3[Veränderung ZH])*100,1)&amp;" %"</f>
        <v>#NAME?</v>
      </c>
      <c r="F1" s="210" t="s">
        <v>122</v>
      </c>
      <c r="G1" s="210"/>
      <c r="H1" s="210"/>
      <c r="J1" s="94" t="e">
        <f ca="1">Basisjahr&amp;"-"&amp;Betrachtungsjahr&amp;": "&amp;ROUND(_xlfn.XLOOKUP(Betrachtungsjahr,Daten_KG3[Jahr],Daten_KG3[Veränderung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KG3</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31"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1">
    <tabColor theme="4"/>
    <pageSetUpPr fitToPage="1"/>
  </sheetPr>
  <dimension ref="A1:Q127"/>
  <sheetViews>
    <sheetView showGridLines="0" zoomScale="115" zoomScaleNormal="115" workbookViewId="0">
      <pane xSplit="1" ySplit="1" topLeftCell="B9" activePane="bottomRight" state="frozen"/>
      <selection pane="topRight" sqref="A1:D1"/>
      <selection pane="bottomLeft" sqref="A1:D1"/>
      <selection pane="bottomRight"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506</v>
      </c>
      <c r="B1" s="209"/>
      <c r="C1" s="209"/>
      <c r="D1" s="209"/>
      <c r="E1" s="93" t="e">
        <f ca="1">Basisjahr&amp;"-"&amp;Betrachtungsjahr&amp;": "&amp;ROUND(_xlfn.XLOOKUP(Betrachtungsjahr,Daten_KG6[Jahr],Daten_KG6[Veränderung ZH])*100,1)&amp;" %"</f>
        <v>#NAME?</v>
      </c>
      <c r="F1" s="210" t="s">
        <v>122</v>
      </c>
      <c r="G1" s="210"/>
      <c r="H1" s="210"/>
      <c r="J1" s="94" t="e">
        <f ca="1">Basisjahr&amp;"-"&amp;Betrachtungsjahr&amp;": "&amp;ROUND(_xlfn.XLOOKUP(Betrachtungsjahr,Daten_KG6[Jahr],Daten_KG6[Veränderung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KG4</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507</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1" t="s">
        <v>508</v>
      </c>
      <c r="C8" s="191"/>
      <c r="D8" s="191"/>
      <c r="E8" s="19"/>
      <c r="F8" s="90" t="str">
        <f t="shared" si="1"/>
        <v>Kurzbeschreibung</v>
      </c>
      <c r="G8" s="192" t="str">
        <f>B8</f>
        <v xml:space="preserve">Treibhausgasemissionen, die durch den Konsum von Gütern und Dienstleistungen in der Schweiz verursacht werden </v>
      </c>
      <c r="H8" s="192"/>
      <c r="I8" s="192"/>
      <c r="Q8" s="58" t="e">
        <f>E38/E32-1</f>
        <v>#DIV/0!</v>
      </c>
    </row>
    <row r="9" spans="1:17" s="59" customFormat="1" ht="72" customHeight="1" thickTop="1" thickBot="1">
      <c r="A9" s="79" t="s">
        <v>132</v>
      </c>
      <c r="B9" s="219" t="s">
        <v>509</v>
      </c>
      <c r="C9" s="219"/>
      <c r="D9" s="219"/>
      <c r="E9" s="19"/>
      <c r="F9" s="90" t="str">
        <f t="shared" si="1"/>
        <v>Aussagekraft/Relevanz</v>
      </c>
      <c r="G9" s="192" t="str">
        <f>B9</f>
        <v xml:space="preserve">Gibt Hinweise auf den Fortschritt bei der Dekarbonisierung im Konsum </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510</v>
      </c>
      <c r="C11" s="194"/>
      <c r="D11" s="194"/>
      <c r="E11" s="19"/>
      <c r="F11" s="90" t="str">
        <f t="shared" ref="F11:I17" si="2">A11</f>
        <v>Datenquelle</v>
      </c>
      <c r="G11" s="192" t="str">
        <f t="shared" si="2"/>
        <v xml:space="preserve">Bundesamt für Statistik; Treibhausgas-Fussabdruck pro Person - Treibhausgasemissionen, die durch den Konsum von Gütern und Dienstleistungen in der Schweiz verursacht werden </v>
      </c>
      <c r="H11" s="192"/>
      <c r="I11" s="192"/>
    </row>
    <row r="12" spans="1:17" s="56" customFormat="1" ht="42" customHeight="1" thickTop="1" thickBot="1">
      <c r="A12" s="79" t="s">
        <v>134</v>
      </c>
      <c r="B12" s="220" t="s">
        <v>511</v>
      </c>
      <c r="C12" s="194"/>
      <c r="D12" s="194"/>
      <c r="E12" s="19"/>
      <c r="F12" s="90" t="str">
        <f t="shared" si="2"/>
        <v>Internetadresse</v>
      </c>
      <c r="G12" s="192" t="str">
        <f t="shared" si="2"/>
        <v>https://www.bfs.admin.ch/bfs/de/home/statistiken/nachhaltige-entwicklung/monet-2030/alle-nach-themen/12-konsum-produktion/treibhausgas-fussabdruck.assetdetail.23567513.html</v>
      </c>
      <c r="H12" s="192"/>
      <c r="I12" s="192"/>
    </row>
    <row r="13" spans="1:17" s="56" customFormat="1" ht="42" customHeight="1" thickTop="1" thickBot="1">
      <c r="A13" s="79" t="s">
        <v>127</v>
      </c>
      <c r="B13" s="194" t="s">
        <v>164</v>
      </c>
      <c r="C13" s="194"/>
      <c r="D13" s="194"/>
      <c r="E13" s="19"/>
      <c r="F13" s="90" t="str">
        <f t="shared" si="2"/>
        <v>Kontaktperson</v>
      </c>
      <c r="G13" s="192" t="str">
        <f t="shared" si="2"/>
        <v>keine</v>
      </c>
      <c r="H13" s="192"/>
      <c r="I13" s="192"/>
    </row>
    <row r="14" spans="1:17" s="56" customFormat="1" ht="14.25" thickTop="1" thickBot="1">
      <c r="A14" s="79" t="s">
        <v>135</v>
      </c>
      <c r="B14" s="201" t="s">
        <v>512</v>
      </c>
      <c r="C14" s="202"/>
      <c r="D14" s="203"/>
      <c r="E14" s="19"/>
      <c r="F14" s="90" t="str">
        <f>A14</f>
        <v>Nr. der Statisitik</v>
      </c>
      <c r="G14" s="204" t="str">
        <f>B14</f>
        <v xml:space="preserve">	ind-d-21.02.30.1202.02.02</v>
      </c>
      <c r="H14" s="205"/>
      <c r="I14" s="206"/>
    </row>
    <row r="15" spans="1:17" s="56" customFormat="1" ht="18.600000000000001" customHeight="1" thickTop="1" thickBot="1">
      <c r="A15" s="79" t="s">
        <v>136</v>
      </c>
      <c r="B15" s="133" t="s">
        <v>513</v>
      </c>
      <c r="C15" s="79" t="s">
        <v>137</v>
      </c>
      <c r="D15" s="106" t="s">
        <v>514</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515</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t="s">
        <v>338</v>
      </c>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t="s">
        <v>516</v>
      </c>
      <c r="C27" s="191"/>
      <c r="D27" s="191"/>
      <c r="E27" s="19"/>
      <c r="F27" s="90" t="str">
        <f t="shared" si="5"/>
        <v>Bemerkungen</v>
      </c>
      <c r="G27" s="192" t="str">
        <f>B27</f>
        <v>Keine Auflösung auf die Kantone</v>
      </c>
      <c r="H27" s="192"/>
      <c r="I27" s="192"/>
    </row>
    <row r="28" spans="1:17" s="59" customFormat="1" ht="27.6" customHeight="1" thickTop="1">
      <c r="A28" s="60"/>
      <c r="B28" s="60"/>
      <c r="C28" s="60"/>
      <c r="D28" s="60"/>
      <c r="E28" s="60"/>
      <c r="F28" s="61"/>
      <c r="G28" s="61"/>
      <c r="H28" s="61"/>
      <c r="I28" s="61"/>
      <c r="J28" s="61"/>
      <c r="N28" s="207" t="s">
        <v>151</v>
      </c>
      <c r="O28" s="207"/>
      <c r="P28" s="112" t="s">
        <v>517</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t="e">
        <f ca="1">IF(ISNUMBER(Daten_KG6[[#This Row],[CH]]),Daten_KG6[[#This Row],[CH]]/_xlfn.XLOOKUP(Basisjahr,Daten_KG6[Jahr],Daten_KG6[CH])-1,#N/A)</f>
        <v>#NAME?</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t="e">
        <f ca="1">IF(ISNUMBER(Daten_KG6[[#This Row],[CH]]),Daten_KG6[[#This Row],[CH]]/_xlfn.XLOOKUP(Basisjahr,Daten_KG6[Jahr],Daten_KG6[CH])-1,#N/A)</f>
        <v>#NAME?</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t="e">
        <f ca="1">IF(ISNUMBER(Daten_KG6[[#This Row],[CH]]),Daten_KG6[[#This Row],[CH]]/_xlfn.XLOOKUP(Basisjahr,Daten_KG6[Jahr],Daten_KG6[CH])-1,#N/A)</f>
        <v>#NAME?</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t="e">
        <f ca="1">IF(ISNUMBER(Daten_KG6[[#This Row],[CH]]),Daten_KG6[[#This Row],[CH]]/_xlfn.XLOOKUP(Basisjahr,Daten_KG6[Jahr],Daten_KG6[CH])-1,#N/A)</f>
        <v>#NAME?</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t="e">
        <f ca="1">IF(ISNUMBER(Daten_KG6[[#This Row],[CH]]),Daten_KG6[[#This Row],[CH]]/_xlfn.XLOOKUP(Basisjahr,Daten_KG6[Jahr],Daten_KG6[CH])-1,#N/A)</f>
        <v>#NAME?</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t="e">
        <f ca="1">IF(ISNUMBER(Daten_KG6[[#This Row],[CH]]),Daten_KG6[[#This Row],[CH]]/_xlfn.XLOOKUP(Basisjahr,Daten_KG6[Jahr],Daten_KG6[CH])-1,#N/A)</f>
        <v>#NAME?</v>
      </c>
      <c r="I37" s="73"/>
      <c r="J37" s="75" t="e">
        <f>IF(ISNUMBER(Daten_KG6[[#This Row],[BS]]),Daten_KG6[[#This Row],[BS]]/_xlfn.XLOOKUP(Basisjahr,Daten_KG6[Jahr],Daten_KG6[BS])-1,#N/A)</f>
        <v>#N/A</v>
      </c>
      <c r="K37" s="63"/>
      <c r="L37" s="67" t="s">
        <v>518</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313" priority="6">
      <formula>ISERROR(A14)</formula>
    </cfRule>
  </conditionalFormatting>
  <conditionalFormatting sqref="A14:B14 E14:G14 J14:Z14 A15:Z20 A21:B22 E21:G22 J21:Z22 A23:Z25 A26:J27 N26:Z27 A28:Z30 A31:AA67 A68:Z72 A73:J74 N73:Z74 A75:Z1048576">
    <cfRule type="cellIs" dxfId="312" priority="3" operator="equal">
      <formula>0</formula>
    </cfRule>
  </conditionalFormatting>
  <conditionalFormatting sqref="A2:L13">
    <cfRule type="containsErrors" dxfId="311" priority="2">
      <formula>ISERROR(A2)</formula>
    </cfRule>
  </conditionalFormatting>
  <conditionalFormatting sqref="A1:Z13">
    <cfRule type="cellIs" dxfId="310" priority="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 ref="B12"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tabColor theme="4"/>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"&amp;ROUND(_xlfn.XLOOKUP(Betrachtungsjahr,Daten_KG5[Jahr],Daten_KG5[Veränderung ZH])*100,1)&amp;" %"</f>
        <v>#NAME?</v>
      </c>
      <c r="F1" s="210" t="s">
        <v>122</v>
      </c>
      <c r="G1" s="210"/>
      <c r="H1" s="210"/>
      <c r="J1" s="94" t="e">
        <f ca="1">Basisjahr&amp;"-"&amp;Betrachtungsjahr&amp;": "&amp;ROUND(_xlfn.XLOOKUP(Betrachtungsjahr,Daten_KG5[Jahr],Daten_KG5[Veränderung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KG5</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92" priority="4">
      <formula>ISERROR(A2)</formula>
    </cfRule>
  </conditionalFormatting>
  <conditionalFormatting sqref="A1:Z13 A14:B14 E14:G14 J14:Z14 A15:Z20 A21:B22 E21:G22 J21:Z22 A23:Z25 A26:J27 N26:Z27 A28:Z30 A31:AA67 A68:Z72 A73:J74 N73:Z74 A75:Z1048576">
    <cfRule type="cellIs" dxfId="291"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tabColor theme="3" tint="-0.24997711111789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B2" sqref="B2"/>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"&amp;ROUND(_xlfn.XLOOKUP(Betrachtungsjahr,Daten_NE1[Jahr],Daten_NE1[Veränderung ZH])*100,1)&amp;" %"</f>
        <v>#NAME?</v>
      </c>
      <c r="F1" s="210" t="s">
        <v>122</v>
      </c>
      <c r="G1" s="210"/>
      <c r="H1" s="210"/>
      <c r="J1" s="94" t="e">
        <f ca="1">Basisjahr&amp;"-"&amp;Betrachtungsjahr&amp;": "&amp;ROUND(_xlfn.XLOOKUP(Betrachtungsjahr,Daten_NE1[Jahr],Daten_NE1[Veränderung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NE1</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2"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3">
    <tabColor theme="3" tint="-0.249977111117893"/>
    <pageSetUpPr fitToPage="1"/>
  </sheetPr>
  <dimension ref="A1:Q127"/>
  <sheetViews>
    <sheetView showGridLines="0" zoomScaleNormal="100" workbookViewId="0">
      <pane xSplit="1" ySplit="1" topLeftCell="B17" activePane="bottomRight" state="frozen"/>
      <selection pane="topRight" sqref="A1:D1"/>
      <selection pane="bottomLeft" sqref="A1:D1"/>
      <selection pane="bottomRight" activeCell="A17" sqref="A17"/>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"&amp;ROUND(_xlfn.XLOOKUP(Betrachtungsjahr,Daten_NE2[Jahr],Daten_NE2[Veränderung ZH])*100,1)&amp;" %"</f>
        <v>#NAME?</v>
      </c>
      <c r="F1" s="210" t="s">
        <v>122</v>
      </c>
      <c r="G1" s="210"/>
      <c r="H1" s="210"/>
      <c r="J1" s="94" t="e">
        <f ca="1">Basisjahr&amp;"-"&amp;Betrachtungsjahr&amp;": "&amp;ROUND(_xlfn.XLOOKUP(Betrachtungsjahr,Daten_NE2[Jahr],Daten_NE2[Veränderung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NE2</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3"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4">
    <tabColor theme="3" tint="-0.24997711111789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E11" sqref="E1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519</v>
      </c>
      <c r="B1" s="209"/>
      <c r="C1" s="209"/>
      <c r="D1" s="209"/>
      <c r="E1" s="93" t="e">
        <f ca="1">Basisjahr&amp;"-"&amp;Betrachtungsjahr&amp;": "&amp;ROUND(_xlfn.XLOOKUP(Betrachtungsjahr,Daten_NE3[Jahr],Daten_NE3[Veränderung ZH])*100,1)&amp;" %"</f>
        <v>#NAME?</v>
      </c>
      <c r="F1" s="210" t="s">
        <v>122</v>
      </c>
      <c r="G1" s="210"/>
      <c r="H1" s="210"/>
      <c r="J1" s="94" t="e">
        <f ca="1">Basisjahr&amp;"-"&amp;Betrachtungsjahr&amp;": "&amp;ROUND(_xlfn.XLOOKUP(Betrachtungsjahr,Daten_NE3[Jahr],Daten_NE3[Veränderung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NE3</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379</v>
      </c>
      <c r="E5" s="19"/>
      <c r="F5" s="90" t="str">
        <f>A5</f>
        <v>Zuständig</v>
      </c>
      <c r="G5" s="91"/>
      <c r="H5" s="90" t="str">
        <f t="shared" si="0"/>
        <v>Kontaktperson</v>
      </c>
      <c r="I5" s="100" t="s">
        <v>520</v>
      </c>
    </row>
    <row r="6" spans="1:17" s="56" customFormat="1" ht="18" customHeight="1">
      <c r="A6" s="79" t="s">
        <v>58</v>
      </c>
      <c r="B6" s="102" t="s">
        <v>521</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9" t="s">
        <v>522</v>
      </c>
      <c r="C8" s="191"/>
      <c r="D8" s="191"/>
      <c r="E8" s="19"/>
      <c r="F8" s="90" t="str">
        <f t="shared" si="1"/>
        <v>Kurzbeschreibung</v>
      </c>
      <c r="G8" s="192" t="str">
        <f>B8</f>
        <v>Menge Holz, welches als Bau- und Werkstoff in  Gebäuden im Kanton Zürich verwendet wird</v>
      </c>
      <c r="H8" s="192"/>
      <c r="I8" s="192"/>
      <c r="Q8" s="58" t="e">
        <f>E38/E32-1</f>
        <v>#DIV/0!</v>
      </c>
    </row>
    <row r="9" spans="1:17" s="59" customFormat="1" ht="72" customHeight="1">
      <c r="A9" s="79" t="s">
        <v>132</v>
      </c>
      <c r="B9" s="219" t="s">
        <v>523</v>
      </c>
      <c r="C9" s="191"/>
      <c r="D9" s="191"/>
      <c r="E9" s="19"/>
      <c r="F9" s="90" t="str">
        <f t="shared" si="1"/>
        <v>Aussagekraft/Relevanz</v>
      </c>
      <c r="G9" s="192" t="str">
        <f>B9</f>
        <v xml:space="preserve">Der zunehmende Einsatz von Holz als Baumaterial substitutiert andere Baumaterialien mit grösserem Treibhausgasfussabdruck. Zudem dient das Holz als temporäre CO2-Senke. </v>
      </c>
      <c r="H9" s="192"/>
      <c r="I9" s="192"/>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9" t="s">
        <v>524</v>
      </c>
      <c r="C11" s="194"/>
      <c r="D11" s="194"/>
      <c r="E11" s="19"/>
      <c r="F11" s="90" t="str">
        <f t="shared" ref="F11:I17" si="2">A11</f>
        <v>Datenquelle</v>
      </c>
      <c r="G11" s="192" t="str">
        <f t="shared" si="2"/>
        <v>noch keine
wird voraussichtlich ab Sommer 2023 von der Berner Fachhochschule Departement Architektur, Holz, Bau erhoben</v>
      </c>
      <c r="H11" s="192"/>
      <c r="I11" s="192"/>
    </row>
    <row r="12" spans="1:17" s="56" customFormat="1" ht="42" customHeight="1" thickTop="1" thickBot="1">
      <c r="A12" s="79" t="s">
        <v>134</v>
      </c>
      <c r="B12" s="229" t="s">
        <v>525</v>
      </c>
      <c r="C12" s="194"/>
      <c r="D12" s="194"/>
      <c r="E12" s="19"/>
      <c r="F12" s="90" t="str">
        <f t="shared" si="2"/>
        <v>Internetadresse</v>
      </c>
      <c r="G12" s="230" t="s">
        <v>526</v>
      </c>
      <c r="H12" s="192"/>
      <c r="I12" s="192"/>
    </row>
    <row r="13" spans="1:17" s="56" customFormat="1" ht="42" customHeight="1" thickTop="1" thickBot="1">
      <c r="A13" s="79" t="s">
        <v>127</v>
      </c>
      <c r="B13" s="229" t="s">
        <v>525</v>
      </c>
      <c r="C13" s="194"/>
      <c r="D13" s="194"/>
      <c r="E13" s="19"/>
      <c r="F13" s="90" t="str">
        <f t="shared" si="2"/>
        <v>Kontaktperson</v>
      </c>
      <c r="G13" s="230" t="s">
        <v>527</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528</v>
      </c>
      <c r="H16" s="90" t="str">
        <f t="shared" si="2"/>
        <v>Aktualisierung jeweils</v>
      </c>
      <c r="I16" s="91" t="s">
        <v>529</v>
      </c>
    </row>
    <row r="17" spans="1:17" s="59" customFormat="1" ht="18.600000000000001" customHeight="1" thickTop="1" thickBot="1">
      <c r="A17" s="79" t="s">
        <v>140</v>
      </c>
      <c r="B17" s="191"/>
      <c r="C17" s="191"/>
      <c r="D17" s="191"/>
      <c r="E17" s="19"/>
      <c r="F17" s="90" t="str">
        <f t="shared" si="2"/>
        <v>Einschränkungen</v>
      </c>
      <c r="G17" s="192" t="s">
        <v>530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35" priority="6">
      <formula>ISERROR(A14)</formula>
    </cfRule>
  </conditionalFormatting>
  <conditionalFormatting sqref="A14:B14 E14:G14 J14:Z14 A15:Z20 A21:B22 E21:G22 J21:Z22 A23:Z25 A26:J27 N26:Z27 A28:Z30 A31:AA67 A68:Z72 A73:J74 N73:Z74 A75:Z1048576">
    <cfRule type="cellIs" dxfId="234" priority="3" operator="equal">
      <formula>0</formula>
    </cfRule>
  </conditionalFormatting>
  <conditionalFormatting sqref="A2:L13">
    <cfRule type="containsErrors" dxfId="233" priority="2">
      <formula>ISERROR(A2)</formula>
    </cfRule>
  </conditionalFormatting>
  <conditionalFormatting sqref="A1:Z13">
    <cfRule type="cellIs" dxfId="232" priority="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hyperlink ref="G13" r:id="rId2"/>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5">
    <tabColor theme="3" tint="-0.249977111117893"/>
    <pageSetUpPr fitToPage="1"/>
  </sheetPr>
  <dimension ref="A1:Q127"/>
  <sheetViews>
    <sheetView showGridLines="0" zoomScaleNormal="100" workbookViewId="0">
      <pane xSplit="1" ySplit="1" topLeftCell="B2" activePane="bottomRight" state="frozen"/>
      <selection pane="topRight" sqref="A1:D1"/>
      <selection pane="bottomLeft" sqref="A1:D1"/>
      <selection pane="bottomRight" activeCell="A17" sqref="A17"/>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"&amp;ROUND(_xlfn.XLOOKUP(Betrachtungsjahr,Daten_NE4[Jahr],Daten_NE4[Veränderung ZH])*100,1)&amp;" %"</f>
        <v>#NAME?</v>
      </c>
      <c r="F1" s="210" t="s">
        <v>122</v>
      </c>
      <c r="G1" s="210"/>
      <c r="H1" s="210"/>
      <c r="J1" s="94" t="e">
        <f ca="1">Basisjahr&amp;"-"&amp;Betrachtungsjahr&amp;": "&amp;ROUND(_xlfn.XLOOKUP(Betrachtungsjahr,Daten_NE4[Jahr],Daten_NE4[Veränderung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str" cm="1">
        <f t="array" aca="1" ref="B4" ca="1">MID(CELL("dateiname",A5),SEARCH("]",CELL("dateiname",A5))+1,31)</f>
        <v>NE4</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1"/>
      <c r="C8" s="191"/>
      <c r="D8" s="191"/>
      <c r="E8" s="19"/>
      <c r="F8" s="90" t="str">
        <f t="shared" si="1"/>
        <v>Kurzbeschreibung</v>
      </c>
      <c r="G8" s="192">
        <f>B8</f>
        <v>0</v>
      </c>
      <c r="H8" s="192"/>
      <c r="I8" s="192"/>
      <c r="Q8" s="58" t="e">
        <f>E38/E32-1</f>
        <v>#DIV/0!</v>
      </c>
    </row>
    <row r="9" spans="1:17" s="59" customFormat="1" ht="72" customHeight="1" thickTop="1" thickBot="1">
      <c r="A9" s="79" t="s">
        <v>132</v>
      </c>
      <c r="B9" s="191"/>
      <c r="C9" s="191"/>
      <c r="D9" s="191"/>
      <c r="E9" s="19"/>
      <c r="F9" s="90" t="str">
        <f t="shared" si="1"/>
        <v>Aussagekraft/Relevanz</v>
      </c>
      <c r="G9" s="192">
        <f>B9</f>
        <v>0</v>
      </c>
      <c r="H9" s="192"/>
      <c r="I9" s="192"/>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192">
        <f t="shared" si="2"/>
        <v>0</v>
      </c>
      <c r="H11" s="192"/>
      <c r="I11" s="192"/>
    </row>
    <row r="12" spans="1:17" s="56" customFormat="1" ht="42" customHeight="1" thickTop="1" thickBot="1">
      <c r="A12" s="79" t="s">
        <v>134</v>
      </c>
      <c r="B12" s="194"/>
      <c r="C12" s="194"/>
      <c r="D12" s="194"/>
      <c r="E12" s="19"/>
      <c r="F12" s="90" t="str">
        <f t="shared" si="2"/>
        <v>Internetadresse</v>
      </c>
      <c r="G12" s="192">
        <f t="shared" si="2"/>
        <v>0</v>
      </c>
      <c r="H12" s="192"/>
      <c r="I12" s="192"/>
    </row>
    <row r="13" spans="1:17" s="56" customFormat="1" ht="42" customHeight="1" thickTop="1" thickBot="1">
      <c r="A13" s="79" t="s">
        <v>127</v>
      </c>
      <c r="B13" s="194"/>
      <c r="C13" s="194"/>
      <c r="D13" s="194"/>
      <c r="E13" s="19"/>
      <c r="F13" s="90" t="str">
        <f t="shared" si="2"/>
        <v>Kontaktperson</v>
      </c>
      <c r="G13" s="192">
        <f t="shared" si="2"/>
        <v>0</v>
      </c>
      <c r="H13" s="192"/>
      <c r="I13" s="192"/>
    </row>
    <row r="14" spans="1:17" s="56" customFormat="1" ht="14.25" thickTop="1" thickBot="1">
      <c r="A14" s="79" t="s">
        <v>135</v>
      </c>
      <c r="B14" s="201"/>
      <c r="C14" s="202"/>
      <c r="D14" s="203"/>
      <c r="E14" s="19"/>
      <c r="F14" s="90" t="str">
        <f>A14</f>
        <v>Nr. der Statisitik</v>
      </c>
      <c r="G14" s="204">
        <f>B14</f>
        <v>0</v>
      </c>
      <c r="H14" s="205"/>
      <c r="I14" s="206"/>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1"/>
      <c r="C17" s="191"/>
      <c r="D17" s="191"/>
      <c r="E17" s="19"/>
      <c r="F17" s="90" t="str">
        <f t="shared" si="2"/>
        <v>Einschränkungen</v>
      </c>
      <c r="G17" s="192">
        <f t="shared" si="2"/>
        <v>0</v>
      </c>
      <c r="H17" s="192"/>
      <c r="I17" s="192"/>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1"/>
      <c r="C24" s="191"/>
      <c r="D24" s="191"/>
      <c r="E24" s="19"/>
      <c r="F24" s="89"/>
      <c r="G24" s="211"/>
      <c r="H24" s="211"/>
      <c r="I24" s="211"/>
    </row>
    <row r="25" spans="1:17" s="59" customFormat="1" ht="42.6" customHeight="1" thickTop="1" thickBot="1">
      <c r="A25" s="79" t="s">
        <v>148</v>
      </c>
      <c r="B25" s="191"/>
      <c r="C25" s="191"/>
      <c r="D25" s="191"/>
      <c r="E25" s="19"/>
      <c r="F25" s="90" t="str">
        <f t="shared" ref="F25:F27" si="5">A25</f>
        <v>Datenqualität</v>
      </c>
      <c r="G25" s="192">
        <f>B25</f>
        <v>0</v>
      </c>
      <c r="H25" s="192"/>
      <c r="I25" s="192"/>
    </row>
    <row r="26" spans="1:17" s="59" customFormat="1" ht="33" customHeight="1" thickTop="1" thickBot="1">
      <c r="A26" s="79" t="s">
        <v>149</v>
      </c>
      <c r="B26" s="193"/>
      <c r="C26" s="193"/>
      <c r="D26" s="193"/>
      <c r="E26" s="19"/>
      <c r="F26" s="90" t="str">
        <f t="shared" si="5"/>
        <v>Plausiblisierung / Verifizierung</v>
      </c>
      <c r="G26" s="192">
        <f>B26</f>
        <v>0</v>
      </c>
      <c r="H26" s="192"/>
      <c r="I26" s="192"/>
    </row>
    <row r="27" spans="1:17" s="59" customFormat="1" ht="37.35" customHeight="1" thickTop="1" thickBot="1">
      <c r="A27" s="79" t="s">
        <v>150</v>
      </c>
      <c r="B27" s="191"/>
      <c r="C27" s="191"/>
      <c r="D27" s="191"/>
      <c r="E27" s="19"/>
      <c r="F27" s="90" t="str">
        <f t="shared" si="5"/>
        <v>Bemerkungen</v>
      </c>
      <c r="G27" s="192">
        <f>B27</f>
        <v>0</v>
      </c>
      <c r="H27" s="192"/>
      <c r="I27" s="19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14" priority="4">
      <formula>ISERROR(A2)</formula>
    </cfRule>
  </conditionalFormatting>
  <conditionalFormatting sqref="A1:Z13 A14:B14 E14:G14 J14:Z14 A15:Z20 A21:B22 E21:G22 J21:Z22 A23:Z25 A26:J27 N26:Z27 A28:Z30 A31:AA67 A68:Z72 A73:J74 N73:Z74 A75:Z1048576">
    <cfRule type="cellIs" dxfId="213"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6">
    <tabColor theme="7"/>
    <pageSetUpPr fitToPage="1"/>
  </sheetPr>
  <dimension ref="A1:Q127"/>
  <sheetViews>
    <sheetView showGridLines="0" workbookViewId="0">
      <selection activeCell="B10" sqref="B10"/>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531</v>
      </c>
      <c r="B1" s="209"/>
      <c r="C1" s="209"/>
      <c r="D1" s="209"/>
      <c r="E1" s="93" t="e">
        <f ca="1">Basisjahr&amp;"-"&amp;Betrachtungsjahr&amp;": "&amp;ROUND(_xlfn.XLOOKUP(Betrachtungsjahr,Daten_KV1[Jahr],Daten_KV1[Veränderung ZH])*100,1)&amp;" %"</f>
        <v>#NAME?</v>
      </c>
      <c r="F1" s="210" t="s">
        <v>122</v>
      </c>
      <c r="G1" s="210"/>
      <c r="H1" s="210"/>
      <c r="J1" s="94" t="e">
        <f ca="1">Basisjahr&amp;"-"&amp;Betrachtungsjahr&amp;": "&amp;ROUND(_xlfn.XLOOKUP(Betrachtungsjahr,Daten_KV1[Jahr],Daten_KV1[Veränderung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str" cm="1">
        <f t="array" aca="1" ref="B4" ca="1">MID(CELL("dateiname",A5),SEARCH("]",CELL("dateiname",A5))+1,31)</f>
        <v>KV1</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532</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9" t="s">
        <v>533</v>
      </c>
      <c r="C8" s="219"/>
      <c r="D8" s="219"/>
      <c r="E8" s="19"/>
      <c r="F8" s="90" t="str">
        <f>A8</f>
        <v>Kurzbeschreibung</v>
      </c>
      <c r="G8" s="212"/>
      <c r="H8" s="212"/>
      <c r="I8" s="212"/>
      <c r="Q8" s="58" t="e">
        <f>E38/E32-1</f>
        <v>#DIV/0!</v>
      </c>
    </row>
    <row r="9" spans="1:17" s="59" customFormat="1" ht="72" customHeight="1">
      <c r="A9" s="79" t="s">
        <v>132</v>
      </c>
      <c r="B9" s="219" t="s">
        <v>534</v>
      </c>
      <c r="C9" s="219"/>
      <c r="D9" s="219"/>
      <c r="E9" s="19"/>
      <c r="F9" s="90" t="str">
        <f>A9</f>
        <v>Aussagekraft/Relevanz</v>
      </c>
      <c r="G9" s="212"/>
      <c r="H9" s="212"/>
      <c r="I9" s="21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9" t="s">
        <v>535</v>
      </c>
      <c r="C11" s="229"/>
      <c r="D11" s="229"/>
      <c r="E11" s="19"/>
      <c r="F11" s="90" t="str">
        <f t="shared" ref="F11:G17" si="1">A11</f>
        <v>Datenquelle</v>
      </c>
      <c r="G11" s="212"/>
      <c r="H11" s="212"/>
      <c r="I11" s="212"/>
    </row>
    <row r="12" spans="1:17" s="56" customFormat="1" ht="42" customHeight="1" thickTop="1" thickBot="1">
      <c r="A12" s="79" t="s">
        <v>134</v>
      </c>
      <c r="B12" s="229"/>
      <c r="C12" s="229"/>
      <c r="D12" s="229"/>
      <c r="E12" s="19"/>
      <c r="F12" s="90" t="str">
        <f t="shared" si="1"/>
        <v>Internetadresse</v>
      </c>
      <c r="G12" s="212">
        <f t="shared" si="1"/>
        <v>0</v>
      </c>
      <c r="H12" s="212"/>
      <c r="I12" s="212"/>
    </row>
    <row r="13" spans="1:17" s="56" customFormat="1" ht="42" customHeight="1">
      <c r="A13" s="79" t="s">
        <v>127</v>
      </c>
      <c r="B13" s="229" t="s">
        <v>536</v>
      </c>
      <c r="C13" s="229"/>
      <c r="D13" s="229"/>
      <c r="E13" s="19"/>
      <c r="F13" s="90" t="str">
        <f t="shared" si="1"/>
        <v>Kontaktperson</v>
      </c>
      <c r="G13" s="212"/>
      <c r="H13" s="212"/>
      <c r="I13" s="212"/>
    </row>
    <row r="14" spans="1:17" s="56" customFormat="1" ht="14.25" thickTop="1" thickBot="1">
      <c r="A14" s="79" t="s">
        <v>135</v>
      </c>
      <c r="B14" s="241"/>
      <c r="C14" s="242"/>
      <c r="D14" s="243"/>
      <c r="E14" s="19"/>
      <c r="F14" s="90" t="str">
        <f t="shared" si="1"/>
        <v>Nr. der Statisitik</v>
      </c>
      <c r="G14" s="213">
        <f t="shared" si="1"/>
        <v>0</v>
      </c>
      <c r="H14" s="214"/>
      <c r="I14" s="215"/>
    </row>
    <row r="15" spans="1:17" s="56" customFormat="1" ht="18.600000000000001" customHeight="1">
      <c r="A15" s="79" t="s">
        <v>136</v>
      </c>
      <c r="B15" s="170" t="s">
        <v>386</v>
      </c>
      <c r="C15" s="79" t="s">
        <v>137</v>
      </c>
      <c r="D15" s="134" t="s">
        <v>537</v>
      </c>
      <c r="E15" s="19"/>
      <c r="F15" s="90" t="str">
        <f t="shared" si="1"/>
        <v>Lizenz</v>
      </c>
      <c r="G15" s="135"/>
      <c r="H15" s="90" t="str">
        <f>C15</f>
        <v>Dateiformat</v>
      </c>
      <c r="I15" s="135"/>
    </row>
    <row r="16" spans="1:17" s="59" customFormat="1" ht="18.600000000000001" customHeight="1">
      <c r="A16" s="79" t="s">
        <v>138</v>
      </c>
      <c r="B16" s="102" t="s">
        <v>175</v>
      </c>
      <c r="C16" s="79" t="s">
        <v>139</v>
      </c>
      <c r="D16" s="136" t="s">
        <v>538</v>
      </c>
      <c r="E16" s="19"/>
      <c r="F16" s="90" t="str">
        <f t="shared" si="1"/>
        <v>Erhebungsintervall</v>
      </c>
      <c r="G16" s="108"/>
      <c r="H16" s="90" t="str">
        <f>C16</f>
        <v>Aktualisierung jeweils</v>
      </c>
      <c r="I16" s="108"/>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thickTop="1" thickBot="1">
      <c r="A23" s="88"/>
      <c r="B23" s="88"/>
      <c r="C23" s="88"/>
      <c r="D23" s="88"/>
      <c r="E23" s="19"/>
      <c r="F23" s="88"/>
      <c r="G23" s="88"/>
      <c r="H23" s="88"/>
      <c r="I23" s="88"/>
    </row>
    <row r="24" spans="1:17" s="59" customFormat="1" ht="18" customHeight="1">
      <c r="A24" s="79" t="s">
        <v>147</v>
      </c>
      <c r="B24" s="219" t="s">
        <v>223</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c r="H25" s="212"/>
      <c r="I25" s="212"/>
    </row>
    <row r="26" spans="1:17" s="59" customFormat="1" ht="33" customHeight="1" thickTop="1" thickBot="1">
      <c r="A26" s="79" t="s">
        <v>149</v>
      </c>
      <c r="B26" s="218"/>
      <c r="C26" s="218"/>
      <c r="D26" s="218"/>
      <c r="E26" s="19"/>
      <c r="F26" s="90" t="str">
        <f t="shared" si="3"/>
        <v>Plausiblisierung / Verifizierung</v>
      </c>
      <c r="G26" s="212">
        <f t="shared" si="3"/>
        <v>0</v>
      </c>
      <c r="H26" s="212"/>
      <c r="I26" s="212"/>
    </row>
    <row r="27" spans="1:17" s="59" customFormat="1" ht="37.35" customHeight="1">
      <c r="A27" s="79" t="s">
        <v>150</v>
      </c>
      <c r="B27" s="219" t="s">
        <v>539</v>
      </c>
      <c r="C27" s="219"/>
      <c r="D27" s="219"/>
      <c r="E27" s="19"/>
      <c r="F27" s="90" t="str">
        <f t="shared" si="3"/>
        <v>Bemerkungen</v>
      </c>
      <c r="G27" s="212"/>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4"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Definitionen!$I$2:$I$7</xm:f>
          </x14:formula1>
          <xm:sqref>G24:I24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Q127"/>
  <sheetViews>
    <sheetView showGridLines="0" workbookViewId="0">
      <selection activeCell="B10" sqref="B10"/>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540</v>
      </c>
      <c r="B1" s="209"/>
      <c r="C1" s="209"/>
      <c r="D1" s="209"/>
      <c r="E1" s="93" t="e">
        <f ca="1">Basisjahr&amp;"-"&amp;Betrachtungsjahr&amp;": "&amp;ROUND(_xlfn.XLOOKUP(Betrachtungsjahr,Daten_KV121[Jahr],Daten_KV121[Veränderung ZH])*100,1)&amp;" %"</f>
        <v>#NAME?</v>
      </c>
      <c r="F1" s="210" t="s">
        <v>122</v>
      </c>
      <c r="G1" s="210"/>
      <c r="H1" s="210"/>
      <c r="J1" s="94" t="e">
        <f ca="1">Basisjahr&amp;"-"&amp;Betrachtungsjahr&amp;": "&amp;ROUND(_xlfn.XLOOKUP(Betrachtungsjahr,Daten_KV121[Jahr],Daten_KV121[Veränderung CH])*100,1)&amp;" %"</f>
        <v>#NAME?</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102" t="str" cm="1">
        <f t="array" aca="1" ref="B4" ca="1">MID(CELL("dateiname",A5),SEARCH("]",CELL("dateiname",A5))+1,31)</f>
        <v>KV2</v>
      </c>
      <c r="C4" s="79" t="s">
        <v>126</v>
      </c>
      <c r="D4" s="127">
        <v>2010</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541</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9" t="s">
        <v>542</v>
      </c>
      <c r="C8" s="219"/>
      <c r="D8" s="219"/>
      <c r="E8" s="19"/>
      <c r="F8" s="90" t="str">
        <f>A8</f>
        <v>Kurzbeschreibung</v>
      </c>
      <c r="G8" s="212"/>
      <c r="H8" s="212"/>
      <c r="I8" s="212"/>
      <c r="Q8" s="58" t="e">
        <f>E38/E32-1</f>
        <v>#DIV/0!</v>
      </c>
    </row>
    <row r="9" spans="1:17" s="59" customFormat="1" ht="72" customHeight="1">
      <c r="A9" s="79" t="s">
        <v>132</v>
      </c>
      <c r="B9" s="219" t="s">
        <v>543</v>
      </c>
      <c r="C9" s="219"/>
      <c r="D9" s="219"/>
      <c r="E9" s="19"/>
      <c r="F9" s="90" t="str">
        <f>A9</f>
        <v>Aussagekraft/Relevanz</v>
      </c>
      <c r="G9" s="212"/>
      <c r="H9" s="212"/>
      <c r="I9" s="212"/>
    </row>
    <row r="10" spans="1:17" s="78" customFormat="1" ht="11.85" customHeight="1">
      <c r="A10" s="86"/>
      <c r="B10" s="132"/>
      <c r="C10" s="132"/>
      <c r="D10" s="132"/>
      <c r="E10" s="77"/>
      <c r="F10" s="89"/>
      <c r="G10" s="89"/>
      <c r="H10" s="89"/>
      <c r="I10" s="89"/>
    </row>
    <row r="11" spans="1:17" s="56" customFormat="1" ht="64.349999999999994" customHeight="1">
      <c r="A11" s="79" t="s">
        <v>133</v>
      </c>
      <c r="B11" s="229" t="s">
        <v>544</v>
      </c>
      <c r="C11" s="229"/>
      <c r="D11" s="229"/>
      <c r="E11" s="19"/>
      <c r="F11" s="90" t="str">
        <f t="shared" ref="F11:G17" si="1">A11</f>
        <v>Datenquelle</v>
      </c>
      <c r="G11" s="212"/>
      <c r="H11" s="212"/>
      <c r="I11" s="212"/>
    </row>
    <row r="12" spans="1:17" s="56" customFormat="1" ht="42" customHeight="1">
      <c r="A12" s="79" t="s">
        <v>134</v>
      </c>
      <c r="B12" s="229"/>
      <c r="C12" s="229"/>
      <c r="D12" s="229"/>
      <c r="E12" s="19"/>
      <c r="F12" s="90" t="str">
        <f t="shared" si="1"/>
        <v>Internetadresse</v>
      </c>
      <c r="G12" s="212">
        <f t="shared" si="1"/>
        <v>0</v>
      </c>
      <c r="H12" s="212"/>
      <c r="I12" s="212"/>
    </row>
    <row r="13" spans="1:17" s="56" customFormat="1" ht="42" customHeight="1">
      <c r="A13" s="79" t="s">
        <v>127</v>
      </c>
      <c r="B13" s="229" t="s">
        <v>536</v>
      </c>
      <c r="C13" s="229"/>
      <c r="D13" s="229"/>
      <c r="E13" s="19"/>
      <c r="F13" s="90" t="str">
        <f t="shared" si="1"/>
        <v>Kontaktperson</v>
      </c>
      <c r="G13" s="212"/>
      <c r="H13" s="212"/>
      <c r="I13" s="212"/>
    </row>
    <row r="14" spans="1:17" s="56" customFormat="1">
      <c r="A14" s="79" t="s">
        <v>135</v>
      </c>
      <c r="B14" s="241"/>
      <c r="C14" s="242"/>
      <c r="D14" s="243"/>
      <c r="E14" s="19"/>
      <c r="F14" s="90" t="str">
        <f t="shared" si="1"/>
        <v>Nr. der Statisitik</v>
      </c>
      <c r="G14" s="213">
        <f t="shared" si="1"/>
        <v>0</v>
      </c>
      <c r="H14" s="214"/>
      <c r="I14" s="215"/>
    </row>
    <row r="15" spans="1:17" s="56" customFormat="1" ht="18.600000000000001" customHeight="1">
      <c r="A15" s="79" t="s">
        <v>136</v>
      </c>
      <c r="B15" s="170" t="s">
        <v>386</v>
      </c>
      <c r="C15" s="79" t="s">
        <v>137</v>
      </c>
      <c r="D15" s="134" t="s">
        <v>537</v>
      </c>
      <c r="E15" s="19"/>
      <c r="F15" s="90" t="str">
        <f t="shared" si="1"/>
        <v>Lizenz</v>
      </c>
      <c r="G15" s="135"/>
      <c r="H15" s="90" t="str">
        <f>C15</f>
        <v>Dateiformat</v>
      </c>
      <c r="I15" s="135"/>
    </row>
    <row r="16" spans="1:17" s="59" customFormat="1" ht="18.600000000000001" customHeight="1">
      <c r="A16" s="79" t="s">
        <v>138</v>
      </c>
      <c r="B16" s="102" t="s">
        <v>175</v>
      </c>
      <c r="C16" s="79" t="s">
        <v>139</v>
      </c>
      <c r="D16" s="136" t="s">
        <v>538</v>
      </c>
      <c r="E16" s="19"/>
      <c r="F16" s="90" t="str">
        <f t="shared" si="1"/>
        <v>Erhebungsintervall</v>
      </c>
      <c r="G16" s="108"/>
      <c r="H16" s="90" t="str">
        <f>C16</f>
        <v>Aktualisierung jeweils</v>
      </c>
      <c r="I16" s="108"/>
    </row>
    <row r="17" spans="1:17" s="59" customFormat="1" ht="18.600000000000001" customHeight="1">
      <c r="A17" s="79" t="s">
        <v>140</v>
      </c>
      <c r="B17" s="219"/>
      <c r="C17" s="219"/>
      <c r="D17" s="219"/>
      <c r="E17" s="19"/>
      <c r="F17" s="90" t="str">
        <f t="shared" si="1"/>
        <v>Einschränkungen</v>
      </c>
      <c r="G17" s="212">
        <f t="shared" si="1"/>
        <v>0</v>
      </c>
      <c r="H17" s="212"/>
      <c r="I17" s="212"/>
    </row>
    <row r="18" spans="1:17" ht="12" customHeight="1">
      <c r="A18" s="88"/>
      <c r="B18" s="89"/>
      <c r="C18" s="89"/>
      <c r="D18" s="89"/>
      <c r="F18" s="89"/>
      <c r="G18" s="88"/>
      <c r="H18" s="89"/>
      <c r="I18" s="89"/>
    </row>
    <row r="19" spans="1:17" s="59" customFormat="1" ht="18" customHeigh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c r="A21" s="79" t="s">
        <v>145</v>
      </c>
      <c r="B21" s="217"/>
      <c r="C21" s="237"/>
      <c r="D21" s="238"/>
      <c r="E21" s="19"/>
      <c r="F21" s="90" t="str">
        <f>A21</f>
        <v>Hinweise zu Datenauswahl und -aufbereitung</v>
      </c>
      <c r="G21" s="231">
        <f>B21</f>
        <v>0</v>
      </c>
      <c r="H21" s="244"/>
      <c r="I21" s="245"/>
    </row>
    <row r="22" spans="1:17" s="59" customFormat="1" ht="36.6" customHeight="1">
      <c r="A22" s="79" t="s">
        <v>146</v>
      </c>
      <c r="B22" s="217"/>
      <c r="C22" s="237"/>
      <c r="D22" s="238"/>
      <c r="E22" s="19"/>
      <c r="F22" s="90" t="str">
        <f>A22</f>
        <v>Berechnung Indikator</v>
      </c>
      <c r="G22" s="231">
        <f>B22</f>
        <v>0</v>
      </c>
      <c r="H22" s="244"/>
      <c r="I22" s="245"/>
    </row>
    <row r="23" spans="1:17" s="56" customFormat="1" ht="12.6" customHeight="1">
      <c r="A23" s="88"/>
      <c r="B23" s="88"/>
      <c r="C23" s="88"/>
      <c r="D23" s="88"/>
      <c r="E23" s="19"/>
      <c r="F23" s="88"/>
      <c r="G23" s="88"/>
      <c r="H23" s="88"/>
      <c r="I23" s="88"/>
    </row>
    <row r="24" spans="1:17" s="59" customFormat="1" ht="18" customHeight="1">
      <c r="A24" s="79" t="s">
        <v>147</v>
      </c>
      <c r="B24" s="219" t="s">
        <v>223</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c r="H25" s="212"/>
      <c r="I25" s="212"/>
    </row>
    <row r="26" spans="1:17" s="59" customFormat="1" ht="33" customHeight="1">
      <c r="A26" s="79" t="s">
        <v>149</v>
      </c>
      <c r="B26" s="218"/>
      <c r="C26" s="218"/>
      <c r="D26" s="218"/>
      <c r="E26" s="19"/>
      <c r="F26" s="90" t="str">
        <f t="shared" si="3"/>
        <v>Plausiblisierung / Verifizierung</v>
      </c>
      <c r="G26" s="212">
        <f t="shared" si="3"/>
        <v>0</v>
      </c>
      <c r="H26" s="212"/>
      <c r="I26" s="212"/>
    </row>
    <row r="27" spans="1:17" s="59" customFormat="1" ht="37.35" customHeight="1">
      <c r="A27" s="79" t="s">
        <v>150</v>
      </c>
      <c r="B27" s="219" t="s">
        <v>539</v>
      </c>
      <c r="C27" s="219"/>
      <c r="D27" s="219"/>
      <c r="E27" s="19"/>
      <c r="F27" s="90" t="str">
        <f t="shared" si="3"/>
        <v>Bemerkungen</v>
      </c>
      <c r="G27" s="212"/>
      <c r="H27" s="212"/>
      <c r="I27" s="212"/>
    </row>
    <row r="28" spans="1:17" s="59" customFormat="1" ht="27.6" customHeight="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Stromerzeugung mit Photovoltaik auf kantonalen Gebäuden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IF(ISNUMBER(Daten_KV121[[#This Row],[ZH]]),Daten_KV121[[#This Row],[ZH]]/_xlfn.XLOOKUP(Basisjahr,Daten_KV121[Jahr],Daten_KV121[ZH])-1,#N/A)</f>
        <v>#N/A</v>
      </c>
      <c r="G32" s="73"/>
      <c r="H32" s="75" t="e">
        <f>IF(ISNUMBER(Daten_KV121[[#This Row],[CH]]),Daten_KV121[[#This Row],[CH]]/_xlfn.XLOOKUP(Basisjahr,Daten_KV121[Jahr],Daten_KV121[CH])-1,#N/A)</f>
        <v>#N/A</v>
      </c>
      <c r="I32" s="73"/>
      <c r="J32" s="75" t="e">
        <f>IF(ISNUMBER(Daten_KV121[[#This Row],[BS]]),Daten_KV121[[#This Row],[BS]]/_xlfn.XLOOKUP(Basisjahr,Daten_KV121[Jahr],Daten_KV121[BS])-1,#N/A)</f>
        <v>#N/A</v>
      </c>
      <c r="K32" s="63"/>
      <c r="L32" s="67"/>
      <c r="M32" s="64"/>
      <c r="N32" s="64"/>
      <c r="O32" s="64"/>
      <c r="P32" s="64"/>
    </row>
    <row r="33" spans="1:16" ht="16.350000000000001" customHeight="1">
      <c r="A33" s="95">
        <v>2016</v>
      </c>
      <c r="B33" s="65" t="s">
        <v>164</v>
      </c>
      <c r="C33" s="124" t="s">
        <v>164</v>
      </c>
      <c r="D33" s="66" t="e">
        <v>#N/A</v>
      </c>
      <c r="E33" s="73"/>
      <c r="F33" s="75" t="e">
        <f>IF(ISNUMBER(Daten_KV121[[#This Row],[ZH]]),Daten_KV121[[#This Row],[ZH]]/_xlfn.XLOOKUP(Basisjahr,Daten_KV121[Jahr],Daten_KV121[ZH])-1,#N/A)</f>
        <v>#N/A</v>
      </c>
      <c r="G33" s="73"/>
      <c r="H33" s="75" t="e">
        <f>IF(ISNUMBER(Daten_KV121[[#This Row],[CH]]),Daten_KV121[[#This Row],[CH]]/_xlfn.XLOOKUP(Basisjahr,Daten_KV121[Jahr],Daten_KV121[CH])-1,#N/A)</f>
        <v>#N/A</v>
      </c>
      <c r="I33" s="73"/>
      <c r="J33" s="75" t="e">
        <f>IF(ISNUMBER(Daten_KV121[[#This Row],[BS]]),Daten_KV121[[#This Row],[BS]]/_xlfn.XLOOKUP(Basisjahr,Daten_KV121[Jahr],Daten_KV121[BS])-1,#N/A)</f>
        <v>#N/A</v>
      </c>
      <c r="K33" s="63"/>
      <c r="L33" s="67"/>
      <c r="M33" s="64"/>
      <c r="N33" s="62"/>
      <c r="O33" s="62"/>
      <c r="P33" s="62"/>
    </row>
    <row r="34" spans="1:16" ht="16.350000000000001" customHeight="1">
      <c r="A34" s="95">
        <v>2017</v>
      </c>
      <c r="B34" s="65" t="s">
        <v>164</v>
      </c>
      <c r="C34" s="124" t="s">
        <v>164</v>
      </c>
      <c r="D34" s="66" t="e">
        <v>#N/A</v>
      </c>
      <c r="E34" s="73"/>
      <c r="F34" s="75" t="e">
        <f>IF(ISNUMBER(Daten_KV121[[#This Row],[ZH]]),Daten_KV121[[#This Row],[ZH]]/_xlfn.XLOOKUP(Basisjahr,Daten_KV121[Jahr],Daten_KV121[ZH])-1,#N/A)</f>
        <v>#N/A</v>
      </c>
      <c r="G34" s="73"/>
      <c r="H34" s="75" t="e">
        <f>IF(ISNUMBER(Daten_KV121[[#This Row],[CH]]),Daten_KV121[[#This Row],[CH]]/_xlfn.XLOOKUP(Basisjahr,Daten_KV121[Jahr],Daten_KV121[CH])-1,#N/A)</f>
        <v>#N/A</v>
      </c>
      <c r="I34" s="73"/>
      <c r="J34" s="75" t="e">
        <f>IF(ISNUMBER(Daten_KV121[[#This Row],[BS]]),Daten_KV121[[#This Row],[BS]]/_xlfn.XLOOKUP(Basisjahr,Daten_KV121[Jahr],Daten_KV121[BS])-1,#N/A)</f>
        <v>#N/A</v>
      </c>
      <c r="K34" s="63"/>
      <c r="L34" s="67"/>
      <c r="M34" s="64"/>
      <c r="N34" s="62"/>
      <c r="O34" s="62"/>
      <c r="P34" s="62"/>
    </row>
    <row r="35" spans="1:16" ht="16.350000000000001" customHeight="1">
      <c r="A35" s="95">
        <v>2018</v>
      </c>
      <c r="B35" s="65" t="s">
        <v>164</v>
      </c>
      <c r="C35" s="124" t="s">
        <v>164</v>
      </c>
      <c r="D35" s="66" t="e">
        <v>#N/A</v>
      </c>
      <c r="E35" s="73"/>
      <c r="F35" s="75" t="e">
        <f>IF(ISNUMBER(Daten_KV121[[#This Row],[ZH]]),Daten_KV121[[#This Row],[ZH]]/_xlfn.XLOOKUP(Basisjahr,Daten_KV121[Jahr],Daten_KV121[ZH])-1,#N/A)</f>
        <v>#N/A</v>
      </c>
      <c r="G35" s="73"/>
      <c r="H35" s="75" t="e">
        <f>IF(ISNUMBER(Daten_KV121[[#This Row],[CH]]),Daten_KV121[[#This Row],[CH]]/_xlfn.XLOOKUP(Basisjahr,Daten_KV121[Jahr],Daten_KV121[CH])-1,#N/A)</f>
        <v>#N/A</v>
      </c>
      <c r="I35" s="73"/>
      <c r="J35" s="75" t="e">
        <f>IF(ISNUMBER(Daten_KV121[[#This Row],[BS]]),Daten_KV121[[#This Row],[BS]]/_xlfn.XLOOKUP(Basisjahr,Daten_KV121[Jahr],Daten_KV121[BS])-1,#N/A)</f>
        <v>#N/A</v>
      </c>
      <c r="K35" s="63"/>
      <c r="L35" s="67"/>
      <c r="M35" s="64"/>
      <c r="N35" s="62"/>
      <c r="O35" s="62"/>
      <c r="P35" s="62"/>
    </row>
    <row r="36" spans="1:16" ht="16.350000000000001" customHeight="1">
      <c r="A36" s="95">
        <v>2019</v>
      </c>
      <c r="B36" s="65" t="s">
        <v>164</v>
      </c>
      <c r="C36" s="124" t="s">
        <v>164</v>
      </c>
      <c r="D36" s="66" t="e">
        <v>#N/A</v>
      </c>
      <c r="E36" s="73"/>
      <c r="F36" s="75" t="e">
        <f>IF(ISNUMBER(Daten_KV121[[#This Row],[ZH]]),Daten_KV121[[#This Row],[ZH]]/_xlfn.XLOOKUP(Basisjahr,Daten_KV121[Jahr],Daten_KV121[ZH])-1,#N/A)</f>
        <v>#N/A</v>
      </c>
      <c r="G36" s="73"/>
      <c r="H36" s="75" t="e">
        <f>IF(ISNUMBER(Daten_KV121[[#This Row],[CH]]),Daten_KV121[[#This Row],[CH]]/_xlfn.XLOOKUP(Basisjahr,Daten_KV121[Jahr],Daten_KV121[CH])-1,#N/A)</f>
        <v>#N/A</v>
      </c>
      <c r="I36" s="73"/>
      <c r="J36" s="75" t="e">
        <f>IF(ISNUMBER(Daten_KV121[[#This Row],[BS]]),Daten_KV121[[#This Row],[BS]]/_xlfn.XLOOKUP(Basisjahr,Daten_KV121[Jahr],Daten_KV121[BS])-1,#N/A)</f>
        <v>#N/A</v>
      </c>
      <c r="K36" s="63"/>
      <c r="L36" s="67"/>
      <c r="M36" s="64"/>
      <c r="N36" s="62"/>
      <c r="O36" s="62"/>
      <c r="P36" s="62"/>
    </row>
    <row r="37" spans="1:16" ht="16.350000000000001" customHeight="1">
      <c r="A37" s="95">
        <v>2020</v>
      </c>
      <c r="B37" s="65" t="s">
        <v>164</v>
      </c>
      <c r="C37" s="124" t="s">
        <v>164</v>
      </c>
      <c r="D37" s="66" t="e">
        <v>#N/A</v>
      </c>
      <c r="E37" s="73"/>
      <c r="F37" s="75" t="e">
        <f>IF(ISNUMBER(Daten_KV121[[#This Row],[ZH]]),Daten_KV121[[#This Row],[ZH]]/_xlfn.XLOOKUP(Basisjahr,Daten_KV121[Jahr],Daten_KV121[ZH])-1,#N/A)</f>
        <v>#N/A</v>
      </c>
      <c r="G37" s="73"/>
      <c r="H37" s="75" t="e">
        <f>IF(ISNUMBER(Daten_KV121[[#This Row],[CH]]),Daten_KV121[[#This Row],[CH]]/_xlfn.XLOOKUP(Basisjahr,Daten_KV121[Jahr],Daten_KV121[CH])-1,#N/A)</f>
        <v>#N/A</v>
      </c>
      <c r="I37" s="73"/>
      <c r="J37" s="75" t="e">
        <f>IF(ISNUMBER(Daten_KV121[[#This Row],[BS]]),Daten_KV121[[#This Row],[BS]]/_xlfn.XLOOKUP(Basisjahr,Daten_KV121[Jahr],Daten_KV121[BS])-1,#N/A)</f>
        <v>#N/A</v>
      </c>
      <c r="K37" s="63"/>
      <c r="L37" s="67"/>
      <c r="M37" s="64"/>
      <c r="N37" s="62"/>
      <c r="O37" s="62"/>
      <c r="P37" s="62"/>
    </row>
    <row r="38" spans="1:16" ht="16.350000000000001" customHeight="1">
      <c r="A38" s="95">
        <v>2021</v>
      </c>
      <c r="B38" s="65" t="s">
        <v>164</v>
      </c>
      <c r="C38" s="124" t="s">
        <v>164</v>
      </c>
      <c r="D38" s="66" t="e">
        <v>#N/A</v>
      </c>
      <c r="E38" s="73"/>
      <c r="F38" s="75" t="e">
        <f>IF(ISNUMBER(Daten_KV121[[#This Row],[ZH]]),Daten_KV121[[#This Row],[ZH]]/_xlfn.XLOOKUP(Basisjahr,Daten_KV121[Jahr],Daten_KV121[ZH])-1,#N/A)</f>
        <v>#N/A</v>
      </c>
      <c r="G38" s="73"/>
      <c r="H38" s="75" t="e">
        <f>IF(ISNUMBER(Daten_KV121[[#This Row],[CH]]),Daten_KV121[[#This Row],[CH]]/_xlfn.XLOOKUP(Basisjahr,Daten_KV121[Jahr],Daten_KV121[CH])-1,#N/A)</f>
        <v>#N/A</v>
      </c>
      <c r="I38" s="73"/>
      <c r="J38" s="75" t="e">
        <f>IF(ISNUMBER(Daten_KV121[[#This Row],[BS]]),Daten_KV121[[#This Row],[BS]]/_xlfn.XLOOKUP(Basisjahr,Daten_KV121[Jahr],Daten_KV121[BS])-1,#N/A)</f>
        <v>#N/A</v>
      </c>
      <c r="K38" s="63"/>
      <c r="L38" s="67"/>
      <c r="M38" s="64"/>
      <c r="N38" s="62"/>
      <c r="O38" s="62"/>
      <c r="P38" s="62"/>
    </row>
    <row r="39" spans="1:16" ht="16.350000000000001" customHeight="1">
      <c r="A39" s="95">
        <v>2022</v>
      </c>
      <c r="B39" s="65" t="s">
        <v>164</v>
      </c>
      <c r="C39" s="124" t="s">
        <v>164</v>
      </c>
      <c r="D39" s="66" t="e">
        <v>#N/A</v>
      </c>
      <c r="E39" s="73"/>
      <c r="F39" s="75" t="e">
        <f>IF(ISNUMBER(Daten_KV121[[#This Row],[ZH]]),Daten_KV121[[#This Row],[ZH]]/_xlfn.XLOOKUP(Basisjahr,Daten_KV121[Jahr],Daten_KV121[ZH])-1,#N/A)</f>
        <v>#N/A</v>
      </c>
      <c r="G39" s="73"/>
      <c r="H39" s="75" t="e">
        <f>IF(ISNUMBER(Daten_KV121[[#This Row],[CH]]),Daten_KV121[[#This Row],[CH]]/_xlfn.XLOOKUP(Basisjahr,Daten_KV121[Jahr],Daten_KV121[CH])-1,#N/A)</f>
        <v>#N/A</v>
      </c>
      <c r="I39" s="73"/>
      <c r="J39" s="75" t="e">
        <f>IF(ISNUMBER(Daten_KV121[[#This Row],[BS]]),Daten_KV121[[#This Row],[BS]]/_xlfn.XLOOKUP(Basisjahr,Daten_KV121[Jahr],Daten_KV121[BS])-1,#N/A)</f>
        <v>#N/A</v>
      </c>
      <c r="K39" s="68"/>
      <c r="L39" s="67"/>
      <c r="M39" s="64"/>
      <c r="N39" s="62"/>
      <c r="O39" s="62"/>
      <c r="P39" s="62"/>
    </row>
    <row r="40" spans="1:16" ht="16.350000000000001" customHeight="1">
      <c r="A40" s="95">
        <v>2023</v>
      </c>
      <c r="B40" s="65" t="s">
        <v>164</v>
      </c>
      <c r="C40" s="124" t="s">
        <v>164</v>
      </c>
      <c r="D40" s="66" t="e">
        <v>#N/A</v>
      </c>
      <c r="E40" s="74"/>
      <c r="F40" s="76" t="e">
        <f>IF(ISNUMBER(Daten_KV121[[#This Row],[ZH]]),Daten_KV121[[#This Row],[ZH]]/_xlfn.XLOOKUP(Basisjahr,Daten_KV121[Jahr],Daten_KV121[ZH])-1,#N/A)</f>
        <v>#N/A</v>
      </c>
      <c r="G40" s="74"/>
      <c r="H40" s="76" t="e">
        <f>IF(ISNUMBER(Daten_KV121[[#This Row],[CH]]),Daten_KV121[[#This Row],[CH]]/_xlfn.XLOOKUP(Basisjahr,Daten_KV121[Jahr],Daten_KV121[CH])-1,#N/A)</f>
        <v>#N/A</v>
      </c>
      <c r="I40" s="74"/>
      <c r="J40" s="76" t="e">
        <f>IF(ISNUMBER(Daten_KV121[[#This Row],[BS]]),Daten_KV121[[#This Row],[BS]]/_xlfn.XLOOKUP(Basisjahr,Daten_KV121[Jahr],Daten_KV121[BS])-1,#N/A)</f>
        <v>#N/A</v>
      </c>
      <c r="K40" s="68"/>
      <c r="L40" s="67"/>
      <c r="M40" s="64"/>
      <c r="N40" s="62"/>
      <c r="O40" s="62"/>
      <c r="P40" s="62"/>
    </row>
    <row r="41" spans="1:16" ht="16.350000000000001" customHeight="1">
      <c r="A41" s="95">
        <v>2024</v>
      </c>
      <c r="B41" s="65" t="s">
        <v>164</v>
      </c>
      <c r="C41" s="124" t="s">
        <v>164</v>
      </c>
      <c r="D41" s="66" t="e">
        <v>#N/A</v>
      </c>
      <c r="E41" s="74"/>
      <c r="F41" s="76" t="e">
        <f>IF(ISNUMBER(Daten_KV121[[#This Row],[ZH]]),Daten_KV121[[#This Row],[ZH]]/_xlfn.XLOOKUP(Basisjahr,Daten_KV121[Jahr],Daten_KV121[ZH])-1,#N/A)</f>
        <v>#N/A</v>
      </c>
      <c r="G41" s="74"/>
      <c r="H41" s="76" t="e">
        <f>IF(ISNUMBER(Daten_KV121[[#This Row],[CH]]),Daten_KV121[[#This Row],[CH]]/_xlfn.XLOOKUP(Basisjahr,Daten_KV121[Jahr],Daten_KV121[CH])-1,#N/A)</f>
        <v>#N/A</v>
      </c>
      <c r="I41" s="74"/>
      <c r="J41" s="76" t="e">
        <f>IF(ISNUMBER(Daten_KV121[[#This Row],[BS]]),Daten_KV121[[#This Row],[BS]]/_xlfn.XLOOKUP(Basisjahr,Daten_KV121[Jahr],Daten_KV121[BS])-1,#N/A)</f>
        <v>#N/A</v>
      </c>
      <c r="K41" s="68"/>
      <c r="L41" s="67"/>
      <c r="M41" s="64"/>
      <c r="N41" s="62"/>
      <c r="O41" s="62"/>
      <c r="P41" s="62"/>
    </row>
    <row r="42" spans="1:16" ht="16.350000000000001" customHeight="1">
      <c r="A42" s="95">
        <v>2025</v>
      </c>
      <c r="B42" s="65" t="s">
        <v>164</v>
      </c>
      <c r="C42" s="124" t="s">
        <v>164</v>
      </c>
      <c r="D42" s="66" t="e">
        <v>#N/A</v>
      </c>
      <c r="E42" s="74"/>
      <c r="F42" s="76" t="e">
        <f>IF(ISNUMBER(Daten_KV121[[#This Row],[ZH]]),Daten_KV121[[#This Row],[ZH]]/_xlfn.XLOOKUP(Basisjahr,Daten_KV121[Jahr],Daten_KV121[ZH])-1,#N/A)</f>
        <v>#N/A</v>
      </c>
      <c r="G42" s="74"/>
      <c r="H42" s="76" t="e">
        <f>IF(ISNUMBER(Daten_KV121[[#This Row],[CH]]),Daten_KV121[[#This Row],[CH]]/_xlfn.XLOOKUP(Basisjahr,Daten_KV121[Jahr],Daten_KV121[CH])-1,#N/A)</f>
        <v>#N/A</v>
      </c>
      <c r="I42" s="74"/>
      <c r="J42" s="76" t="e">
        <f>IF(ISNUMBER(Daten_KV121[[#This Row],[BS]]),Daten_KV121[[#This Row],[BS]]/_xlfn.XLOOKUP(Basisjahr,Daten_KV121[Jahr],Daten_KV121[BS])-1,#N/A)</f>
        <v>#N/A</v>
      </c>
      <c r="K42" s="68"/>
      <c r="L42" s="67"/>
      <c r="M42" s="64"/>
      <c r="N42" s="62"/>
      <c r="O42" s="62"/>
      <c r="P42" s="62"/>
    </row>
    <row r="43" spans="1:16" ht="16.350000000000001" customHeight="1">
      <c r="A43" s="95">
        <v>2026</v>
      </c>
      <c r="B43" s="65" t="s">
        <v>164</v>
      </c>
      <c r="C43" s="124" t="s">
        <v>164</v>
      </c>
      <c r="D43" s="66" t="e">
        <v>#N/A</v>
      </c>
      <c r="E43" s="74"/>
      <c r="F43" s="76" t="e">
        <f>IF(ISNUMBER(Daten_KV121[[#This Row],[ZH]]),Daten_KV121[[#This Row],[ZH]]/_xlfn.XLOOKUP(Basisjahr,Daten_KV121[Jahr],Daten_KV121[ZH])-1,#N/A)</f>
        <v>#N/A</v>
      </c>
      <c r="G43" s="74"/>
      <c r="H43" s="76" t="e">
        <f>IF(ISNUMBER(Daten_KV121[[#This Row],[CH]]),Daten_KV121[[#This Row],[CH]]/_xlfn.XLOOKUP(Basisjahr,Daten_KV121[Jahr],Daten_KV121[CH])-1,#N/A)</f>
        <v>#N/A</v>
      </c>
      <c r="I43" s="74"/>
      <c r="J43" s="76" t="e">
        <f>IF(ISNUMBER(Daten_KV121[[#This Row],[BS]]),Daten_KV121[[#This Row],[BS]]/_xlfn.XLOOKUP(Basisjahr,Daten_KV121[Jahr],Daten_KV121[BS])-1,#N/A)</f>
        <v>#N/A</v>
      </c>
      <c r="K43" s="68"/>
      <c r="L43" s="67"/>
      <c r="M43" s="64"/>
      <c r="N43" s="62"/>
      <c r="O43" s="62"/>
      <c r="P43" s="62"/>
    </row>
    <row r="44" spans="1:16" ht="16.350000000000001" customHeight="1">
      <c r="A44" s="95">
        <v>2027</v>
      </c>
      <c r="B44" s="65" t="s">
        <v>164</v>
      </c>
      <c r="C44" s="124" t="s">
        <v>164</v>
      </c>
      <c r="D44" s="66" t="e">
        <v>#N/A</v>
      </c>
      <c r="E44" s="74"/>
      <c r="F44" s="76" t="e">
        <f>IF(ISNUMBER(Daten_KV121[[#This Row],[ZH]]),Daten_KV121[[#This Row],[ZH]]/_xlfn.XLOOKUP(Basisjahr,Daten_KV121[Jahr],Daten_KV121[ZH])-1,#N/A)</f>
        <v>#N/A</v>
      </c>
      <c r="G44" s="74"/>
      <c r="H44" s="76" t="e">
        <f>IF(ISNUMBER(Daten_KV121[[#This Row],[CH]]),Daten_KV121[[#This Row],[CH]]/_xlfn.XLOOKUP(Basisjahr,Daten_KV121[Jahr],Daten_KV121[CH])-1,#N/A)</f>
        <v>#N/A</v>
      </c>
      <c r="I44" s="74"/>
      <c r="J44" s="76" t="e">
        <f>IF(ISNUMBER(Daten_KV121[[#This Row],[BS]]),Daten_KV121[[#This Row],[BS]]/_xlfn.XLOOKUP(Basisjahr,Daten_KV121[Jahr],Daten_KV121[BS])-1,#N/A)</f>
        <v>#N/A</v>
      </c>
      <c r="K44" s="68"/>
      <c r="L44" s="67"/>
      <c r="M44" s="64"/>
      <c r="N44" s="62"/>
      <c r="O44" s="62"/>
      <c r="P44" s="62"/>
    </row>
    <row r="45" spans="1:16" ht="16.350000000000001" customHeight="1">
      <c r="A45" s="95">
        <v>2028</v>
      </c>
      <c r="B45" s="65" t="s">
        <v>164</v>
      </c>
      <c r="C45" s="124" t="s">
        <v>164</v>
      </c>
      <c r="D45" s="66" t="e">
        <v>#N/A</v>
      </c>
      <c r="E45" s="74"/>
      <c r="F45" s="76" t="e">
        <f>IF(ISNUMBER(Daten_KV121[[#This Row],[ZH]]),Daten_KV121[[#This Row],[ZH]]/_xlfn.XLOOKUP(Basisjahr,Daten_KV121[Jahr],Daten_KV121[ZH])-1,#N/A)</f>
        <v>#N/A</v>
      </c>
      <c r="G45" s="74"/>
      <c r="H45" s="76" t="e">
        <f>IF(ISNUMBER(Daten_KV121[[#This Row],[CH]]),Daten_KV121[[#This Row],[CH]]/_xlfn.XLOOKUP(Basisjahr,Daten_KV121[Jahr],Daten_KV121[CH])-1,#N/A)</f>
        <v>#N/A</v>
      </c>
      <c r="I45" s="74"/>
      <c r="J45" s="76" t="e">
        <f>IF(ISNUMBER(Daten_KV121[[#This Row],[BS]]),Daten_KV121[[#This Row],[BS]]/_xlfn.XLOOKUP(Basisjahr,Daten_KV121[Jahr],Daten_KV121[BS])-1,#N/A)</f>
        <v>#N/A</v>
      </c>
      <c r="K45" s="68"/>
      <c r="L45" s="67"/>
      <c r="M45" s="64"/>
      <c r="N45" s="62"/>
      <c r="O45" s="62"/>
      <c r="P45" s="62"/>
    </row>
    <row r="46" spans="1:16" ht="16.350000000000001" customHeight="1">
      <c r="A46" s="95">
        <v>2029</v>
      </c>
      <c r="B46" s="65" t="s">
        <v>164</v>
      </c>
      <c r="C46" s="124" t="s">
        <v>164</v>
      </c>
      <c r="D46" s="66" t="e">
        <v>#N/A</v>
      </c>
      <c r="E46" s="74"/>
      <c r="F46" s="76" t="e">
        <f>IF(ISNUMBER(Daten_KV121[[#This Row],[ZH]]),Daten_KV121[[#This Row],[ZH]]/_xlfn.XLOOKUP(Basisjahr,Daten_KV121[Jahr],Daten_KV121[ZH])-1,#N/A)</f>
        <v>#N/A</v>
      </c>
      <c r="G46" s="74"/>
      <c r="H46" s="76" t="e">
        <f>IF(ISNUMBER(Daten_KV121[[#This Row],[CH]]),Daten_KV121[[#This Row],[CH]]/_xlfn.XLOOKUP(Basisjahr,Daten_KV121[Jahr],Daten_KV121[CH])-1,#N/A)</f>
        <v>#N/A</v>
      </c>
      <c r="I46" s="74"/>
      <c r="J46" s="76" t="e">
        <f>IF(ISNUMBER(Daten_KV121[[#This Row],[BS]]),Daten_KV121[[#This Row],[BS]]/_xlfn.XLOOKUP(Basisjahr,Daten_KV121[Jahr],Daten_KV121[BS])-1,#N/A)</f>
        <v>#N/A</v>
      </c>
      <c r="K46" s="68"/>
      <c r="L46" s="67"/>
      <c r="M46" s="64"/>
      <c r="N46" s="62"/>
      <c r="O46" s="62"/>
      <c r="P46" s="62"/>
    </row>
    <row r="47" spans="1:16" ht="16.350000000000001" customHeight="1">
      <c r="A47" s="95">
        <v>2030</v>
      </c>
      <c r="B47" s="65" t="s">
        <v>164</v>
      </c>
      <c r="C47" s="124" t="s">
        <v>164</v>
      </c>
      <c r="D47" s="66" t="e">
        <v>#N/A</v>
      </c>
      <c r="E47" s="74"/>
      <c r="F47" s="76" t="e">
        <f>IF(ISNUMBER(Daten_KV121[[#This Row],[ZH]]),Daten_KV121[[#This Row],[ZH]]/_xlfn.XLOOKUP(Basisjahr,Daten_KV121[Jahr],Daten_KV121[ZH])-1,#N/A)</f>
        <v>#N/A</v>
      </c>
      <c r="G47" s="74"/>
      <c r="H47" s="76" t="e">
        <f>IF(ISNUMBER(Daten_KV121[[#This Row],[CH]]),Daten_KV121[[#This Row],[CH]]/_xlfn.XLOOKUP(Basisjahr,Daten_KV121[Jahr],Daten_KV121[CH])-1,#N/A)</f>
        <v>#N/A</v>
      </c>
      <c r="I47" s="74"/>
      <c r="J47" s="76" t="e">
        <f>IF(ISNUMBER(Daten_KV121[[#This Row],[BS]]),Daten_KV121[[#This Row],[BS]]/_xlfn.XLOOKUP(Basisjahr,Daten_KV121[Jahr],Daten_KV121[BS])-1,#N/A)</f>
        <v>#N/A</v>
      </c>
      <c r="K47" s="68"/>
      <c r="L47" s="67"/>
      <c r="M47" s="64"/>
      <c r="N47" s="62"/>
      <c r="O47" s="62"/>
      <c r="P47" s="62"/>
    </row>
    <row r="48" spans="1:16" ht="16.350000000000001" customHeight="1">
      <c r="A48" s="95">
        <v>2031</v>
      </c>
      <c r="B48" s="65" t="s">
        <v>164</v>
      </c>
      <c r="C48" s="124" t="s">
        <v>164</v>
      </c>
      <c r="D48" s="66" t="e">
        <v>#N/A</v>
      </c>
      <c r="E48" s="74"/>
      <c r="F48" s="76" t="e">
        <f>IF(ISNUMBER(Daten_KV121[[#This Row],[ZH]]),Daten_KV121[[#This Row],[ZH]]/_xlfn.XLOOKUP(Basisjahr,Daten_KV121[Jahr],Daten_KV121[ZH])-1,#N/A)</f>
        <v>#N/A</v>
      </c>
      <c r="G48" s="74"/>
      <c r="H48" s="76" t="e">
        <f>IF(ISNUMBER(Daten_KV121[[#This Row],[CH]]),Daten_KV121[[#This Row],[CH]]/_xlfn.XLOOKUP(Basisjahr,Daten_KV121[Jahr],Daten_KV121[CH])-1,#N/A)</f>
        <v>#N/A</v>
      </c>
      <c r="I48" s="74"/>
      <c r="J48" s="76" t="e">
        <f>IF(ISNUMBER(Daten_KV121[[#This Row],[BS]]),Daten_KV121[[#This Row],[BS]]/_xlfn.XLOOKUP(Basisjahr,Daten_KV121[Jahr],Daten_KV121[BS])-1,#N/A)</f>
        <v>#N/A</v>
      </c>
      <c r="K48" s="68"/>
      <c r="L48" s="67"/>
      <c r="M48" s="64"/>
      <c r="N48" s="62"/>
      <c r="O48" s="62"/>
      <c r="P48" s="62"/>
    </row>
    <row r="49" spans="1:16" ht="16.350000000000001" customHeight="1">
      <c r="A49" s="95">
        <v>2032</v>
      </c>
      <c r="B49" s="65" t="s">
        <v>164</v>
      </c>
      <c r="C49" s="124" t="s">
        <v>164</v>
      </c>
      <c r="D49" s="66" t="e">
        <v>#N/A</v>
      </c>
      <c r="E49" s="74"/>
      <c r="F49" s="76" t="e">
        <f>IF(ISNUMBER(Daten_KV121[[#This Row],[ZH]]),Daten_KV121[[#This Row],[ZH]]/_xlfn.XLOOKUP(Basisjahr,Daten_KV121[Jahr],Daten_KV121[ZH])-1,#N/A)</f>
        <v>#N/A</v>
      </c>
      <c r="G49" s="74"/>
      <c r="H49" s="76" t="e">
        <f>IF(ISNUMBER(Daten_KV121[[#This Row],[CH]]),Daten_KV121[[#This Row],[CH]]/_xlfn.XLOOKUP(Basisjahr,Daten_KV121[Jahr],Daten_KV121[CH])-1,#N/A)</f>
        <v>#N/A</v>
      </c>
      <c r="I49" s="74"/>
      <c r="J49" s="76" t="e">
        <f>IF(ISNUMBER(Daten_KV121[[#This Row],[BS]]),Daten_KV121[[#This Row],[BS]]/_xlfn.XLOOKUP(Basisjahr,Daten_KV121[Jahr],Daten_KV121[BS])-1,#N/A)</f>
        <v>#N/A</v>
      </c>
      <c r="K49" s="68"/>
      <c r="L49" s="67"/>
      <c r="M49" s="64"/>
      <c r="N49" s="62"/>
      <c r="O49" s="62"/>
      <c r="P49" s="62"/>
    </row>
    <row r="50" spans="1:16" ht="16.350000000000001" customHeight="1">
      <c r="A50" s="95">
        <v>2033</v>
      </c>
      <c r="B50" s="65" t="s">
        <v>164</v>
      </c>
      <c r="C50" s="124" t="s">
        <v>164</v>
      </c>
      <c r="D50" s="66" t="e">
        <v>#N/A</v>
      </c>
      <c r="E50" s="74"/>
      <c r="F50" s="76" t="e">
        <f>IF(ISNUMBER(Daten_KV121[[#This Row],[ZH]]),Daten_KV121[[#This Row],[ZH]]/_xlfn.XLOOKUP(Basisjahr,Daten_KV121[Jahr],Daten_KV121[ZH])-1,#N/A)</f>
        <v>#N/A</v>
      </c>
      <c r="G50" s="74"/>
      <c r="H50" s="76" t="e">
        <f>IF(ISNUMBER(Daten_KV121[[#This Row],[CH]]),Daten_KV121[[#This Row],[CH]]/_xlfn.XLOOKUP(Basisjahr,Daten_KV121[Jahr],Daten_KV121[CH])-1,#N/A)</f>
        <v>#N/A</v>
      </c>
      <c r="I50" s="74"/>
      <c r="J50" s="76" t="e">
        <f>IF(ISNUMBER(Daten_KV121[[#This Row],[BS]]),Daten_KV121[[#This Row],[BS]]/_xlfn.XLOOKUP(Basisjahr,Daten_KV121[Jahr],Daten_KV121[BS])-1,#N/A)</f>
        <v>#N/A</v>
      </c>
      <c r="K50" s="68"/>
      <c r="L50" s="67"/>
      <c r="M50" s="64"/>
      <c r="N50" s="62"/>
      <c r="O50" s="62"/>
      <c r="P50" s="62"/>
    </row>
    <row r="51" spans="1:16" ht="16.350000000000001" customHeight="1">
      <c r="A51" s="95">
        <v>2034</v>
      </c>
      <c r="B51" s="65" t="s">
        <v>164</v>
      </c>
      <c r="C51" s="124" t="s">
        <v>164</v>
      </c>
      <c r="D51" s="66" t="e">
        <v>#N/A</v>
      </c>
      <c r="E51" s="74"/>
      <c r="F51" s="76" t="e">
        <f>IF(ISNUMBER(Daten_KV121[[#This Row],[ZH]]),Daten_KV121[[#This Row],[ZH]]/_xlfn.XLOOKUP(Basisjahr,Daten_KV121[Jahr],Daten_KV121[ZH])-1,#N/A)</f>
        <v>#N/A</v>
      </c>
      <c r="G51" s="74"/>
      <c r="H51" s="76" t="e">
        <f>IF(ISNUMBER(Daten_KV121[[#This Row],[CH]]),Daten_KV121[[#This Row],[CH]]/_xlfn.XLOOKUP(Basisjahr,Daten_KV121[Jahr],Daten_KV121[CH])-1,#N/A)</f>
        <v>#N/A</v>
      </c>
      <c r="I51" s="74"/>
      <c r="J51" s="76" t="e">
        <f>IF(ISNUMBER(Daten_KV121[[#This Row],[BS]]),Daten_KV121[[#This Row],[BS]]/_xlfn.XLOOKUP(Basisjahr,Daten_KV121[Jahr],Daten_KV121[BS])-1,#N/A)</f>
        <v>#N/A</v>
      </c>
      <c r="K51" s="68"/>
      <c r="L51" s="67"/>
      <c r="M51" s="64"/>
      <c r="N51" s="62"/>
      <c r="O51" s="62"/>
      <c r="P51" s="62"/>
    </row>
    <row r="52" spans="1:16" ht="16.350000000000001" customHeight="1">
      <c r="A52" s="95">
        <v>2035</v>
      </c>
      <c r="B52" s="65" t="s">
        <v>164</v>
      </c>
      <c r="C52" s="124" t="s">
        <v>164</v>
      </c>
      <c r="D52" s="66" t="e">
        <v>#N/A</v>
      </c>
      <c r="E52" s="74"/>
      <c r="F52" s="76" t="e">
        <f>IF(ISNUMBER(Daten_KV121[[#This Row],[ZH]]),Daten_KV121[[#This Row],[ZH]]/_xlfn.XLOOKUP(Basisjahr,Daten_KV121[Jahr],Daten_KV121[ZH])-1,#N/A)</f>
        <v>#N/A</v>
      </c>
      <c r="G52" s="74"/>
      <c r="H52" s="76" t="e">
        <f>IF(ISNUMBER(Daten_KV121[[#This Row],[CH]]),Daten_KV121[[#This Row],[CH]]/_xlfn.XLOOKUP(Basisjahr,Daten_KV121[Jahr],Daten_KV121[CH])-1,#N/A)</f>
        <v>#N/A</v>
      </c>
      <c r="I52" s="74"/>
      <c r="J52" s="76" t="e">
        <f>IF(ISNUMBER(Daten_KV121[[#This Row],[BS]]),Daten_KV121[[#This Row],[BS]]/_xlfn.XLOOKUP(Basisjahr,Daten_KV121[Jahr],Daten_KV121[BS])-1,#N/A)</f>
        <v>#N/A</v>
      </c>
      <c r="K52" s="68"/>
      <c r="L52" s="67"/>
      <c r="M52" s="64"/>
      <c r="N52" s="62"/>
      <c r="O52" s="62"/>
      <c r="P52" s="62"/>
    </row>
    <row r="53" spans="1:16" ht="16.350000000000001" customHeight="1">
      <c r="A53" s="95">
        <v>2036</v>
      </c>
      <c r="B53" s="65" t="s">
        <v>164</v>
      </c>
      <c r="C53" s="124" t="s">
        <v>164</v>
      </c>
      <c r="D53" s="66" t="e">
        <v>#N/A</v>
      </c>
      <c r="E53" s="74"/>
      <c r="F53" s="76" t="e">
        <f>IF(ISNUMBER(Daten_KV121[[#This Row],[ZH]]),Daten_KV121[[#This Row],[ZH]]/_xlfn.XLOOKUP(Basisjahr,Daten_KV121[Jahr],Daten_KV121[ZH])-1,#N/A)</f>
        <v>#N/A</v>
      </c>
      <c r="G53" s="74"/>
      <c r="H53" s="76" t="e">
        <f>IF(ISNUMBER(Daten_KV121[[#This Row],[CH]]),Daten_KV121[[#This Row],[CH]]/_xlfn.XLOOKUP(Basisjahr,Daten_KV121[Jahr],Daten_KV121[CH])-1,#N/A)</f>
        <v>#N/A</v>
      </c>
      <c r="I53" s="74"/>
      <c r="J53" s="76" t="e">
        <f>IF(ISNUMBER(Daten_KV121[[#This Row],[BS]]),Daten_KV121[[#This Row],[BS]]/_xlfn.XLOOKUP(Basisjahr,Daten_KV121[Jahr],Daten_KV121[BS])-1,#N/A)</f>
        <v>#N/A</v>
      </c>
      <c r="K53" s="68"/>
      <c r="L53" s="67"/>
      <c r="M53" s="64"/>
      <c r="N53" s="62"/>
      <c r="O53" s="62"/>
      <c r="P53" s="62"/>
    </row>
    <row r="54" spans="1:16" ht="16.350000000000001" customHeight="1">
      <c r="A54" s="95">
        <v>2037</v>
      </c>
      <c r="B54" s="65" t="s">
        <v>164</v>
      </c>
      <c r="C54" s="124" t="s">
        <v>164</v>
      </c>
      <c r="D54" s="66" t="e">
        <v>#N/A</v>
      </c>
      <c r="E54" s="74"/>
      <c r="F54" s="76" t="e">
        <f>IF(ISNUMBER(Daten_KV121[[#This Row],[ZH]]),Daten_KV121[[#This Row],[ZH]]/_xlfn.XLOOKUP(Basisjahr,Daten_KV121[Jahr],Daten_KV121[ZH])-1,#N/A)</f>
        <v>#N/A</v>
      </c>
      <c r="G54" s="74"/>
      <c r="H54" s="76" t="e">
        <f>IF(ISNUMBER(Daten_KV121[[#This Row],[CH]]),Daten_KV121[[#This Row],[CH]]/_xlfn.XLOOKUP(Basisjahr,Daten_KV121[Jahr],Daten_KV121[CH])-1,#N/A)</f>
        <v>#N/A</v>
      </c>
      <c r="I54" s="74"/>
      <c r="J54" s="76" t="e">
        <f>IF(ISNUMBER(Daten_KV121[[#This Row],[BS]]),Daten_KV121[[#This Row],[BS]]/_xlfn.XLOOKUP(Basisjahr,Daten_KV121[Jahr],Daten_KV121[BS])-1,#N/A)</f>
        <v>#N/A</v>
      </c>
      <c r="K54" s="68"/>
      <c r="L54" s="67"/>
      <c r="M54" s="64"/>
      <c r="N54" s="62"/>
      <c r="O54" s="62"/>
      <c r="P54" s="62"/>
    </row>
    <row r="55" spans="1:16" ht="16.350000000000001" customHeight="1">
      <c r="A55" s="95">
        <v>2038</v>
      </c>
      <c r="B55" s="65" t="s">
        <v>164</v>
      </c>
      <c r="C55" s="124" t="s">
        <v>164</v>
      </c>
      <c r="D55" s="66" t="e">
        <v>#N/A</v>
      </c>
      <c r="E55" s="74"/>
      <c r="F55" s="76" t="e">
        <f>IF(ISNUMBER(Daten_KV121[[#This Row],[ZH]]),Daten_KV121[[#This Row],[ZH]]/_xlfn.XLOOKUP(Basisjahr,Daten_KV121[Jahr],Daten_KV121[ZH])-1,#N/A)</f>
        <v>#N/A</v>
      </c>
      <c r="G55" s="74"/>
      <c r="H55" s="76" t="e">
        <f>IF(ISNUMBER(Daten_KV121[[#This Row],[CH]]),Daten_KV121[[#This Row],[CH]]/_xlfn.XLOOKUP(Basisjahr,Daten_KV121[Jahr],Daten_KV121[CH])-1,#N/A)</f>
        <v>#N/A</v>
      </c>
      <c r="I55" s="74"/>
      <c r="J55" s="76" t="e">
        <f>IF(ISNUMBER(Daten_KV121[[#This Row],[BS]]),Daten_KV121[[#This Row],[BS]]/_xlfn.XLOOKUP(Basisjahr,Daten_KV121[Jahr],Daten_KV121[BS])-1,#N/A)</f>
        <v>#N/A</v>
      </c>
      <c r="K55" s="68"/>
      <c r="L55" s="67"/>
      <c r="M55" s="64"/>
      <c r="N55" s="62"/>
      <c r="O55" s="62"/>
      <c r="P55" s="62"/>
    </row>
    <row r="56" spans="1:16" ht="16.350000000000001" customHeight="1">
      <c r="A56" s="95">
        <v>2039</v>
      </c>
      <c r="B56" s="65" t="s">
        <v>164</v>
      </c>
      <c r="C56" s="124" t="s">
        <v>164</v>
      </c>
      <c r="D56" s="66" t="e">
        <v>#N/A</v>
      </c>
      <c r="E56" s="74"/>
      <c r="F56" s="76" t="e">
        <f>IF(ISNUMBER(Daten_KV121[[#This Row],[ZH]]),Daten_KV121[[#This Row],[ZH]]/_xlfn.XLOOKUP(Basisjahr,Daten_KV121[Jahr],Daten_KV121[ZH])-1,#N/A)</f>
        <v>#N/A</v>
      </c>
      <c r="G56" s="74"/>
      <c r="H56" s="76" t="e">
        <f>IF(ISNUMBER(Daten_KV121[[#This Row],[CH]]),Daten_KV121[[#This Row],[CH]]/_xlfn.XLOOKUP(Basisjahr,Daten_KV121[Jahr],Daten_KV121[CH])-1,#N/A)</f>
        <v>#N/A</v>
      </c>
      <c r="I56" s="74"/>
      <c r="J56" s="76" t="e">
        <f>IF(ISNUMBER(Daten_KV121[[#This Row],[BS]]),Daten_KV121[[#This Row],[BS]]/_xlfn.XLOOKUP(Basisjahr,Daten_KV121[Jahr],Daten_KV121[BS])-1,#N/A)</f>
        <v>#N/A</v>
      </c>
      <c r="K56" s="68"/>
      <c r="L56" s="67"/>
      <c r="M56" s="64"/>
      <c r="N56" s="62"/>
      <c r="O56" s="62"/>
      <c r="P56" s="62"/>
    </row>
    <row r="57" spans="1:16" ht="16.350000000000001" customHeight="1">
      <c r="A57" s="95">
        <v>2040</v>
      </c>
      <c r="B57" s="65" t="s">
        <v>164</v>
      </c>
      <c r="C57" s="124" t="s">
        <v>164</v>
      </c>
      <c r="D57" s="66" t="e">
        <v>#N/A</v>
      </c>
      <c r="E57" s="74"/>
      <c r="F57" s="76" t="e">
        <f>IF(ISNUMBER(Daten_KV121[[#This Row],[ZH]]),Daten_KV121[[#This Row],[ZH]]/_xlfn.XLOOKUP(Basisjahr,Daten_KV121[Jahr],Daten_KV121[ZH])-1,#N/A)</f>
        <v>#N/A</v>
      </c>
      <c r="G57" s="74"/>
      <c r="H57" s="76" t="e">
        <f>IF(ISNUMBER(Daten_KV121[[#This Row],[CH]]),Daten_KV121[[#This Row],[CH]]/_xlfn.XLOOKUP(Basisjahr,Daten_KV121[Jahr],Daten_KV121[CH])-1,#N/A)</f>
        <v>#N/A</v>
      </c>
      <c r="I57" s="74"/>
      <c r="J57" s="76" t="e">
        <f>IF(ISNUMBER(Daten_KV121[[#This Row],[BS]]),Daten_KV121[[#This Row],[BS]]/_xlfn.XLOOKUP(Basisjahr,Daten_KV121[Jahr],Daten_KV121[BS])-1,#N/A)</f>
        <v>#N/A</v>
      </c>
      <c r="K57" s="68"/>
      <c r="L57" s="67"/>
      <c r="M57" s="64"/>
      <c r="N57" s="62"/>
      <c r="O57" s="62"/>
      <c r="P57" s="62"/>
    </row>
    <row r="58" spans="1:16" ht="16.350000000000001" customHeight="1">
      <c r="A58" s="95">
        <v>2041</v>
      </c>
      <c r="B58" s="65" t="s">
        <v>164</v>
      </c>
      <c r="C58" s="124" t="s">
        <v>164</v>
      </c>
      <c r="D58" s="66" t="e">
        <v>#N/A</v>
      </c>
      <c r="E58" s="74"/>
      <c r="F58" s="76" t="e">
        <f>IF(ISNUMBER(Daten_KV121[[#This Row],[ZH]]),Daten_KV121[[#This Row],[ZH]]/_xlfn.XLOOKUP(Basisjahr,Daten_KV121[Jahr],Daten_KV121[ZH])-1,#N/A)</f>
        <v>#N/A</v>
      </c>
      <c r="G58" s="74"/>
      <c r="H58" s="76" t="e">
        <f>IF(ISNUMBER(Daten_KV121[[#This Row],[CH]]),Daten_KV121[[#This Row],[CH]]/_xlfn.XLOOKUP(Basisjahr,Daten_KV121[Jahr],Daten_KV121[CH])-1,#N/A)</f>
        <v>#N/A</v>
      </c>
      <c r="I58" s="74"/>
      <c r="J58" s="76" t="e">
        <f>IF(ISNUMBER(Daten_KV121[[#This Row],[BS]]),Daten_KV121[[#This Row],[BS]]/_xlfn.XLOOKUP(Basisjahr,Daten_KV121[Jahr],Daten_KV121[BS])-1,#N/A)</f>
        <v>#N/A</v>
      </c>
      <c r="K58" s="68"/>
      <c r="L58" s="67"/>
      <c r="M58" s="64"/>
      <c r="N58" s="62"/>
      <c r="O58" s="62"/>
      <c r="P58" s="62"/>
    </row>
    <row r="59" spans="1:16" ht="16.350000000000001" customHeight="1">
      <c r="A59" s="95">
        <v>2042</v>
      </c>
      <c r="B59" s="65" t="s">
        <v>164</v>
      </c>
      <c r="C59" s="124" t="s">
        <v>164</v>
      </c>
      <c r="D59" s="66" t="e">
        <v>#N/A</v>
      </c>
      <c r="E59" s="74"/>
      <c r="F59" s="76" t="e">
        <f>IF(ISNUMBER(Daten_KV121[[#This Row],[ZH]]),Daten_KV121[[#This Row],[ZH]]/_xlfn.XLOOKUP(Basisjahr,Daten_KV121[Jahr],Daten_KV121[ZH])-1,#N/A)</f>
        <v>#N/A</v>
      </c>
      <c r="G59" s="74"/>
      <c r="H59" s="76" t="e">
        <f>IF(ISNUMBER(Daten_KV121[[#This Row],[CH]]),Daten_KV121[[#This Row],[CH]]/_xlfn.XLOOKUP(Basisjahr,Daten_KV121[Jahr],Daten_KV121[CH])-1,#N/A)</f>
        <v>#N/A</v>
      </c>
      <c r="I59" s="74"/>
      <c r="J59" s="76" t="e">
        <f>IF(ISNUMBER(Daten_KV121[[#This Row],[BS]]),Daten_KV121[[#This Row],[BS]]/_xlfn.XLOOKUP(Basisjahr,Daten_KV121[Jahr],Daten_KV121[BS])-1,#N/A)</f>
        <v>#N/A</v>
      </c>
      <c r="K59" s="68"/>
      <c r="L59" s="67"/>
      <c r="M59" s="64"/>
      <c r="N59" s="62"/>
      <c r="O59" s="62"/>
      <c r="P59" s="62"/>
    </row>
    <row r="60" spans="1:16" ht="16.350000000000001" customHeight="1">
      <c r="A60" s="95">
        <v>2043</v>
      </c>
      <c r="B60" s="65" t="s">
        <v>164</v>
      </c>
      <c r="C60" s="124" t="s">
        <v>164</v>
      </c>
      <c r="D60" s="66" t="e">
        <v>#N/A</v>
      </c>
      <c r="E60" s="74"/>
      <c r="F60" s="76" t="e">
        <f>IF(ISNUMBER(Daten_KV121[[#This Row],[ZH]]),Daten_KV121[[#This Row],[ZH]]/_xlfn.XLOOKUP(Basisjahr,Daten_KV121[Jahr],Daten_KV121[ZH])-1,#N/A)</f>
        <v>#N/A</v>
      </c>
      <c r="G60" s="74"/>
      <c r="H60" s="76" t="e">
        <f>IF(ISNUMBER(Daten_KV121[[#This Row],[CH]]),Daten_KV121[[#This Row],[CH]]/_xlfn.XLOOKUP(Basisjahr,Daten_KV121[Jahr],Daten_KV121[CH])-1,#N/A)</f>
        <v>#N/A</v>
      </c>
      <c r="I60" s="74"/>
      <c r="J60" s="76" t="e">
        <f>IF(ISNUMBER(Daten_KV121[[#This Row],[BS]]),Daten_KV121[[#This Row],[BS]]/_xlfn.XLOOKUP(Basisjahr,Daten_KV121[Jahr],Daten_KV121[BS])-1,#N/A)</f>
        <v>#N/A</v>
      </c>
      <c r="K60" s="68"/>
      <c r="L60" s="67"/>
      <c r="M60" s="64"/>
      <c r="N60" s="62"/>
      <c r="O60" s="62"/>
      <c r="P60" s="62"/>
    </row>
    <row r="61" spans="1:16" ht="16.350000000000001" customHeight="1">
      <c r="A61" s="95">
        <v>2044</v>
      </c>
      <c r="B61" s="65" t="s">
        <v>164</v>
      </c>
      <c r="C61" s="124" t="s">
        <v>164</v>
      </c>
      <c r="D61" s="66" t="e">
        <v>#N/A</v>
      </c>
      <c r="E61" s="74"/>
      <c r="F61" s="76" t="e">
        <f>IF(ISNUMBER(Daten_KV121[[#This Row],[ZH]]),Daten_KV121[[#This Row],[ZH]]/_xlfn.XLOOKUP(Basisjahr,Daten_KV121[Jahr],Daten_KV121[ZH])-1,#N/A)</f>
        <v>#N/A</v>
      </c>
      <c r="G61" s="74"/>
      <c r="H61" s="76" t="e">
        <f>IF(ISNUMBER(Daten_KV121[[#This Row],[CH]]),Daten_KV121[[#This Row],[CH]]/_xlfn.XLOOKUP(Basisjahr,Daten_KV121[Jahr],Daten_KV121[CH])-1,#N/A)</f>
        <v>#N/A</v>
      </c>
      <c r="I61" s="74"/>
      <c r="J61" s="76" t="e">
        <f>IF(ISNUMBER(Daten_KV121[[#This Row],[BS]]),Daten_KV121[[#This Row],[BS]]/_xlfn.XLOOKUP(Basisjahr,Daten_KV121[Jahr],Daten_KV121[BS])-1,#N/A)</f>
        <v>#N/A</v>
      </c>
      <c r="K61" s="68"/>
      <c r="L61" s="67"/>
      <c r="M61" s="64"/>
      <c r="N61" s="62"/>
      <c r="O61" s="62"/>
      <c r="P61" s="62"/>
    </row>
    <row r="62" spans="1:16" ht="16.350000000000001" customHeight="1">
      <c r="A62" s="95">
        <v>2045</v>
      </c>
      <c r="B62" s="65" t="s">
        <v>164</v>
      </c>
      <c r="C62" s="124" t="s">
        <v>164</v>
      </c>
      <c r="D62" s="66" t="e">
        <v>#N/A</v>
      </c>
      <c r="E62" s="74"/>
      <c r="F62" s="76" t="e">
        <f>IF(ISNUMBER(Daten_KV121[[#This Row],[ZH]]),Daten_KV121[[#This Row],[ZH]]/_xlfn.XLOOKUP(Basisjahr,Daten_KV121[Jahr],Daten_KV121[ZH])-1,#N/A)</f>
        <v>#N/A</v>
      </c>
      <c r="G62" s="74"/>
      <c r="H62" s="76" t="e">
        <f>IF(ISNUMBER(Daten_KV121[[#This Row],[CH]]),Daten_KV121[[#This Row],[CH]]/_xlfn.XLOOKUP(Basisjahr,Daten_KV121[Jahr],Daten_KV121[CH])-1,#N/A)</f>
        <v>#N/A</v>
      </c>
      <c r="I62" s="74"/>
      <c r="J62" s="76" t="e">
        <f>IF(ISNUMBER(Daten_KV121[[#This Row],[BS]]),Daten_KV121[[#This Row],[BS]]/_xlfn.XLOOKUP(Basisjahr,Daten_KV121[Jahr],Daten_KV121[BS])-1,#N/A)</f>
        <v>#N/A</v>
      </c>
      <c r="K62" s="68"/>
      <c r="L62" s="67"/>
      <c r="M62" s="64"/>
      <c r="N62" s="62"/>
      <c r="O62" s="62"/>
      <c r="P62" s="62"/>
    </row>
    <row r="63" spans="1:16" ht="16.350000000000001" customHeight="1">
      <c r="A63" s="95">
        <v>2046</v>
      </c>
      <c r="B63" s="65" t="s">
        <v>164</v>
      </c>
      <c r="C63" s="124" t="s">
        <v>164</v>
      </c>
      <c r="D63" s="66" t="e">
        <v>#N/A</v>
      </c>
      <c r="E63" s="74"/>
      <c r="F63" s="76" t="e">
        <f>IF(ISNUMBER(Daten_KV121[[#This Row],[ZH]]),Daten_KV121[[#This Row],[ZH]]/_xlfn.XLOOKUP(Basisjahr,Daten_KV121[Jahr],Daten_KV121[ZH])-1,#N/A)</f>
        <v>#N/A</v>
      </c>
      <c r="G63" s="74"/>
      <c r="H63" s="76" t="e">
        <f>IF(ISNUMBER(Daten_KV121[[#This Row],[CH]]),Daten_KV121[[#This Row],[CH]]/_xlfn.XLOOKUP(Basisjahr,Daten_KV121[Jahr],Daten_KV121[CH])-1,#N/A)</f>
        <v>#N/A</v>
      </c>
      <c r="I63" s="74"/>
      <c r="J63" s="76" t="e">
        <f>IF(ISNUMBER(Daten_KV121[[#This Row],[BS]]),Daten_KV121[[#This Row],[BS]]/_xlfn.XLOOKUP(Basisjahr,Daten_KV121[Jahr],Daten_KV121[BS])-1,#N/A)</f>
        <v>#N/A</v>
      </c>
      <c r="K63" s="68"/>
      <c r="L63" s="67"/>
      <c r="M63" s="64"/>
      <c r="N63" s="62"/>
      <c r="O63" s="62"/>
      <c r="P63" s="62"/>
    </row>
    <row r="64" spans="1:16" ht="16.350000000000001" customHeight="1">
      <c r="A64" s="95">
        <v>2047</v>
      </c>
      <c r="B64" s="65" t="s">
        <v>164</v>
      </c>
      <c r="C64" s="124" t="s">
        <v>164</v>
      </c>
      <c r="D64" s="66" t="e">
        <v>#N/A</v>
      </c>
      <c r="E64" s="74"/>
      <c r="F64" s="76" t="e">
        <f>IF(ISNUMBER(Daten_KV121[[#This Row],[ZH]]),Daten_KV121[[#This Row],[ZH]]/_xlfn.XLOOKUP(Basisjahr,Daten_KV121[Jahr],Daten_KV121[ZH])-1,#N/A)</f>
        <v>#N/A</v>
      </c>
      <c r="G64" s="74"/>
      <c r="H64" s="76" t="e">
        <f>IF(ISNUMBER(Daten_KV121[[#This Row],[CH]]),Daten_KV121[[#This Row],[CH]]/_xlfn.XLOOKUP(Basisjahr,Daten_KV121[Jahr],Daten_KV121[CH])-1,#N/A)</f>
        <v>#N/A</v>
      </c>
      <c r="I64" s="74"/>
      <c r="J64" s="76" t="e">
        <f>IF(ISNUMBER(Daten_KV121[[#This Row],[BS]]),Daten_KV121[[#This Row],[BS]]/_xlfn.XLOOKUP(Basisjahr,Daten_KV121[Jahr],Daten_KV121[BS])-1,#N/A)</f>
        <v>#N/A</v>
      </c>
      <c r="K64" s="68"/>
      <c r="L64" s="67"/>
      <c r="M64" s="64"/>
      <c r="N64" s="62"/>
      <c r="O64" s="62"/>
      <c r="P64" s="62"/>
    </row>
    <row r="65" spans="1:16" ht="16.350000000000001" customHeight="1">
      <c r="A65" s="95">
        <v>2048</v>
      </c>
      <c r="B65" s="65" t="s">
        <v>164</v>
      </c>
      <c r="C65" s="124" t="s">
        <v>164</v>
      </c>
      <c r="D65" s="66" t="e">
        <v>#N/A</v>
      </c>
      <c r="E65" s="74"/>
      <c r="F65" s="76" t="e">
        <f>IF(ISNUMBER(Daten_KV121[[#This Row],[ZH]]),Daten_KV121[[#This Row],[ZH]]/_xlfn.XLOOKUP(Basisjahr,Daten_KV121[Jahr],Daten_KV121[ZH])-1,#N/A)</f>
        <v>#N/A</v>
      </c>
      <c r="G65" s="74"/>
      <c r="H65" s="76" t="e">
        <f>IF(ISNUMBER(Daten_KV121[[#This Row],[CH]]),Daten_KV121[[#This Row],[CH]]/_xlfn.XLOOKUP(Basisjahr,Daten_KV121[Jahr],Daten_KV121[CH])-1,#N/A)</f>
        <v>#N/A</v>
      </c>
      <c r="I65" s="74"/>
      <c r="J65" s="76" t="e">
        <f>IF(ISNUMBER(Daten_KV121[[#This Row],[BS]]),Daten_KV121[[#This Row],[BS]]/_xlfn.XLOOKUP(Basisjahr,Daten_KV121[Jahr],Daten_KV121[BS])-1,#N/A)</f>
        <v>#N/A</v>
      </c>
      <c r="K65" s="68"/>
      <c r="L65" s="67"/>
      <c r="M65" s="64"/>
      <c r="N65" s="62"/>
      <c r="O65" s="62"/>
      <c r="P65" s="62"/>
    </row>
    <row r="66" spans="1:16" ht="16.350000000000001" customHeight="1">
      <c r="A66" s="95">
        <v>2049</v>
      </c>
      <c r="B66" s="65" t="s">
        <v>164</v>
      </c>
      <c r="C66" s="124" t="s">
        <v>164</v>
      </c>
      <c r="D66" s="66" t="e">
        <v>#N/A</v>
      </c>
      <c r="E66" s="74"/>
      <c r="F66" s="76" t="e">
        <f>IF(ISNUMBER(Daten_KV121[[#This Row],[ZH]]),Daten_KV121[[#This Row],[ZH]]/_xlfn.XLOOKUP(Basisjahr,Daten_KV121[Jahr],Daten_KV121[ZH])-1,#N/A)</f>
        <v>#N/A</v>
      </c>
      <c r="G66" s="74"/>
      <c r="H66" s="76" t="e">
        <f>IF(ISNUMBER(Daten_KV121[[#This Row],[CH]]),Daten_KV121[[#This Row],[CH]]/_xlfn.XLOOKUP(Basisjahr,Daten_KV121[Jahr],Daten_KV121[CH])-1,#N/A)</f>
        <v>#N/A</v>
      </c>
      <c r="I66" s="74"/>
      <c r="J66" s="76" t="e">
        <f>IF(ISNUMBER(Daten_KV121[[#This Row],[BS]]),Daten_KV121[[#This Row],[BS]]/_xlfn.XLOOKUP(Basisjahr,Daten_KV121[Jahr],Daten_KV121[BS])-1,#N/A)</f>
        <v>#N/A</v>
      </c>
      <c r="K66" s="68"/>
      <c r="L66" s="67"/>
      <c r="M66" s="64"/>
      <c r="N66" s="62"/>
      <c r="O66" s="62"/>
      <c r="P66" s="62"/>
    </row>
    <row r="67" spans="1:16" ht="15" customHeight="1">
      <c r="A67" s="95">
        <v>2050</v>
      </c>
      <c r="B67" s="95" t="s">
        <v>164</v>
      </c>
      <c r="C67" s="124" t="s">
        <v>164</v>
      </c>
      <c r="D67" t="e">
        <v>#N/A</v>
      </c>
      <c r="E67"/>
      <c r="F67" t="e">
        <f>IF(ISNUMBER(Daten_KV121[[#This Row],[ZH]]),Daten_KV121[[#This Row],[ZH]]/_xlfn.XLOOKUP(Basisjahr,Daten_KV121[Jahr],Daten_KV121[ZH])-1,#N/A)</f>
        <v>#N/A</v>
      </c>
      <c r="G67"/>
      <c r="H67" t="e">
        <f>IF(ISNUMBER(Daten_KV121[[#This Row],[CH]]),Daten_KV121[[#This Row],[CH]]/_xlfn.XLOOKUP(Basisjahr,Daten_KV121[Jahr],Daten_KV121[CH])-1,#N/A)</f>
        <v>#N/A</v>
      </c>
      <c r="I67"/>
      <c r="J67" t="e">
        <f>IF(ISNUMBER(Daten_KV121[[#This Row],[BS]]),Daten_KV121[[#This Row],[BS]]/_xlfn.XLOOKUP(Basisjahr,Daten_KV121[Jahr],Daten_KV121[BS])-1,#N/A)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5"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DF1CA4BA-A659-4107-9DFE-410ACD8698CB}">
            <xm:f>$A32=Übersicht!$H$1</xm:f>
            <x14:dxf>
              <fill>
                <patternFill>
                  <bgColor theme="3" tint="0.79998168889431442"/>
                </patternFill>
              </fill>
            </x14:dxf>
          </x14:cfRule>
          <x14:cfRule type="expression" priority="3" id="{278BF407-613F-43E2-A1CC-65A127F3D1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Definitionen!I2:I15</xm:f>
          </x14:formula1>
          <xm:sqref>B24:D24</xm:sqref>
        </x14:dataValidation>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7">
    <tabColor theme="7"/>
    <pageSetUpPr fitToPage="1"/>
  </sheetPr>
  <dimension ref="A1:Q127"/>
  <sheetViews>
    <sheetView showGridLines="0" workbookViewId="0">
      <selection activeCell="B11" sqref="B11:D1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545</v>
      </c>
      <c r="B1" s="209"/>
      <c r="C1" s="209"/>
      <c r="D1" s="209"/>
      <c r="E1" s="93" t="e">
        <f ca="1">Basisjahr&amp;"-"&amp;Betrachtungsjahr&amp;": "&amp;ROUND(_xlfn.XLOOKUP(Betrachtungsjahr,Daten_KV2[Jahr],Daten_KV2[Veränderung ZH])*100,1)&amp;" %"</f>
        <v>#NAME?</v>
      </c>
      <c r="F1" s="210" t="s">
        <v>122</v>
      </c>
      <c r="G1" s="210"/>
      <c r="H1" s="210"/>
      <c r="J1" s="94" t="e">
        <f ca="1">Basisjahr&amp;"-"&amp;Betrachtungsjahr&amp;": "&amp;ROUND(_xlfn.XLOOKUP(Betrachtungsjahr,Daten_KV2[Jahr],Daten_KV2[Veränderung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KV3</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546</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9" t="s">
        <v>547</v>
      </c>
      <c r="C8" s="219"/>
      <c r="D8" s="219"/>
      <c r="E8" s="19"/>
      <c r="F8" s="90" t="str">
        <f>A8</f>
        <v>Kurzbeschreibung</v>
      </c>
      <c r="G8" s="212" t="str">
        <f>B8</f>
        <v>Der Indikator zeigt die durchschnittlichen Treibhausgasemissionen pro Kilometer der kantonalen  Fahrzeugflotte</v>
      </c>
      <c r="H8" s="212"/>
      <c r="I8" s="212"/>
      <c r="Q8" s="58" t="e">
        <f>E38/E32-1</f>
        <v>#DIV/0!</v>
      </c>
    </row>
    <row r="9" spans="1:17" s="59" customFormat="1" ht="72" customHeight="1">
      <c r="A9" s="79" t="s">
        <v>132</v>
      </c>
      <c r="B9" s="219" t="s">
        <v>548</v>
      </c>
      <c r="C9" s="219"/>
      <c r="D9" s="219"/>
      <c r="E9" s="19"/>
      <c r="F9" s="90" t="str">
        <f>A9</f>
        <v>Aussagekraft/Relevanz</v>
      </c>
      <c r="G9" s="212" t="str">
        <f>B9</f>
        <v xml:space="preserve">Der Indikator zeigt sehr direkt die Dekarbonsierung der kantonalen Fahrzeugflotte auf.  </v>
      </c>
      <c r="H9" s="212"/>
      <c r="I9" s="21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9" t="s">
        <v>549</v>
      </c>
      <c r="C11" s="229"/>
      <c r="D11" s="229"/>
      <c r="E11" s="19"/>
      <c r="F11" s="90" t="str">
        <f t="shared" ref="F11:G17" si="1">A11</f>
        <v>Datenquelle</v>
      </c>
      <c r="G11" s="212" t="str">
        <f t="shared" si="1"/>
        <v>Monitoringbericht zur Emissionsminderung von Fahrzeugen bei der Beschaffung und dem Betrieb durch die kantonale Verwaltung. Jährliche Erhebung durch das AWEL</v>
      </c>
      <c r="H11" s="212"/>
      <c r="I11" s="212"/>
    </row>
    <row r="12" spans="1:17" s="56" customFormat="1" ht="42" customHeight="1">
      <c r="A12" s="79" t="s">
        <v>134</v>
      </c>
      <c r="B12" s="229" t="s">
        <v>550</v>
      </c>
      <c r="C12" s="229"/>
      <c r="D12" s="229"/>
      <c r="E12" s="19"/>
      <c r="F12" s="90" t="str">
        <f t="shared" si="1"/>
        <v>Internetadresse</v>
      </c>
      <c r="G12" s="212" t="str">
        <f t="shared" si="1"/>
        <v>G:\LKS\05_Klima_und_Mobilitaet\03_Projekte\Monitoring Umsetzung Klimastrategie 85P-1703\03 Modul B\Datengrundlagen Indikatoren</v>
      </c>
      <c r="H12" s="212"/>
      <c r="I12" s="212"/>
    </row>
    <row r="13" spans="1:17" s="56" customFormat="1" ht="42" customHeight="1">
      <c r="A13" s="79" t="s">
        <v>127</v>
      </c>
      <c r="B13" s="229" t="s">
        <v>551</v>
      </c>
      <c r="C13" s="229"/>
      <c r="D13" s="229"/>
      <c r="E13" s="19"/>
      <c r="F13" s="90" t="str">
        <f t="shared" si="1"/>
        <v>Kontaktperson</v>
      </c>
      <c r="G13" s="212" t="str">
        <f t="shared" si="1"/>
        <v>Cuno Bieler, AWEL</v>
      </c>
      <c r="H13" s="212"/>
      <c r="I13" s="212"/>
    </row>
    <row r="14" spans="1:17" s="56" customFormat="1">
      <c r="A14" s="79" t="s">
        <v>135</v>
      </c>
      <c r="B14" s="241" t="s">
        <v>552</v>
      </c>
      <c r="C14" s="242"/>
      <c r="D14" s="243"/>
      <c r="E14" s="19"/>
      <c r="F14" s="90" t="str">
        <f t="shared" si="1"/>
        <v>Nr. der Statisitik</v>
      </c>
      <c r="G14" s="213" t="str">
        <f t="shared" si="1"/>
        <v xml:space="preserve"> -</v>
      </c>
      <c r="H14" s="214"/>
      <c r="I14" s="215"/>
    </row>
    <row r="15" spans="1:17" s="56" customFormat="1" ht="18.600000000000001" customHeight="1">
      <c r="A15" s="79" t="s">
        <v>136</v>
      </c>
      <c r="B15" s="133" t="s">
        <v>552</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thickTop="1" thickBot="1">
      <c r="A23" s="88"/>
      <c r="B23" s="88"/>
      <c r="C23" s="88"/>
      <c r="D23" s="88"/>
      <c r="E23" s="19"/>
      <c r="F23" s="88"/>
      <c r="G23" s="88"/>
      <c r="H23" s="88"/>
      <c r="I23" s="88"/>
    </row>
    <row r="24" spans="1:17" s="59" customFormat="1" ht="18" customHeight="1">
      <c r="A24" s="79" t="s">
        <v>147</v>
      </c>
      <c r="B24" s="219" t="s">
        <v>338</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t="str">
        <f t="shared" si="3"/>
        <v>gut</v>
      </c>
      <c r="H25" s="212"/>
      <c r="I25" s="212"/>
    </row>
    <row r="26" spans="1:17" s="59" customFormat="1" ht="33" customHeight="1">
      <c r="A26" s="79" t="s">
        <v>149</v>
      </c>
      <c r="B26" s="218" t="s">
        <v>554</v>
      </c>
      <c r="C26" s="218"/>
      <c r="D26" s="218"/>
      <c r="E26" s="19"/>
      <c r="F26" s="90" t="str">
        <f t="shared" si="3"/>
        <v>Plausiblisierung / Verifizierung</v>
      </c>
      <c r="G26" s="212" t="str">
        <f t="shared" si="3"/>
        <v>Eine Zunahme der THG-Emissionen der Fahrzeugflotte müsste kritisch stimmen</v>
      </c>
      <c r="H26" s="212"/>
      <c r="I26" s="212"/>
    </row>
    <row r="27" spans="1:17" s="59" customFormat="1" ht="37.35" customHeight="1" thickTop="1" thickBo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6"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8">
    <tabColor theme="7"/>
    <pageSetUpPr fitToPage="1"/>
  </sheetPr>
  <dimension ref="A1:Q127"/>
  <sheetViews>
    <sheetView showGridLines="0" workbookViewId="0">
      <selection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555</v>
      </c>
      <c r="B1" s="209"/>
      <c r="C1" s="209"/>
      <c r="D1" s="209"/>
      <c r="E1" s="93" t="e">
        <f ca="1">Basisjahr&amp;"-"&amp;Betrachtungsjahr&amp;": "&amp;ROUND(_xlfn.XLOOKUP(Betrachtungsjahr,Daten_KV3[Jahr],Daten_KV3[Veränderung ZH])*100,1)&amp;" %"</f>
        <v>#NAME?</v>
      </c>
      <c r="F1" s="210" t="s">
        <v>122</v>
      </c>
      <c r="G1" s="210"/>
      <c r="H1" s="210"/>
      <c r="J1" s="94" t="e">
        <f ca="1">Basisjahr&amp;"-"&amp;Betrachtungsjahr&amp;": "&amp;ROUND(_xlfn.XLOOKUP(Betrachtungsjahr,Daten_KV3[Jahr],Daten_KV3[Veränderung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KV4a</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9" t="s">
        <v>556</v>
      </c>
      <c r="C8" s="219"/>
      <c r="D8" s="219"/>
      <c r="E8" s="19"/>
      <c r="F8" s="90" t="str">
        <f>A8</f>
        <v>Kurzbeschreibung</v>
      </c>
      <c r="G8" s="212" t="str">
        <f>B8</f>
        <v>zeigt den Anteil alternativener Antriebe an der kantonalen Flotte der Personenwagen</v>
      </c>
      <c r="H8" s="212"/>
      <c r="I8" s="212"/>
      <c r="Q8" s="58" t="e">
        <f>E38/E32-1</f>
        <v>#DIV/0!</v>
      </c>
    </row>
    <row r="9" spans="1:17" s="59" customFormat="1" ht="72" customHeight="1">
      <c r="A9" s="79" t="s">
        <v>132</v>
      </c>
      <c r="B9" s="219" t="s">
        <v>548</v>
      </c>
      <c r="C9" s="219"/>
      <c r="D9" s="219"/>
      <c r="E9" s="19"/>
      <c r="F9" s="90" t="str">
        <f>A9</f>
        <v>Aussagekraft/Relevanz</v>
      </c>
      <c r="G9" s="212" t="str">
        <f>B9</f>
        <v xml:space="preserve">Der Indikator zeigt sehr direkt die Dekarbonsierung der kantonalen Fahrzeugflotte auf.  </v>
      </c>
      <c r="H9" s="212"/>
      <c r="I9" s="212"/>
    </row>
    <row r="10" spans="1:17" s="78" customFormat="1" ht="11.85" customHeight="1">
      <c r="A10" s="86"/>
      <c r="B10" s="132"/>
      <c r="C10" s="132"/>
      <c r="D10" s="132"/>
      <c r="E10" s="77"/>
      <c r="F10" s="89"/>
      <c r="G10" s="89"/>
      <c r="H10" s="89"/>
      <c r="I10" s="89"/>
    </row>
    <row r="11" spans="1:17" s="56" customFormat="1" ht="64.349999999999994" customHeight="1">
      <c r="A11" s="79" t="s">
        <v>133</v>
      </c>
      <c r="B11" s="229" t="s">
        <v>549</v>
      </c>
      <c r="C11" s="229"/>
      <c r="D11" s="229"/>
      <c r="E11" s="19"/>
      <c r="F11" s="90" t="str">
        <f t="shared" ref="F11:G17" si="1">A11</f>
        <v>Datenquelle</v>
      </c>
      <c r="G11" s="212" t="str">
        <f t="shared" si="1"/>
        <v>Monitoringbericht zur Emissionsminderung von Fahrzeugen bei der Beschaffung und dem Betrieb durch die kantonale Verwaltung. Jährliche Erhebung durch das AWEL</v>
      </c>
      <c r="H11" s="212"/>
      <c r="I11" s="212"/>
    </row>
    <row r="12" spans="1:17" s="56" customFormat="1" ht="42" customHeight="1">
      <c r="A12" s="79" t="s">
        <v>134</v>
      </c>
      <c r="B12" s="229" t="s">
        <v>550</v>
      </c>
      <c r="C12" s="229"/>
      <c r="D12" s="229"/>
      <c r="E12" s="19"/>
      <c r="F12" s="90" t="str">
        <f t="shared" si="1"/>
        <v>Internetadresse</v>
      </c>
      <c r="G12" s="212" t="str">
        <f t="shared" si="1"/>
        <v>G:\LKS\05_Klima_und_Mobilitaet\03_Projekte\Monitoring Umsetzung Klimastrategie 85P-1703\03 Modul B\Datengrundlagen Indikatoren</v>
      </c>
      <c r="H12" s="212"/>
      <c r="I12" s="212"/>
    </row>
    <row r="13" spans="1:17" s="56" customFormat="1" ht="42" customHeight="1">
      <c r="A13" s="79" t="s">
        <v>127</v>
      </c>
      <c r="B13" s="229" t="s">
        <v>551</v>
      </c>
      <c r="C13" s="229"/>
      <c r="D13" s="229"/>
      <c r="E13" s="19"/>
      <c r="F13" s="90" t="str">
        <f t="shared" si="1"/>
        <v>Kontaktperson</v>
      </c>
      <c r="G13" s="212" t="str">
        <f t="shared" si="1"/>
        <v>Cuno Bieler, AWEL</v>
      </c>
      <c r="H13" s="212"/>
      <c r="I13" s="212"/>
    </row>
    <row r="14" spans="1:17" s="56" customFormat="1" ht="13.5" customHeight="1">
      <c r="A14" s="79" t="s">
        <v>135</v>
      </c>
      <c r="B14" s="241" t="s">
        <v>557</v>
      </c>
      <c r="C14" s="242"/>
      <c r="D14" s="243"/>
      <c r="E14" s="19"/>
      <c r="F14" s="90" t="str">
        <f t="shared" si="1"/>
        <v>Nr. der Statisitik</v>
      </c>
      <c r="G14" s="213" t="str">
        <f t="shared" si="1"/>
        <v>KV3_data.csv</v>
      </c>
      <c r="H14" s="214"/>
      <c r="I14" s="215"/>
    </row>
    <row r="15" spans="1:17" s="56" customFormat="1" ht="18.600000000000001" customHeight="1">
      <c r="A15" s="79" t="s">
        <v>136</v>
      </c>
      <c r="B15" s="133" t="s">
        <v>552</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c r="A23" s="88"/>
      <c r="B23" s="88"/>
      <c r="C23" s="88"/>
      <c r="D23" s="88"/>
      <c r="E23" s="19"/>
      <c r="F23" s="88"/>
      <c r="G23" s="88"/>
      <c r="H23" s="88"/>
      <c r="I23" s="88"/>
    </row>
    <row r="24" spans="1:17" s="59" customFormat="1" ht="18" customHeight="1">
      <c r="A24" s="79" t="s">
        <v>147</v>
      </c>
      <c r="B24" s="219" t="s">
        <v>338</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t="str">
        <f t="shared" si="3"/>
        <v>gut</v>
      </c>
      <c r="H25" s="212"/>
      <c r="I25" s="212"/>
    </row>
    <row r="26" spans="1:17" s="59" customFormat="1" ht="33" customHeight="1">
      <c r="A26" s="79" t="s">
        <v>149</v>
      </c>
      <c r="B26" s="218" t="s">
        <v>554</v>
      </c>
      <c r="C26" s="218"/>
      <c r="D26" s="218"/>
      <c r="E26" s="19"/>
      <c r="F26" s="90" t="str">
        <f t="shared" si="3"/>
        <v>Plausiblisierung / Verifizierung</v>
      </c>
      <c r="G26" s="212" t="str">
        <f t="shared" si="3"/>
        <v>Eine Zunahme der THG-Emissionen der Fahrzeugflotte müsste kritisch stimmen</v>
      </c>
      <c r="H26" s="212"/>
      <c r="I26" s="212"/>
    </row>
    <row r="27" spans="1:17" s="59" customFormat="1" ht="37.35" customHeigh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5" priority="3" operator="equal">
      <formula>0</formula>
    </cfRule>
  </conditionalFormatting>
  <conditionalFormatting sqref="B14">
    <cfRule type="cellIs" dxfId="134" priority="5" operator="equal">
      <formula>0</formula>
    </cfRule>
    <cfRule type="containsErrors" dxfId="133" priority="6">
      <formula>ISERROR(B14)</formula>
    </cfRule>
  </conditionalFormatting>
  <conditionalFormatting sqref="E14:G14 J14:L14 A21:B22 E21:G22 J21:L22 A23:L23 E24:L25 E26:J26 A27:J27 N28:O29 A28:L30 A31:M67 A68:L72 A73:J74 A75:L104 A2:L8 E9:L13 E15:L16 A17:L20">
    <cfRule type="containsErrors" dxfId="132" priority="10">
      <formula>ISERROR(A2)</formula>
    </cfRule>
  </conditionalFormatting>
  <conditionalFormatting sqref="E14:G14 J14:Z14 A21:B22 E21:G22 J21:Z22 A23:Z23 E24:Z25 E26:J26 N26:Z27 A27:J27 A28:Z30 A31:AA67 A68:Z72 A73:J74 N73:Z74 A75:Z1048576">
    <cfRule type="cellIs" dxfId="131" priority="7"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9">
    <tabColor theme="7"/>
    <pageSetUpPr fitToPage="1"/>
  </sheetPr>
  <dimension ref="A1:Q127"/>
  <sheetViews>
    <sheetView showGridLines="0" workbookViewId="0">
      <selection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08" t="s">
        <v>558</v>
      </c>
      <c r="B1" s="209"/>
      <c r="C1" s="209"/>
      <c r="D1" s="209"/>
      <c r="E1" s="93" t="e">
        <f ca="1">Basisjahr&amp;"-"&amp;Betrachtungsjahr&amp;": "&amp;ROUND(_xlfn.XLOOKUP(Betrachtungsjahr,Daten_KV4[Jahr],Daten_KV4[Veränderung ZH])*100,1)&amp;" %"</f>
        <v>#NAME?</v>
      </c>
      <c r="F1" s="210" t="s">
        <v>122</v>
      </c>
      <c r="G1" s="210"/>
      <c r="H1" s="210"/>
      <c r="J1" s="94" t="e">
        <f ca="1">Basisjahr&amp;"-"&amp;Betrachtungsjahr&amp;": "&amp;ROUND(_xlfn.XLOOKUP(Betrachtungsjahr,Daten_KV4[Jahr],Daten_KV4[Veränderung CH])*100,1)&amp;" %"</f>
        <v>#NAME?</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KV4</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9" t="s">
        <v>559</v>
      </c>
      <c r="C8" s="219"/>
      <c r="D8" s="219"/>
      <c r="E8" s="19"/>
      <c r="F8" s="90" t="str">
        <f>A8</f>
        <v>Kurzbeschreibung</v>
      </c>
      <c r="G8" s="212" t="str">
        <f>B8</f>
        <v>zeigt den Anteil alternativener Antriebe an der kantonalen Flotte der Lieferwagen</v>
      </c>
      <c r="H8" s="212"/>
      <c r="I8" s="212"/>
      <c r="Q8" s="58" t="e">
        <f>E38/E32-1</f>
        <v>#DIV/0!</v>
      </c>
    </row>
    <row r="9" spans="1:17" s="59" customFormat="1" ht="72" customHeight="1">
      <c r="A9" s="79" t="s">
        <v>132</v>
      </c>
      <c r="B9" s="219" t="s">
        <v>548</v>
      </c>
      <c r="C9" s="219"/>
      <c r="D9" s="219"/>
      <c r="E9" s="19"/>
      <c r="F9" s="90" t="str">
        <f>A9</f>
        <v>Aussagekraft/Relevanz</v>
      </c>
      <c r="G9" s="212" t="str">
        <f>B9</f>
        <v xml:space="preserve">Der Indikator zeigt sehr direkt die Dekarbonsierung der kantonalen Fahrzeugflotte auf.  </v>
      </c>
      <c r="H9" s="212"/>
      <c r="I9" s="212"/>
    </row>
    <row r="10" spans="1:17" s="78" customFormat="1" ht="11.85" customHeight="1">
      <c r="A10" s="86"/>
      <c r="B10" s="132"/>
      <c r="C10" s="132"/>
      <c r="D10" s="132"/>
      <c r="E10" s="77"/>
      <c r="F10" s="89"/>
      <c r="G10" s="89"/>
      <c r="H10" s="89"/>
      <c r="I10" s="89"/>
    </row>
    <row r="11" spans="1:17" s="56" customFormat="1" ht="64.349999999999994" customHeight="1">
      <c r="A11" s="79" t="s">
        <v>133</v>
      </c>
      <c r="B11" s="229" t="s">
        <v>549</v>
      </c>
      <c r="C11" s="229"/>
      <c r="D11" s="229"/>
      <c r="E11" s="19"/>
      <c r="F11" s="90" t="str">
        <f t="shared" ref="F11:G17" si="1">A11</f>
        <v>Datenquelle</v>
      </c>
      <c r="G11" s="212" t="str">
        <f t="shared" si="1"/>
        <v>Monitoringbericht zur Emissionsminderung von Fahrzeugen bei der Beschaffung und dem Betrieb durch die kantonale Verwaltung. Jährliche Erhebung durch das AWEL</v>
      </c>
      <c r="H11" s="212"/>
      <c r="I11" s="212"/>
    </row>
    <row r="12" spans="1:17" s="56" customFormat="1" ht="42" customHeight="1">
      <c r="A12" s="79" t="s">
        <v>134</v>
      </c>
      <c r="B12" s="229" t="s">
        <v>550</v>
      </c>
      <c r="C12" s="229"/>
      <c r="D12" s="229"/>
      <c r="E12" s="19"/>
      <c r="F12" s="90" t="str">
        <f t="shared" si="1"/>
        <v>Internetadresse</v>
      </c>
      <c r="G12" s="212" t="str">
        <f t="shared" si="1"/>
        <v>G:\LKS\05_Klima_und_Mobilitaet\03_Projekte\Monitoring Umsetzung Klimastrategie 85P-1703\03 Modul B\Datengrundlagen Indikatoren</v>
      </c>
      <c r="H12" s="212"/>
      <c r="I12" s="212"/>
    </row>
    <row r="13" spans="1:17" s="56" customFormat="1" ht="42" customHeight="1">
      <c r="A13" s="79" t="s">
        <v>127</v>
      </c>
      <c r="B13" s="229" t="s">
        <v>551</v>
      </c>
      <c r="C13" s="229"/>
      <c r="D13" s="229"/>
      <c r="E13" s="19"/>
      <c r="F13" s="90" t="str">
        <f t="shared" si="1"/>
        <v>Kontaktperson</v>
      </c>
      <c r="G13" s="212" t="str">
        <f t="shared" si="1"/>
        <v>Cuno Bieler, AWEL</v>
      </c>
      <c r="H13" s="212"/>
      <c r="I13" s="212"/>
    </row>
    <row r="14" spans="1:17" s="56" customFormat="1" ht="13.5" customHeight="1">
      <c r="A14" s="79" t="s">
        <v>135</v>
      </c>
      <c r="B14" s="241" t="s">
        <v>560</v>
      </c>
      <c r="C14" s="242"/>
      <c r="D14" s="243"/>
      <c r="E14" s="19"/>
      <c r="F14" s="90" t="str">
        <f t="shared" si="1"/>
        <v>Nr. der Statisitik</v>
      </c>
      <c r="G14" s="213" t="str">
        <f t="shared" si="1"/>
        <v>KV4_data.csv</v>
      </c>
      <c r="H14" s="214"/>
      <c r="I14" s="215"/>
    </row>
    <row r="15" spans="1:17" s="56" customFormat="1" ht="18.600000000000001" customHeight="1">
      <c r="A15" s="79" t="s">
        <v>136</v>
      </c>
      <c r="B15" s="133" t="s">
        <v>552</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c r="A23" s="88"/>
      <c r="B23" s="88"/>
      <c r="C23" s="88"/>
      <c r="D23" s="88"/>
      <c r="E23" s="19"/>
      <c r="F23" s="88"/>
      <c r="G23" s="88"/>
      <c r="H23" s="88"/>
      <c r="I23" s="88"/>
    </row>
    <row r="24" spans="1:17" s="59" customFormat="1" ht="18" customHeight="1">
      <c r="A24" s="79" t="s">
        <v>147</v>
      </c>
      <c r="B24" s="219" t="s">
        <v>338</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t="str">
        <f t="shared" si="3"/>
        <v>gut</v>
      </c>
      <c r="H25" s="212"/>
      <c r="I25" s="212"/>
    </row>
    <row r="26" spans="1:17" s="59" customFormat="1" ht="33" customHeight="1">
      <c r="A26" s="79" t="s">
        <v>149</v>
      </c>
      <c r="B26" s="218" t="s">
        <v>554</v>
      </c>
      <c r="C26" s="218"/>
      <c r="D26" s="218"/>
      <c r="E26" s="19"/>
      <c r="F26" s="90" t="str">
        <f t="shared" si="3"/>
        <v>Plausiblisierung / Verifizierung</v>
      </c>
      <c r="G26" s="212" t="str">
        <f t="shared" si="3"/>
        <v>Eine Zunahme der THG-Emissionen der Fahrzeugflotte müsste kritisch stimmen</v>
      </c>
      <c r="H26" s="212"/>
      <c r="I26" s="212"/>
    </row>
    <row r="27" spans="1:17" s="59" customFormat="1" ht="37.35" customHeigh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9" priority="15" operator="equal">
      <formula>0</formula>
    </cfRule>
  </conditionalFormatting>
  <conditionalFormatting sqref="B14">
    <cfRule type="cellIs" dxfId="108" priority="3" operator="equal">
      <formula>0</formula>
    </cfRule>
    <cfRule type="containsErrors" dxfId="107" priority="4">
      <formula>ISERROR(B14)</formula>
    </cfRule>
  </conditionalFormatting>
  <conditionalFormatting sqref="B14:G14">
    <cfRule type="cellIs" dxfId="106" priority="1" operator="equal">
      <formula>0</formula>
    </cfRule>
    <cfRule type="containsErrors" dxfId="105" priority="2">
      <formula>ISERROR(B14)</formula>
    </cfRule>
  </conditionalFormatting>
  <conditionalFormatting sqref="B5:L13">
    <cfRule type="containsErrors" dxfId="104" priority="6">
      <formula>ISERROR(B5)</formula>
    </cfRule>
  </conditionalFormatting>
  <conditionalFormatting sqref="B15:L16">
    <cfRule type="containsErrors" dxfId="103" priority="12">
      <formula>ISERROR(B15)</formula>
    </cfRule>
  </conditionalFormatting>
  <conditionalFormatting sqref="B5:Z13">
    <cfRule type="cellIs" dxfId="102" priority="5" operator="equal">
      <formula>0</formula>
    </cfRule>
  </conditionalFormatting>
  <conditionalFormatting sqref="B15:Z16">
    <cfRule type="cellIs" dxfId="101" priority="1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0">
    <tabColor theme="7"/>
    <pageSetUpPr fitToPage="1"/>
  </sheetPr>
  <dimension ref="A1:Q127"/>
  <sheetViews>
    <sheetView showGridLines="0" workbookViewId="0"/>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166" t="s">
        <v>561</v>
      </c>
      <c r="B1" s="167"/>
      <c r="C1" s="167"/>
      <c r="D1" s="167"/>
      <c r="E1" s="93" t="e">
        <f ca="1">Basisjahr&amp;"-"&amp;Betrachtungsjahr&amp;": "&amp;ROUND(_xlfn.XLOOKUP(Betrachtungsjahr,Daten_KV5[Jahr],Daten_KV5[Veränderung ZH])*100,1)&amp;" %"</f>
        <v>#NAME?</v>
      </c>
      <c r="F1" s="210" t="s">
        <v>122</v>
      </c>
      <c r="G1" s="210"/>
      <c r="H1" s="210"/>
      <c r="J1" s="94" t="e">
        <f ca="1">Basisjahr&amp;"-"&amp;Betrachtungsjahr&amp;": "&amp;ROUND(_xlfn.XLOOKUP(Betrachtungsjahr,Daten_KV5[Jahr],Daten_KV5[Veränderung CH])*100,1)&amp;" %"</f>
        <v>#NAME?</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KV5</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9" t="s">
        <v>562</v>
      </c>
      <c r="C8" s="219"/>
      <c r="D8" s="219"/>
      <c r="E8" s="19"/>
      <c r="F8" s="90" t="str">
        <f>A8</f>
        <v>Kurzbeschreibung</v>
      </c>
      <c r="G8" s="212" t="str">
        <f>B8</f>
        <v>zeigt den Anteil alternativener Antriebe an der kantonalen Flotte der schweren Nutzfahrzeuge</v>
      </c>
      <c r="H8" s="212"/>
      <c r="I8" s="212"/>
      <c r="Q8" s="58" t="e">
        <f>E38/E32-1</f>
        <v>#DIV/0!</v>
      </c>
    </row>
    <row r="9" spans="1:17" s="59" customFormat="1" ht="72" customHeight="1">
      <c r="A9" s="79" t="s">
        <v>132</v>
      </c>
      <c r="B9" s="219" t="s">
        <v>548</v>
      </c>
      <c r="C9" s="219"/>
      <c r="D9" s="219"/>
      <c r="E9" s="19"/>
      <c r="F9" s="90" t="str">
        <f>A9</f>
        <v>Aussagekraft/Relevanz</v>
      </c>
      <c r="G9" s="212" t="str">
        <f>B9</f>
        <v xml:space="preserve">Der Indikator zeigt sehr direkt die Dekarbonsierung der kantonalen Fahrzeugflotte auf.  </v>
      </c>
      <c r="H9" s="212"/>
      <c r="I9" s="212"/>
    </row>
    <row r="10" spans="1:17" s="78" customFormat="1" ht="11.85" customHeight="1">
      <c r="A10" s="86"/>
      <c r="B10" s="132"/>
      <c r="C10" s="132"/>
      <c r="D10" s="132"/>
      <c r="E10" s="77"/>
      <c r="F10" s="89"/>
      <c r="G10" s="89"/>
      <c r="H10" s="89"/>
      <c r="I10" s="89"/>
    </row>
    <row r="11" spans="1:17" s="56" customFormat="1" ht="64.349999999999994" customHeight="1">
      <c r="A11" s="79" t="s">
        <v>133</v>
      </c>
      <c r="B11" s="229" t="s">
        <v>549</v>
      </c>
      <c r="C11" s="229"/>
      <c r="D11" s="229"/>
      <c r="E11" s="19"/>
      <c r="F11" s="90" t="str">
        <f t="shared" ref="F11:G17" si="1">A11</f>
        <v>Datenquelle</v>
      </c>
      <c r="G11" s="212" t="str">
        <f t="shared" si="1"/>
        <v>Monitoringbericht zur Emissionsminderung von Fahrzeugen bei der Beschaffung und dem Betrieb durch die kantonale Verwaltung. Jährliche Erhebung durch das AWEL</v>
      </c>
      <c r="H11" s="212"/>
      <c r="I11" s="212"/>
    </row>
    <row r="12" spans="1:17" s="56" customFormat="1" ht="42" customHeight="1">
      <c r="A12" s="79" t="s">
        <v>134</v>
      </c>
      <c r="B12" s="229" t="s">
        <v>550</v>
      </c>
      <c r="C12" s="229"/>
      <c r="D12" s="229"/>
      <c r="E12" s="19"/>
      <c r="F12" s="90" t="str">
        <f t="shared" si="1"/>
        <v>Internetadresse</v>
      </c>
      <c r="G12" s="212" t="str">
        <f t="shared" si="1"/>
        <v>G:\LKS\05_Klima_und_Mobilitaet\03_Projekte\Monitoring Umsetzung Klimastrategie 85P-1703\03 Modul B\Datengrundlagen Indikatoren</v>
      </c>
      <c r="H12" s="212"/>
      <c r="I12" s="212"/>
    </row>
    <row r="13" spans="1:17" s="56" customFormat="1" ht="42" customHeight="1">
      <c r="A13" s="79" t="s">
        <v>127</v>
      </c>
      <c r="B13" s="229" t="s">
        <v>551</v>
      </c>
      <c r="C13" s="229"/>
      <c r="D13" s="229"/>
      <c r="E13" s="19"/>
      <c r="F13" s="90" t="str">
        <f t="shared" si="1"/>
        <v>Kontaktperson</v>
      </c>
      <c r="G13" s="212" t="str">
        <f t="shared" si="1"/>
        <v>Cuno Bieler, AWEL</v>
      </c>
      <c r="H13" s="212"/>
      <c r="I13" s="212"/>
    </row>
    <row r="14" spans="1:17" s="56" customFormat="1" ht="13.5" customHeight="1">
      <c r="A14" s="79" t="s">
        <v>135</v>
      </c>
      <c r="B14" s="241" t="s">
        <v>552</v>
      </c>
      <c r="C14" s="242"/>
      <c r="D14" s="243"/>
      <c r="E14" s="19"/>
      <c r="F14" s="90" t="str">
        <f t="shared" si="1"/>
        <v>Nr. der Statisitik</v>
      </c>
      <c r="G14" s="213" t="str">
        <f t="shared" si="1"/>
        <v xml:space="preserve"> -</v>
      </c>
      <c r="H14" s="214"/>
      <c r="I14" s="215"/>
    </row>
    <row r="15" spans="1:17" s="56" customFormat="1" ht="18.600000000000001" customHeight="1">
      <c r="A15" s="79" t="s">
        <v>136</v>
      </c>
      <c r="B15" s="133" t="s">
        <v>552</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c r="A23" s="88"/>
      <c r="B23" s="88"/>
      <c r="C23" s="88"/>
      <c r="D23" s="88"/>
      <c r="E23" s="19"/>
      <c r="F23" s="88"/>
      <c r="G23" s="88"/>
      <c r="H23" s="88"/>
      <c r="I23" s="88"/>
    </row>
    <row r="24" spans="1:17" s="59" customFormat="1" ht="18" customHeight="1">
      <c r="A24" s="79" t="s">
        <v>147</v>
      </c>
      <c r="B24" s="219" t="s">
        <v>338</v>
      </c>
      <c r="C24" s="219"/>
      <c r="D24" s="219"/>
      <c r="E24" s="19"/>
      <c r="F24" s="89"/>
      <c r="G24" s="211"/>
      <c r="H24" s="211"/>
      <c r="I24" s="211"/>
    </row>
    <row r="25" spans="1:17" s="59" customFormat="1" ht="42.6" customHeight="1">
      <c r="A25" s="79" t="s">
        <v>148</v>
      </c>
      <c r="B25" s="219" t="s">
        <v>179</v>
      </c>
      <c r="C25" s="219"/>
      <c r="D25" s="219"/>
      <c r="E25" s="19"/>
      <c r="F25" s="90" t="str">
        <f t="shared" ref="F25:G27" si="3">A25</f>
        <v>Datenqualität</v>
      </c>
      <c r="G25" s="212" t="str">
        <f t="shared" si="3"/>
        <v>gut</v>
      </c>
      <c r="H25" s="212"/>
      <c r="I25" s="212"/>
    </row>
    <row r="26" spans="1:17" s="59" customFormat="1" ht="33" customHeight="1">
      <c r="A26" s="79" t="s">
        <v>149</v>
      </c>
      <c r="B26" s="218" t="s">
        <v>554</v>
      </c>
      <c r="C26" s="218"/>
      <c r="D26" s="218"/>
      <c r="E26" s="19"/>
      <c r="F26" s="90" t="str">
        <f t="shared" si="3"/>
        <v>Plausiblisierung / Verifizierung</v>
      </c>
      <c r="G26" s="212" t="str">
        <f t="shared" si="3"/>
        <v>Eine Zunahme der THG-Emissionen der Fahrzeugflotte müsste kritisch stimmen</v>
      </c>
      <c r="H26" s="212"/>
      <c r="I26" s="212"/>
    </row>
    <row r="27" spans="1:17" s="59" customFormat="1" ht="37.35" customHeigh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80" priority="11" operator="equal">
      <formula>0</formula>
    </cfRule>
  </conditionalFormatting>
  <conditionalFormatting sqref="B14">
    <cfRule type="cellIs" dxfId="79" priority="9" operator="equal">
      <formula>0</formula>
    </cfRule>
    <cfRule type="containsErrors" dxfId="78" priority="10">
      <formula>ISERROR(B14)</formula>
    </cfRule>
  </conditionalFormatting>
  <conditionalFormatting sqref="B5:D8">
    <cfRule type="containsErrors" dxfId="77" priority="2">
      <formula>ISERROR(B5)</formula>
    </cfRule>
  </conditionalFormatting>
  <conditionalFormatting sqref="B9:D16">
    <cfRule type="containsErrors" dxfId="76" priority="8">
      <formula>ISERROR(B9)</formula>
    </cfRule>
  </conditionalFormatting>
  <conditionalFormatting sqref="B5:Z13">
    <cfRule type="cellIs" dxfId="75" priority="1" operator="equal">
      <formula>0</formula>
    </cfRule>
  </conditionalFormatting>
  <conditionalFormatting sqref="B15:Z16">
    <cfRule type="cellIs" dxfId="74" priority="7"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tabColor theme="7"/>
    <pageSetUpPr fitToPage="1"/>
  </sheetPr>
  <dimension ref="A1:Q127"/>
  <sheetViews>
    <sheetView showGridLines="0" workbookViewId="0">
      <selection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c r="A1" s="246" t="s">
        <v>563</v>
      </c>
      <c r="B1" s="209"/>
      <c r="C1" s="209"/>
      <c r="D1" s="209"/>
      <c r="E1" s="93" t="e">
        <f ca="1">Basisjahr&amp;"-"&amp;Betrachtungsjahr&amp;": "&amp;ROUND(_xlfn.XLOOKUP(Betrachtungsjahr,Daten_KV6[Jahr],Daten_KV6[Veränderung ZH])*100,1)&amp;" %"</f>
        <v>#NAME?</v>
      </c>
      <c r="F1" s="210" t="s">
        <v>122</v>
      </c>
      <c r="G1" s="210"/>
      <c r="H1" s="210"/>
      <c r="J1" s="94" t="e">
        <f ca="1">Basisjahr&amp;"-"&amp;Betrachtungsjahr&amp;": "&amp;ROUND(_xlfn.XLOOKUP(Betrachtungsjahr,Daten_KV6[Jahr],Daten_KV6[Veränderung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str" cm="1">
        <f t="array" aca="1" ref="B4" ca="1">MID(CELL("dateiname",A5),SEARCH("]",CELL("dateiname",A5))+1,31)</f>
        <v>KV6</v>
      </c>
      <c r="C4" s="79" t="s">
        <v>126</v>
      </c>
      <c r="D4" s="127">
        <v>2008</v>
      </c>
      <c r="E4" s="19"/>
      <c r="F4" s="89"/>
      <c r="G4" s="89"/>
      <c r="H4" s="90" t="str">
        <f t="shared" ref="H4:I6" si="0">C4</f>
        <v>Verfügbar ab</v>
      </c>
      <c r="I4" s="109">
        <f t="shared" si="0"/>
        <v>2008</v>
      </c>
    </row>
    <row r="5" spans="1:17" s="56" customFormat="1" ht="18" customHeight="1">
      <c r="A5" s="79" t="s">
        <v>59</v>
      </c>
      <c r="B5" s="102" t="s">
        <v>564</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47" t="s">
        <v>565</v>
      </c>
      <c r="C8" s="219"/>
      <c r="D8" s="219"/>
      <c r="E8" s="19"/>
      <c r="F8" s="90" t="str">
        <f>A8</f>
        <v>Kurzbeschreibung</v>
      </c>
      <c r="G8" s="212" t="str">
        <f>B8</f>
        <v>Die ZVV-Dekarbonisierungsstrategie setzt sich die Halbierung der Treibhausgasemissionen bis 2035 bzw. keine Treibhausgasemissionen der Busflotte ab 2040 zum Ziel. Für die Schifffahrt wurde kein Ziel formuliert.</v>
      </c>
      <c r="H8" s="212"/>
      <c r="I8" s="212"/>
      <c r="Q8" s="58" t="e">
        <f>E38/E32-1</f>
        <v>#DIV/0!</v>
      </c>
    </row>
    <row r="9" spans="1:17" s="59" customFormat="1" ht="72" customHeight="1">
      <c r="A9" s="79" t="s">
        <v>132</v>
      </c>
      <c r="B9" s="247" t="s">
        <v>566</v>
      </c>
      <c r="C9" s="219"/>
      <c r="D9" s="219"/>
      <c r="E9" s="19"/>
      <c r="F9" s="90" t="str">
        <f>A9</f>
        <v>Aussagekraft/Relevanz</v>
      </c>
      <c r="G9" s="212" t="str">
        <f>B9</f>
        <v>Wichtiger Beitrag der öffentlichen Hand. Vorbildfunktion sollte wahrgenommen werden.</v>
      </c>
      <c r="H9" s="212"/>
      <c r="I9" s="212"/>
    </row>
    <row r="10" spans="1:17" s="78" customFormat="1" ht="11.85" customHeight="1">
      <c r="A10" s="86"/>
      <c r="B10" s="132"/>
      <c r="C10" s="132"/>
      <c r="D10" s="132"/>
      <c r="E10" s="77"/>
      <c r="F10" s="89"/>
      <c r="G10" s="89"/>
      <c r="H10" s="89"/>
      <c r="I10" s="89"/>
    </row>
    <row r="11" spans="1:17" s="56" customFormat="1" ht="64.349999999999994" customHeight="1">
      <c r="A11" s="79" t="s">
        <v>133</v>
      </c>
      <c r="B11" s="229" t="s">
        <v>567</v>
      </c>
      <c r="C11" s="229"/>
      <c r="D11" s="229"/>
      <c r="E11" s="19"/>
      <c r="F11" s="90" t="str">
        <f t="shared" ref="F11:G17" si="1">A11</f>
        <v>Datenquelle</v>
      </c>
      <c r="G11" s="21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12"/>
      <c r="I11" s="212"/>
    </row>
    <row r="12" spans="1:17" s="56" customFormat="1" ht="42" customHeight="1">
      <c r="A12" s="79" t="s">
        <v>134</v>
      </c>
      <c r="B12" s="229"/>
      <c r="C12" s="229"/>
      <c r="D12" s="229"/>
      <c r="E12" s="19"/>
      <c r="F12" s="90" t="str">
        <f t="shared" si="1"/>
        <v>Internetadresse</v>
      </c>
      <c r="G12" s="212">
        <f t="shared" si="1"/>
        <v>0</v>
      </c>
      <c r="H12" s="212"/>
      <c r="I12" s="212"/>
    </row>
    <row r="13" spans="1:17" s="56" customFormat="1" ht="42" customHeight="1">
      <c r="A13" s="79" t="s">
        <v>127</v>
      </c>
      <c r="B13" s="241" t="s">
        <v>568</v>
      </c>
      <c r="C13" s="242"/>
      <c r="D13" s="243"/>
      <c r="E13" s="19"/>
      <c r="F13" s="90" t="str">
        <f t="shared" si="1"/>
        <v>Kontaktperson</v>
      </c>
      <c r="G13" s="212" t="str">
        <f>B13</f>
        <v>Marc Muggli</v>
      </c>
      <c r="H13" s="212"/>
      <c r="I13" s="212"/>
    </row>
    <row r="14" spans="1:17" s="56" customFormat="1">
      <c r="A14" s="79" t="s">
        <v>135</v>
      </c>
      <c r="B14" s="241"/>
      <c r="C14" s="242"/>
      <c r="D14" s="243"/>
      <c r="E14" s="19"/>
      <c r="F14" s="90" t="str">
        <f t="shared" si="1"/>
        <v>Nr. der Statisitik</v>
      </c>
      <c r="G14" s="213">
        <f t="shared" si="1"/>
        <v>0</v>
      </c>
      <c r="H14" s="214"/>
      <c r="I14" s="21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9"/>
      <c r="C24" s="219"/>
      <c r="D24" s="219"/>
      <c r="E24" s="19"/>
      <c r="F24" s="89"/>
      <c r="G24" s="211"/>
      <c r="H24" s="211"/>
      <c r="I24" s="211"/>
    </row>
    <row r="25" spans="1:17" s="59" customFormat="1" ht="42.6" customHeight="1" thickTop="1" thickBot="1">
      <c r="A25" s="79" t="s">
        <v>148</v>
      </c>
      <c r="B25" s="219"/>
      <c r="C25" s="219"/>
      <c r="D25" s="219"/>
      <c r="E25" s="19"/>
      <c r="F25" s="90" t="str">
        <f t="shared" ref="F25:G27" si="3">A25</f>
        <v>Datenqualität</v>
      </c>
      <c r="G25" s="212">
        <f t="shared" si="3"/>
        <v>0</v>
      </c>
      <c r="H25" s="212"/>
      <c r="I25" s="212"/>
    </row>
    <row r="26" spans="1:17" s="59" customFormat="1" ht="33" customHeight="1" thickTop="1" thickBot="1">
      <c r="A26" s="79" t="s">
        <v>149</v>
      </c>
      <c r="B26" s="218"/>
      <c r="C26" s="218"/>
      <c r="D26" s="218"/>
      <c r="E26" s="19"/>
      <c r="F26" s="90" t="str">
        <f t="shared" si="3"/>
        <v>Plausiblisierung / Verifizierung</v>
      </c>
      <c r="G26" s="212">
        <f t="shared" si="3"/>
        <v>0</v>
      </c>
      <c r="H26" s="212"/>
      <c r="I26" s="212"/>
    </row>
    <row r="27" spans="1:17" s="59" customFormat="1" ht="37.35" customHeight="1" thickTop="1" thickBo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5" priority="1" operator="equal">
      <formula>0</formula>
    </cfRule>
  </conditionalFormatting>
  <dataValidations count="1">
    <dataValidation operator="lessThan" allowBlank="1" showInputMessage="1" showErrorMessage="1" sqref="G8:I9 B8:D10"/>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2">
    <tabColor theme="7"/>
    <pageSetUpPr fitToPage="1"/>
  </sheetPr>
  <dimension ref="A1:Q127"/>
  <sheetViews>
    <sheetView showGridLines="0" workbookViewId="0">
      <selection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"&amp;ROUND(_xlfn.XLOOKUP(Betrachtungsjahr,Daten_KV7[Jahr],Daten_KV7[Veränderung ZH])*100,1)&amp;" %"</f>
        <v>#NAME?</v>
      </c>
      <c r="F1" s="210" t="s">
        <v>122</v>
      </c>
      <c r="G1" s="210"/>
      <c r="H1" s="210"/>
      <c r="J1" s="94" t="e">
        <f ca="1">Basisjahr&amp;"-"&amp;Betrachtungsjahr&amp;": "&amp;ROUND(_xlfn.XLOOKUP(Betrachtungsjahr,Daten_KV7[Jahr],Daten_KV7[Veränderung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KV7</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9"/>
      <c r="C8" s="219"/>
      <c r="D8" s="219"/>
      <c r="E8" s="19"/>
      <c r="F8" s="90" t="str">
        <f>A8</f>
        <v>Kurzbeschreibung</v>
      </c>
      <c r="G8" s="212">
        <f>B8</f>
        <v>0</v>
      </c>
      <c r="H8" s="212"/>
      <c r="I8" s="212"/>
      <c r="Q8" s="58" t="e">
        <f>E38/E32-1</f>
        <v>#DIV/0!</v>
      </c>
    </row>
    <row r="9" spans="1:17" s="59" customFormat="1" ht="72" customHeight="1" thickTop="1" thickBot="1">
      <c r="A9" s="79" t="s">
        <v>132</v>
      </c>
      <c r="B9" s="219"/>
      <c r="C9" s="219"/>
      <c r="D9" s="219"/>
      <c r="E9" s="19"/>
      <c r="F9" s="90" t="str">
        <f>A9</f>
        <v>Aussagekraft/Relevanz</v>
      </c>
      <c r="G9" s="212">
        <f>B9</f>
        <v>0</v>
      </c>
      <c r="H9" s="212"/>
      <c r="I9" s="21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9"/>
      <c r="C11" s="229"/>
      <c r="D11" s="229"/>
      <c r="E11" s="19"/>
      <c r="F11" s="90" t="str">
        <f t="shared" ref="F11:G17" si="1">A11</f>
        <v>Datenquelle</v>
      </c>
      <c r="G11" s="212">
        <f t="shared" si="1"/>
        <v>0</v>
      </c>
      <c r="H11" s="212"/>
      <c r="I11" s="212"/>
    </row>
    <row r="12" spans="1:17" s="56" customFormat="1" ht="42" customHeight="1" thickTop="1" thickBot="1">
      <c r="A12" s="79" t="s">
        <v>134</v>
      </c>
      <c r="B12" s="229"/>
      <c r="C12" s="229"/>
      <c r="D12" s="229"/>
      <c r="E12" s="19"/>
      <c r="F12" s="90" t="str">
        <f t="shared" si="1"/>
        <v>Internetadresse</v>
      </c>
      <c r="G12" s="212">
        <f t="shared" si="1"/>
        <v>0</v>
      </c>
      <c r="H12" s="212"/>
      <c r="I12" s="212"/>
    </row>
    <row r="13" spans="1:17" s="56" customFormat="1" ht="42" customHeight="1" thickTop="1" thickBot="1">
      <c r="A13" s="79" t="s">
        <v>127</v>
      </c>
      <c r="B13" s="229"/>
      <c r="C13" s="229"/>
      <c r="D13" s="229"/>
      <c r="E13" s="19"/>
      <c r="F13" s="90" t="str">
        <f t="shared" si="1"/>
        <v>Kontaktperson</v>
      </c>
      <c r="G13" s="212">
        <f t="shared" si="1"/>
        <v>0</v>
      </c>
      <c r="H13" s="212"/>
      <c r="I13" s="212"/>
    </row>
    <row r="14" spans="1:17" s="56" customFormat="1" ht="14.25" thickTop="1" thickBot="1">
      <c r="A14" s="79" t="s">
        <v>135</v>
      </c>
      <c r="B14" s="241"/>
      <c r="C14" s="242"/>
      <c r="D14" s="243"/>
      <c r="E14" s="19"/>
      <c r="F14" s="90" t="str">
        <f t="shared" si="1"/>
        <v>Nr. der Statisitik</v>
      </c>
      <c r="G14" s="213">
        <f t="shared" si="1"/>
        <v>0</v>
      </c>
      <c r="H14" s="214"/>
      <c r="I14" s="21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9"/>
      <c r="C24" s="219"/>
      <c r="D24" s="219"/>
      <c r="E24" s="19"/>
      <c r="F24" s="89"/>
      <c r="G24" s="211"/>
      <c r="H24" s="211"/>
      <c r="I24" s="211"/>
    </row>
    <row r="25" spans="1:17" s="59" customFormat="1" ht="42.6" customHeight="1" thickTop="1" thickBot="1">
      <c r="A25" s="79" t="s">
        <v>148</v>
      </c>
      <c r="B25" s="219"/>
      <c r="C25" s="219"/>
      <c r="D25" s="219"/>
      <c r="E25" s="19"/>
      <c r="F25" s="90" t="str">
        <f t="shared" ref="F25:G27" si="3">A25</f>
        <v>Datenqualität</v>
      </c>
      <c r="G25" s="212">
        <f t="shared" si="3"/>
        <v>0</v>
      </c>
      <c r="H25" s="212"/>
      <c r="I25" s="212"/>
    </row>
    <row r="26" spans="1:17" s="59" customFormat="1" ht="33" customHeight="1" thickTop="1" thickBot="1">
      <c r="A26" s="79" t="s">
        <v>149</v>
      </c>
      <c r="B26" s="218"/>
      <c r="C26" s="218"/>
      <c r="D26" s="218"/>
      <c r="E26" s="19"/>
      <c r="F26" s="90" t="str">
        <f t="shared" si="3"/>
        <v>Plausiblisierung / Verifizierung</v>
      </c>
      <c r="G26" s="212">
        <f t="shared" si="3"/>
        <v>0</v>
      </c>
      <c r="H26" s="212"/>
      <c r="I26" s="212"/>
    </row>
    <row r="27" spans="1:17" s="59" customFormat="1" ht="37.35" customHeight="1" thickTop="1" thickBo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6"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3">
    <tabColor theme="7"/>
    <pageSetUpPr fitToPage="1"/>
  </sheetPr>
  <dimension ref="A1:Q127"/>
  <sheetViews>
    <sheetView showGridLines="0" workbookViewId="0">
      <selection sqref="A1:D1"/>
    </sheetView>
  </sheetViews>
  <sheetFormatPr baseColWidth="10" defaultColWidth="10.140625" defaultRowHeight="12.75"/>
  <cols>
    <col min="1" max="1" width="19.140625" style="56" customWidth="1"/>
    <col min="2" max="4" width="21.85546875" style="57" customWidth="1"/>
    <col min="5" max="5" width="10.140625" style="19" customWidth="1"/>
    <col min="6" max="6" width="19.140625" style="57" customWidth="1"/>
    <col min="7" max="7" width="21.85546875" style="56" customWidth="1"/>
    <col min="8" max="9" width="21.85546875" style="57" customWidth="1"/>
    <col min="10" max="11" width="16.140625" style="57" customWidth="1"/>
    <col min="12" max="12" width="10.140625" style="57" customWidth="1"/>
    <col min="13" max="13" width="9.140625" style="57" customWidth="1"/>
    <col min="14" max="15" width="15.7109375" style="57" customWidth="1"/>
    <col min="16" max="16" width="63.140625" style="57" customWidth="1"/>
    <col min="17" max="17" width="10.140625" style="57" customWidth="1"/>
    <col min="18" max="16384" width="10.140625" style="57"/>
  </cols>
  <sheetData>
    <row r="1" spans="1:17" s="56" customFormat="1" ht="22.35" customHeight="1" thickTop="1" thickBot="1">
      <c r="A1" s="208" t="s">
        <v>121</v>
      </c>
      <c r="B1" s="209"/>
      <c r="C1" s="209"/>
      <c r="D1" s="209"/>
      <c r="E1" s="93" t="e">
        <f ca="1">Basisjahr&amp;"-"&amp;Betrachtungsjahr&amp;": "&amp;ROUND(_xlfn.XLOOKUP(Betrachtungsjahr,Daten_KV8[Jahr],Daten_KV8[Veränderung ZH])*100,1)&amp;" %"</f>
        <v>#NAME?</v>
      </c>
      <c r="F1" s="210" t="s">
        <v>122</v>
      </c>
      <c r="G1" s="210"/>
      <c r="H1" s="210"/>
      <c r="J1" s="94" t="e">
        <f ca="1">Basisjahr&amp;"-"&amp;Betrachtungsjahr&amp;": "&amp;ROUND(_xlfn.XLOOKUP(Betrachtungsjahr,Daten_KV8[Jahr],Daten_KV8[Veränderung CH])*100,1)&amp;" %"</f>
        <v>#NAME?</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str" cm="1">
        <f t="array" aca="1" ref="B4" ca="1">MID(CELL("dateiname",A5),SEARCH("]",CELL("dateiname",A5))+1,31)</f>
        <v>KV8</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9"/>
      <c r="C8" s="219"/>
      <c r="D8" s="219"/>
      <c r="E8" s="19"/>
      <c r="F8" s="90" t="str">
        <f>A8</f>
        <v>Kurzbeschreibung</v>
      </c>
      <c r="G8" s="212">
        <f>B8</f>
        <v>0</v>
      </c>
      <c r="H8" s="212"/>
      <c r="I8" s="212"/>
      <c r="Q8" s="58" t="e">
        <f>E38/E32-1</f>
        <v>#DIV/0!</v>
      </c>
    </row>
    <row r="9" spans="1:17" s="59" customFormat="1" ht="72" customHeight="1" thickTop="1" thickBot="1">
      <c r="A9" s="79" t="s">
        <v>132</v>
      </c>
      <c r="B9" s="219"/>
      <c r="C9" s="219"/>
      <c r="D9" s="219"/>
      <c r="E9" s="19"/>
      <c r="F9" s="90" t="str">
        <f>A9</f>
        <v>Aussagekraft/Relevanz</v>
      </c>
      <c r="G9" s="212">
        <f>B9</f>
        <v>0</v>
      </c>
      <c r="H9" s="212"/>
      <c r="I9" s="21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9"/>
      <c r="C11" s="229"/>
      <c r="D11" s="229"/>
      <c r="E11" s="19"/>
      <c r="F11" s="90" t="str">
        <f t="shared" ref="F11:G17" si="1">A11</f>
        <v>Datenquelle</v>
      </c>
      <c r="G11" s="212">
        <f t="shared" si="1"/>
        <v>0</v>
      </c>
      <c r="H11" s="212"/>
      <c r="I11" s="212"/>
    </row>
    <row r="12" spans="1:17" s="56" customFormat="1" ht="42" customHeight="1" thickTop="1" thickBot="1">
      <c r="A12" s="79" t="s">
        <v>134</v>
      </c>
      <c r="B12" s="229"/>
      <c r="C12" s="229"/>
      <c r="D12" s="229"/>
      <c r="E12" s="19"/>
      <c r="F12" s="90" t="str">
        <f t="shared" si="1"/>
        <v>Internetadresse</v>
      </c>
      <c r="G12" s="212">
        <f t="shared" si="1"/>
        <v>0</v>
      </c>
      <c r="H12" s="212"/>
      <c r="I12" s="212"/>
    </row>
    <row r="13" spans="1:17" s="56" customFormat="1" ht="42" customHeight="1" thickTop="1" thickBot="1">
      <c r="A13" s="79" t="s">
        <v>127</v>
      </c>
      <c r="B13" s="229"/>
      <c r="C13" s="229"/>
      <c r="D13" s="229"/>
      <c r="E13" s="19"/>
      <c r="F13" s="90" t="str">
        <f t="shared" si="1"/>
        <v>Kontaktperson</v>
      </c>
      <c r="G13" s="212">
        <f t="shared" si="1"/>
        <v>0</v>
      </c>
      <c r="H13" s="212"/>
      <c r="I13" s="212"/>
    </row>
    <row r="14" spans="1:17" s="56" customFormat="1" ht="14.25" thickTop="1" thickBot="1">
      <c r="A14" s="79" t="s">
        <v>135</v>
      </c>
      <c r="B14" s="241"/>
      <c r="C14" s="242"/>
      <c r="D14" s="243"/>
      <c r="E14" s="19"/>
      <c r="F14" s="90" t="str">
        <f t="shared" si="1"/>
        <v>Nr. der Statisitik</v>
      </c>
      <c r="G14" s="213">
        <f t="shared" si="1"/>
        <v>0</v>
      </c>
      <c r="H14" s="214"/>
      <c r="I14" s="21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9"/>
      <c r="C17" s="219"/>
      <c r="D17" s="219"/>
      <c r="E17" s="19"/>
      <c r="F17" s="90" t="str">
        <f t="shared" si="1"/>
        <v>Einschränkungen</v>
      </c>
      <c r="G17" s="212">
        <f t="shared" si="1"/>
        <v>0</v>
      </c>
      <c r="H17" s="212"/>
      <c r="I17" s="21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7"/>
      <c r="C21" s="237"/>
      <c r="D21" s="238"/>
      <c r="E21" s="19"/>
      <c r="F21" s="90" t="str">
        <f>A21</f>
        <v>Hinweise zu Datenauswahl und -aufbereitung</v>
      </c>
      <c r="G21" s="231">
        <f>B21</f>
        <v>0</v>
      </c>
      <c r="H21" s="244"/>
      <c r="I21" s="245"/>
    </row>
    <row r="22" spans="1:17" s="59" customFormat="1" ht="36.6" customHeight="1" thickTop="1" thickBot="1">
      <c r="A22" s="79" t="s">
        <v>146</v>
      </c>
      <c r="B22" s="217"/>
      <c r="C22" s="237"/>
      <c r="D22" s="238"/>
      <c r="E22" s="19"/>
      <c r="F22" s="90" t="str">
        <f>A22</f>
        <v>Berechnung Indikator</v>
      </c>
      <c r="G22" s="231">
        <f>B22</f>
        <v>0</v>
      </c>
      <c r="H22" s="244"/>
      <c r="I22" s="24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9"/>
      <c r="C24" s="219"/>
      <c r="D24" s="219"/>
      <c r="E24" s="19"/>
      <c r="F24" s="89"/>
      <c r="G24" s="211"/>
      <c r="H24" s="211"/>
      <c r="I24" s="211"/>
    </row>
    <row r="25" spans="1:17" s="59" customFormat="1" ht="42.6" customHeight="1" thickTop="1" thickBot="1">
      <c r="A25" s="79" t="s">
        <v>148</v>
      </c>
      <c r="B25" s="219"/>
      <c r="C25" s="219"/>
      <c r="D25" s="219"/>
      <c r="E25" s="19"/>
      <c r="F25" s="90" t="str">
        <f t="shared" ref="F25:G27" si="3">A25</f>
        <v>Datenqualität</v>
      </c>
      <c r="G25" s="212">
        <f t="shared" si="3"/>
        <v>0</v>
      </c>
      <c r="H25" s="212"/>
      <c r="I25" s="212"/>
    </row>
    <row r="26" spans="1:17" s="59" customFormat="1" ht="33" customHeight="1" thickTop="1" thickBot="1">
      <c r="A26" s="79" t="s">
        <v>149</v>
      </c>
      <c r="B26" s="218"/>
      <c r="C26" s="218"/>
      <c r="D26" s="218"/>
      <c r="E26" s="19"/>
      <c r="F26" s="90" t="str">
        <f t="shared" si="3"/>
        <v>Plausiblisierung / Verifizierung</v>
      </c>
      <c r="G26" s="212">
        <f t="shared" si="3"/>
        <v>0</v>
      </c>
      <c r="H26" s="212"/>
      <c r="I26" s="212"/>
    </row>
    <row r="27" spans="1:17" s="59" customFormat="1" ht="37.35" customHeight="1" thickTop="1" thickBot="1">
      <c r="A27" s="79" t="s">
        <v>150</v>
      </c>
      <c r="B27" s="219"/>
      <c r="C27" s="219"/>
      <c r="D27" s="219"/>
      <c r="E27" s="19"/>
      <c r="F27" s="90" t="str">
        <f t="shared" si="3"/>
        <v>Bemerkungen</v>
      </c>
      <c r="G27" s="212">
        <f t="shared" si="3"/>
        <v>0</v>
      </c>
      <c r="H27" s="212"/>
      <c r="I27" s="212"/>
    </row>
    <row r="28" spans="1:17" s="59" customFormat="1" ht="27.6" customHeight="1" thickTop="1">
      <c r="A28" s="60"/>
      <c r="B28" s="60"/>
      <c r="C28" s="60"/>
      <c r="D28" s="60"/>
      <c r="E28" s="60"/>
      <c r="F28" s="61"/>
      <c r="G28" s="61"/>
      <c r="H28" s="61"/>
      <c r="I28" s="61"/>
      <c r="J28" s="61"/>
      <c r="N28" s="207" t="s">
        <v>151</v>
      </c>
      <c r="O28" s="207"/>
      <c r="P28" s="112" t="s">
        <v>152</v>
      </c>
    </row>
    <row r="29" spans="1:17" s="56" customFormat="1" ht="18" customHeight="1">
      <c r="A29" s="190" t="s">
        <v>153</v>
      </c>
      <c r="B29" s="190"/>
      <c r="C29" s="190"/>
      <c r="D29" s="190"/>
      <c r="E29" s="190"/>
      <c r="F29" s="190"/>
      <c r="G29" s="190"/>
      <c r="H29" s="19"/>
      <c r="I29" s="19"/>
      <c r="J29" s="62"/>
      <c r="K29" s="57"/>
      <c r="N29" s="207" t="s">
        <v>154</v>
      </c>
      <c r="O29" s="207"/>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75" thickBot="1">
      <c r="A71" s="64"/>
      <c r="B71" s="62"/>
      <c r="C71" s="62"/>
      <c r="D71" s="62"/>
      <c r="E71" s="60"/>
      <c r="F71" s="62"/>
      <c r="G71" s="69"/>
      <c r="H71" s="69"/>
      <c r="I71" s="62"/>
      <c r="J71" s="62"/>
    </row>
    <row r="72" spans="1:16" ht="14.25" thickTop="1" thickBot="1">
      <c r="A72" s="70"/>
      <c r="G72" s="62"/>
      <c r="H72" s="62"/>
      <c r="I72" s="62"/>
      <c r="J72" s="62"/>
    </row>
    <row r="73" spans="1:16" ht="13.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7" priority="1" operator="equal">
      <formula>0</formula>
    </cfRule>
  </conditionalFormatting>
  <dataValidations count="1">
    <dataValidation operator="lessThan" allowBlank="1" showInputMessage="1" showErrorMessage="1" sqref="B8:D10 G8:I9"/>
  </dataValidations>
  <hyperlinks>
    <hyperlink ref="F1" location="Übersicht!A1" display="⬅️ Zurück zur Übersicht"/>
    <hyperlink ref="G12" r:id="rId1" display="https://opendata.swiss/de/dataset/gebaude-nach-kanton-gebaudekategorie-heizungsart-warmwasserversorgung-energietrager-und-bauperi"/>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Definitionen!$A$2:$A$6</xm:f>
          </x14:formula1>
          <xm:sqref>B7 D7</xm:sqref>
        </x14:dataValidation>
        <x14:dataValidation type="list" allowBlank="1" showInputMessage="1" showErrorMessage="1">
          <x14:formula1>
            <xm:f>Definitionen!$I$2:$I$7</xm:f>
          </x14:formula1>
          <xm:sqref>G24:I24</xm:sqref>
        </x14:dataValidation>
        <x14:dataValidation type="list" operator="lessThan" allowBlank="1" showInputMessage="1" showErrorMessage="1">
          <x14:formula1>
            <xm:f>Definitionen!$E$2:$E$11</xm:f>
          </x14:formula1>
          <xm:sqref>B5</xm:sqref>
        </x14:dataValidation>
        <x14:dataValidation type="list" allowBlank="1" showInputMessage="1" showErrorMessage="1">
          <x14:formula1>
            <xm:f>Definitionen!I2:I15</xm:f>
          </x14:formula1>
          <xm:sqref>B24:D24</xm:sqref>
        </x14:dataValidation>
      </x14:dataValidations>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E34"/>
  <sheetViews>
    <sheetView tabSelected="1" workbookViewId="0">
      <pane xSplit="3" ySplit="1" topLeftCell="D2" activePane="bottomRight" state="frozen"/>
      <selection pane="topRight"/>
      <selection pane="bottomLeft"/>
      <selection pane="bottomRight" activeCell="E15" sqref="E15"/>
    </sheetView>
  </sheetViews>
  <sheetFormatPr baseColWidth="10" defaultColWidth="12" defaultRowHeight="12" customHeight="1"/>
  <cols>
    <col min="2" max="2" width="16.85546875" bestFit="1" customWidth="1"/>
    <col min="3" max="3" width="82.42578125" customWidth="1"/>
    <col min="4" max="4" width="111.140625" bestFit="1" customWidth="1"/>
    <col min="5" max="5" width="19.140625" bestFit="1" customWidth="1"/>
    <col min="6" max="6" width="27.140625" bestFit="1" customWidth="1"/>
    <col min="7" max="7" width="138.140625" customWidth="1"/>
    <col min="8" max="8" width="49.140625" bestFit="1" customWidth="1"/>
    <col min="9" max="9" width="49.42578125" customWidth="1"/>
    <col min="10" max="10" width="14.140625" bestFit="1" customWidth="1"/>
    <col min="11" max="11" width="17.140625" bestFit="1" customWidth="1"/>
    <col min="12" max="12" width="16.7109375" bestFit="1" customWidth="1"/>
    <col min="13" max="13" width="13.7109375" bestFit="1" customWidth="1"/>
    <col min="14" max="14" width="18.7109375" bestFit="1" customWidth="1"/>
    <col min="15" max="15" width="36.140625" bestFit="1" customWidth="1"/>
    <col min="16" max="16" width="69" bestFit="1" customWidth="1"/>
    <col min="17" max="20" width="160.42578125" customWidth="1"/>
    <col min="21" max="21" width="51.7109375" bestFit="1" customWidth="1"/>
    <col min="22" max="22" width="27.85546875" bestFit="1" customWidth="1"/>
    <col min="23" max="23" width="36.140625" bestFit="1" customWidth="1"/>
    <col min="24" max="24" width="93.140625" bestFit="1" customWidth="1"/>
    <col min="25" max="25" width="93.140625" customWidth="1"/>
    <col min="26" max="26" width="25.7109375" customWidth="1"/>
    <col min="27" max="27" width="32.85546875" bestFit="1" customWidth="1"/>
    <col min="28" max="28" width="19" bestFit="1" customWidth="1"/>
    <col min="29" max="29" width="20.140625" bestFit="1" customWidth="1"/>
    <col min="30" max="30" width="18.140625" bestFit="1" customWidth="1"/>
  </cols>
  <sheetData>
    <row r="1" spans="1:31" ht="14.25">
      <c r="A1" s="147" t="s">
        <v>569</v>
      </c>
      <c r="B1" s="147" t="s">
        <v>570</v>
      </c>
      <c r="C1" s="147" t="s">
        <v>571</v>
      </c>
      <c r="D1" s="147" t="s">
        <v>572</v>
      </c>
      <c r="E1" s="147" t="s">
        <v>573</v>
      </c>
      <c r="F1" s="147" t="s">
        <v>574</v>
      </c>
      <c r="G1" s="147" t="s">
        <v>575</v>
      </c>
      <c r="H1" s="147" t="s">
        <v>576</v>
      </c>
      <c r="I1" s="147" t="s">
        <v>577</v>
      </c>
      <c r="J1" s="147" t="s">
        <v>578</v>
      </c>
      <c r="K1" s="147" t="s">
        <v>579</v>
      </c>
      <c r="L1" s="147" t="s">
        <v>580</v>
      </c>
      <c r="M1" s="147" t="s">
        <v>581</v>
      </c>
      <c r="N1" s="147" t="s">
        <v>582</v>
      </c>
      <c r="O1" s="147" t="s">
        <v>583</v>
      </c>
      <c r="P1" s="147" t="s">
        <v>584</v>
      </c>
      <c r="Q1" s="147" t="s">
        <v>585</v>
      </c>
      <c r="R1" s="147" t="s">
        <v>586</v>
      </c>
      <c r="S1" s="147" t="s">
        <v>587</v>
      </c>
      <c r="T1" s="147" t="s">
        <v>588</v>
      </c>
      <c r="U1" s="147" t="s">
        <v>589</v>
      </c>
      <c r="V1" s="147" t="s">
        <v>590</v>
      </c>
      <c r="W1" s="168" t="s">
        <v>591</v>
      </c>
      <c r="X1" s="147" t="s">
        <v>592</v>
      </c>
      <c r="Y1" s="168" t="s">
        <v>593</v>
      </c>
      <c r="Z1" s="168" t="s">
        <v>594</v>
      </c>
      <c r="AA1" s="147" t="s">
        <v>595</v>
      </c>
      <c r="AB1" s="147" t="s">
        <v>596</v>
      </c>
      <c r="AC1" s="147" t="s">
        <v>597</v>
      </c>
      <c r="AD1" s="147" t="s">
        <v>598</v>
      </c>
      <c r="AE1" t="s">
        <v>599</v>
      </c>
    </row>
    <row r="2" spans="1:31" ht="14.25">
      <c r="A2" s="147">
        <v>1</v>
      </c>
      <c r="B2" s="147" t="s">
        <v>87</v>
      </c>
      <c r="C2" s="147" t="s">
        <v>600</v>
      </c>
      <c r="D2" s="147" t="s">
        <v>601</v>
      </c>
      <c r="E2" s="147" t="s">
        <v>602</v>
      </c>
      <c r="F2" s="147" t="s">
        <v>603</v>
      </c>
      <c r="G2" s="171" t="s">
        <v>604</v>
      </c>
      <c r="H2" s="147" t="s">
        <v>605</v>
      </c>
      <c r="I2" s="147" t="s">
        <v>606</v>
      </c>
      <c r="J2" s="147" t="s">
        <v>155</v>
      </c>
      <c r="K2" s="147">
        <v>2010</v>
      </c>
      <c r="L2" s="147"/>
      <c r="M2" s="147"/>
      <c r="N2" s="147" t="s">
        <v>607</v>
      </c>
      <c r="O2" s="147"/>
      <c r="P2" s="147"/>
      <c r="Q2" s="147"/>
      <c r="R2" s="147"/>
      <c r="S2" s="147"/>
      <c r="T2" s="147"/>
      <c r="U2" s="147" t="s">
        <v>396</v>
      </c>
      <c r="V2" s="147" t="s">
        <v>608</v>
      </c>
      <c r="W2" s="147"/>
      <c r="X2" s="147" t="s">
        <v>609</v>
      </c>
      <c r="Y2" s="147" t="s">
        <v>610</v>
      </c>
      <c r="Z2" s="147"/>
      <c r="AA2" s="147" t="s">
        <v>611</v>
      </c>
      <c r="AB2" s="147"/>
      <c r="AC2" s="147"/>
      <c r="AD2" s="147"/>
    </row>
    <row r="3" spans="1:31" ht="14.25" customHeight="1">
      <c r="A3" s="147">
        <v>1</v>
      </c>
      <c r="B3" s="147" t="s">
        <v>96</v>
      </c>
      <c r="C3" s="147" t="s">
        <v>441</v>
      </c>
      <c r="D3" s="147" t="s">
        <v>612</v>
      </c>
      <c r="E3" s="147" t="s">
        <v>242</v>
      </c>
      <c r="F3" s="147" t="s">
        <v>613</v>
      </c>
      <c r="G3" s="147" t="s">
        <v>614</v>
      </c>
      <c r="H3" s="147" t="s">
        <v>615</v>
      </c>
      <c r="J3" s="147" t="s">
        <v>155</v>
      </c>
      <c r="K3" s="147">
        <v>2010</v>
      </c>
      <c r="L3" s="147"/>
      <c r="M3" s="147"/>
      <c r="N3" s="147"/>
      <c r="O3" s="147" t="s">
        <v>616</v>
      </c>
      <c r="P3" s="147"/>
      <c r="Q3" s="147" t="s">
        <v>617</v>
      </c>
      <c r="R3" s="147"/>
      <c r="S3" s="147"/>
      <c r="T3" s="147"/>
      <c r="U3" s="147" t="s">
        <v>443</v>
      </c>
      <c r="V3" s="147" t="s">
        <v>618</v>
      </c>
      <c r="X3" s="147" t="s">
        <v>353</v>
      </c>
      <c r="Y3" s="147" t="s">
        <v>610</v>
      </c>
      <c r="AA3" s="147" t="s">
        <v>619</v>
      </c>
    </row>
    <row r="4" spans="1:31" ht="14.25">
      <c r="A4" s="147">
        <v>1</v>
      </c>
      <c r="B4" s="147" t="s">
        <v>97</v>
      </c>
      <c r="C4" s="147" t="s">
        <v>465</v>
      </c>
      <c r="D4" s="147" t="s">
        <v>620</v>
      </c>
      <c r="E4" s="147" t="s">
        <v>242</v>
      </c>
      <c r="F4" s="147" t="s">
        <v>613</v>
      </c>
      <c r="G4" s="147" t="s">
        <v>614</v>
      </c>
      <c r="H4" s="147" t="s">
        <v>615</v>
      </c>
      <c r="J4" s="147" t="s">
        <v>155</v>
      </c>
      <c r="K4" s="147">
        <v>2010</v>
      </c>
      <c r="L4" s="147"/>
      <c r="M4" s="147"/>
      <c r="N4" s="147"/>
      <c r="O4" s="147" t="s">
        <v>616</v>
      </c>
      <c r="P4" s="147"/>
      <c r="Q4" s="147" t="s">
        <v>621</v>
      </c>
      <c r="R4" s="147"/>
      <c r="S4" s="147"/>
      <c r="T4" s="147"/>
      <c r="U4" s="147" t="s">
        <v>443</v>
      </c>
      <c r="V4" s="147" t="s">
        <v>618</v>
      </c>
      <c r="X4" s="147" t="s">
        <v>353</v>
      </c>
      <c r="Y4" s="147" t="s">
        <v>610</v>
      </c>
      <c r="AA4" s="147" t="s">
        <v>619</v>
      </c>
    </row>
    <row r="5" spans="1:31" ht="14.25">
      <c r="A5" s="147">
        <v>1</v>
      </c>
      <c r="B5" s="147" t="s">
        <v>98</v>
      </c>
      <c r="C5" s="147" t="s">
        <v>472</v>
      </c>
      <c r="D5" s="147" t="s">
        <v>622</v>
      </c>
      <c r="E5" s="147" t="s">
        <v>242</v>
      </c>
      <c r="F5" s="147" t="s">
        <v>623</v>
      </c>
      <c r="G5" s="175" t="s">
        <v>624</v>
      </c>
      <c r="H5" s="147" t="s">
        <v>625</v>
      </c>
      <c r="J5" s="147" t="s">
        <v>155</v>
      </c>
      <c r="K5" s="147">
        <v>2010</v>
      </c>
      <c r="L5" s="147"/>
      <c r="N5" s="147" t="s">
        <v>626</v>
      </c>
      <c r="O5" s="147" t="s">
        <v>621</v>
      </c>
      <c r="Q5" s="147" t="s">
        <v>627</v>
      </c>
      <c r="R5" s="147"/>
      <c r="S5" s="147"/>
      <c r="T5" s="147"/>
      <c r="U5" s="147" t="s">
        <v>443</v>
      </c>
      <c r="V5" s="147" t="s">
        <v>618</v>
      </c>
      <c r="W5" s="147"/>
      <c r="X5" s="147" t="s">
        <v>353</v>
      </c>
      <c r="Y5" s="147" t="s">
        <v>628</v>
      </c>
      <c r="Z5" s="147" t="s">
        <v>629</v>
      </c>
      <c r="AA5" s="147" t="s">
        <v>630</v>
      </c>
    </row>
    <row r="6" spans="1:31" ht="14.25">
      <c r="A6" s="147">
        <v>1</v>
      </c>
      <c r="B6" s="147" t="s">
        <v>67</v>
      </c>
      <c r="C6" s="147" t="s">
        <v>631</v>
      </c>
      <c r="D6" s="147" t="s">
        <v>632</v>
      </c>
      <c r="E6" s="147" t="s">
        <v>375</v>
      </c>
      <c r="F6" s="147" t="s">
        <v>633</v>
      </c>
      <c r="G6" s="175" t="s">
        <v>373</v>
      </c>
      <c r="H6" s="147" t="s">
        <v>634</v>
      </c>
      <c r="I6" s="147"/>
      <c r="J6" s="147" t="s">
        <v>155</v>
      </c>
      <c r="K6" s="147">
        <v>0</v>
      </c>
      <c r="L6" s="147" t="s">
        <v>635</v>
      </c>
      <c r="M6" s="147">
        <v>8100.01</v>
      </c>
      <c r="N6" s="147" t="s">
        <v>607</v>
      </c>
      <c r="O6" s="147" t="s">
        <v>636</v>
      </c>
      <c r="P6" s="147" t="s">
        <v>637</v>
      </c>
      <c r="Q6" s="147" t="s">
        <v>638</v>
      </c>
      <c r="R6" s="147"/>
      <c r="S6" s="147"/>
      <c r="T6" s="147"/>
      <c r="U6" s="147" t="s">
        <v>639</v>
      </c>
      <c r="V6" s="147" t="s">
        <v>640</v>
      </c>
      <c r="W6" s="147" t="s">
        <v>641</v>
      </c>
      <c r="X6" s="147" t="s">
        <v>642</v>
      </c>
      <c r="Y6" s="147" t="s">
        <v>628</v>
      </c>
      <c r="Z6" s="169" t="s">
        <v>643</v>
      </c>
      <c r="AA6" s="147" t="s">
        <v>630</v>
      </c>
      <c r="AB6" s="147"/>
      <c r="AC6" s="147"/>
      <c r="AD6" s="147"/>
    </row>
    <row r="7" spans="1:31" ht="14.25">
      <c r="A7" s="147">
        <v>1</v>
      </c>
      <c r="B7" s="147" t="s">
        <v>68</v>
      </c>
      <c r="C7" s="147" t="s">
        <v>228</v>
      </c>
      <c r="D7" s="147" t="s">
        <v>644</v>
      </c>
      <c r="E7" s="147" t="s">
        <v>242</v>
      </c>
      <c r="F7" s="147" t="s">
        <v>623</v>
      </c>
      <c r="G7" s="175" t="s">
        <v>624</v>
      </c>
      <c r="H7" s="147" t="s">
        <v>645</v>
      </c>
      <c r="J7" s="147" t="s">
        <v>155</v>
      </c>
      <c r="K7" s="147">
        <v>2010</v>
      </c>
      <c r="L7" s="147"/>
      <c r="M7" s="147"/>
      <c r="N7" s="147" t="s">
        <v>626</v>
      </c>
      <c r="O7" s="147" t="s">
        <v>646</v>
      </c>
      <c r="Q7" s="147" t="s">
        <v>627</v>
      </c>
      <c r="R7" s="147"/>
      <c r="S7" s="147"/>
      <c r="T7" s="147"/>
      <c r="U7" s="147" t="s">
        <v>443</v>
      </c>
      <c r="V7" s="147" t="s">
        <v>618</v>
      </c>
      <c r="W7" s="147"/>
      <c r="X7" s="147" t="s">
        <v>353</v>
      </c>
      <c r="Y7" s="147" t="s">
        <v>610</v>
      </c>
      <c r="Z7" s="147" t="s">
        <v>647</v>
      </c>
      <c r="AA7" s="147" t="s">
        <v>630</v>
      </c>
    </row>
    <row r="8" spans="1:31" ht="14.25" customHeight="1">
      <c r="A8" s="147">
        <v>1</v>
      </c>
      <c r="B8" s="147" t="s">
        <v>69</v>
      </c>
      <c r="C8" s="147" t="s">
        <v>235</v>
      </c>
      <c r="D8" s="147" t="s">
        <v>648</v>
      </c>
      <c r="E8" s="147" t="s">
        <v>242</v>
      </c>
      <c r="F8" s="147" t="s">
        <v>613</v>
      </c>
      <c r="G8" s="175" t="s">
        <v>624</v>
      </c>
      <c r="H8" s="147" t="s">
        <v>649</v>
      </c>
      <c r="J8" s="147" t="s">
        <v>650</v>
      </c>
      <c r="K8" s="147">
        <v>1990</v>
      </c>
      <c r="L8" s="147"/>
      <c r="N8" s="147" t="s">
        <v>626</v>
      </c>
      <c r="O8" s="147" t="s">
        <v>651</v>
      </c>
      <c r="P8" s="147"/>
      <c r="Q8" s="147" t="s">
        <v>651</v>
      </c>
      <c r="R8" s="147"/>
      <c r="S8" s="147"/>
      <c r="T8" s="147"/>
      <c r="U8" s="147" t="s">
        <v>652</v>
      </c>
      <c r="V8" s="147" t="s">
        <v>653</v>
      </c>
      <c r="W8" s="147"/>
      <c r="X8" s="147" t="s">
        <v>353</v>
      </c>
      <c r="Y8" s="147" t="s">
        <v>654</v>
      </c>
      <c r="Z8" s="147"/>
      <c r="AA8" s="147" t="s">
        <v>655</v>
      </c>
    </row>
    <row r="9" spans="1:31" ht="14.25">
      <c r="A9" s="147">
        <v>1</v>
      </c>
      <c r="B9" s="147" t="s">
        <v>70</v>
      </c>
      <c r="C9" s="147" t="s">
        <v>247</v>
      </c>
      <c r="D9" s="147" t="s">
        <v>656</v>
      </c>
      <c r="E9" s="147" t="s">
        <v>217</v>
      </c>
      <c r="F9" s="147" t="s">
        <v>657</v>
      </c>
      <c r="G9" s="147" t="s">
        <v>658</v>
      </c>
      <c r="H9" s="147" t="s">
        <v>659</v>
      </c>
      <c r="J9" s="147" t="s">
        <v>155</v>
      </c>
      <c r="K9" s="147">
        <v>1990</v>
      </c>
      <c r="L9" s="147"/>
      <c r="M9" s="147"/>
      <c r="N9" s="147" t="s">
        <v>626</v>
      </c>
      <c r="O9" s="147"/>
      <c r="P9" s="147"/>
      <c r="Q9" s="147" t="s">
        <v>660</v>
      </c>
      <c r="R9" s="147"/>
      <c r="S9" s="147"/>
      <c r="T9" s="147"/>
      <c r="U9" s="147" t="s">
        <v>247</v>
      </c>
      <c r="V9" s="147" t="s">
        <v>247</v>
      </c>
      <c r="W9" s="147"/>
      <c r="X9" s="147" t="s">
        <v>661</v>
      </c>
      <c r="Y9" s="147" t="s">
        <v>610</v>
      </c>
      <c r="Z9" s="147"/>
      <c r="AA9" s="147" t="s">
        <v>655</v>
      </c>
      <c r="AB9" s="147"/>
      <c r="AC9" s="147"/>
      <c r="AD9" s="147"/>
    </row>
    <row r="10" spans="1:31" ht="15">
      <c r="A10" s="147">
        <v>1</v>
      </c>
      <c r="B10" s="147" t="s">
        <v>83</v>
      </c>
      <c r="C10" s="147" t="s">
        <v>662</v>
      </c>
      <c r="D10" s="147" t="s">
        <v>663</v>
      </c>
      <c r="E10" s="147" t="s">
        <v>242</v>
      </c>
      <c r="F10" s="147" t="s">
        <v>623</v>
      </c>
      <c r="G10" s="175" t="s">
        <v>624</v>
      </c>
      <c r="H10" s="147" t="s">
        <v>664</v>
      </c>
      <c r="J10" s="147" t="s">
        <v>155</v>
      </c>
      <c r="K10" s="147">
        <v>2022</v>
      </c>
      <c r="L10" s="147"/>
      <c r="M10" s="147"/>
      <c r="N10" s="147" t="s">
        <v>626</v>
      </c>
      <c r="O10" s="147" t="s">
        <v>665</v>
      </c>
      <c r="P10" s="162"/>
      <c r="Q10" s="147" t="s">
        <v>666</v>
      </c>
      <c r="R10" s="147"/>
      <c r="S10" s="147"/>
      <c r="T10" s="147"/>
      <c r="U10" s="147" t="s">
        <v>667</v>
      </c>
      <c r="V10" s="147" t="s">
        <v>667</v>
      </c>
      <c r="W10" s="147"/>
      <c r="X10" s="147" t="s">
        <v>353</v>
      </c>
      <c r="Y10" s="147" t="s">
        <v>668</v>
      </c>
      <c r="Z10" s="147"/>
      <c r="AA10" s="147" t="s">
        <v>655</v>
      </c>
      <c r="AB10" s="147"/>
      <c r="AC10" s="147"/>
      <c r="AD10" s="147"/>
    </row>
    <row r="11" spans="1:31" s="147" customFormat="1" ht="14.25">
      <c r="A11" s="147">
        <v>1</v>
      </c>
      <c r="B11" s="147" t="s">
        <v>84</v>
      </c>
      <c r="C11" s="147" t="s">
        <v>369</v>
      </c>
      <c r="D11" s="147" t="s">
        <v>669</v>
      </c>
      <c r="E11" s="147" t="s">
        <v>375</v>
      </c>
      <c r="F11" s="147" t="s">
        <v>633</v>
      </c>
      <c r="G11" s="175" t="s">
        <v>373</v>
      </c>
      <c r="H11" s="147" t="s">
        <v>374</v>
      </c>
      <c r="J11" s="147" t="s">
        <v>155</v>
      </c>
      <c r="K11" s="147">
        <v>2005</v>
      </c>
      <c r="L11" s="147" t="s">
        <v>635</v>
      </c>
      <c r="M11" s="147">
        <v>0.1</v>
      </c>
      <c r="N11" s="147" t="s">
        <v>607</v>
      </c>
      <c r="O11" s="147" t="s">
        <v>670</v>
      </c>
      <c r="P11" s="147" t="s">
        <v>671</v>
      </c>
      <c r="Q11" s="147" t="s">
        <v>672</v>
      </c>
      <c r="U11" s="147" t="s">
        <v>673</v>
      </c>
      <c r="V11" s="147" t="s">
        <v>674</v>
      </c>
      <c r="W11" s="176" t="s">
        <v>675</v>
      </c>
      <c r="X11" s="147" t="s">
        <v>676</v>
      </c>
      <c r="Y11" s="147" t="s">
        <v>628</v>
      </c>
      <c r="Z11" s="147" t="s">
        <v>677</v>
      </c>
      <c r="AA11" s="147" t="s">
        <v>630</v>
      </c>
    </row>
    <row r="12" spans="1:31" s="147" customFormat="1" ht="14.25">
      <c r="A12" s="147">
        <v>1</v>
      </c>
      <c r="B12" s="147" t="s">
        <v>85</v>
      </c>
      <c r="C12" s="147" t="s">
        <v>378</v>
      </c>
      <c r="D12" s="147" t="s">
        <v>678</v>
      </c>
      <c r="E12" s="147" t="s">
        <v>242</v>
      </c>
      <c r="F12" s="147" t="s">
        <v>623</v>
      </c>
      <c r="G12" s="175" t="s">
        <v>624</v>
      </c>
      <c r="H12" s="147" t="s">
        <v>679</v>
      </c>
      <c r="J12" s="147" t="s">
        <v>155</v>
      </c>
      <c r="K12" s="147">
        <v>2020</v>
      </c>
      <c r="N12" s="147" t="s">
        <v>626</v>
      </c>
      <c r="O12" s="147" t="s">
        <v>680</v>
      </c>
      <c r="P12"/>
      <c r="Q12" s="147" t="s">
        <v>680</v>
      </c>
      <c r="U12" s="147" t="s">
        <v>681</v>
      </c>
      <c r="V12" s="147" t="s">
        <v>682</v>
      </c>
      <c r="W12"/>
      <c r="X12" s="147" t="s">
        <v>353</v>
      </c>
      <c r="Y12" s="147" t="s">
        <v>610</v>
      </c>
      <c r="Z12"/>
      <c r="AA12" s="147" t="s">
        <v>655</v>
      </c>
      <c r="AB12"/>
      <c r="AC12"/>
      <c r="AD12"/>
    </row>
    <row r="13" spans="1:31" s="147" customFormat="1" ht="14.25">
      <c r="A13" s="147">
        <v>1</v>
      </c>
      <c r="B13" s="147" t="s">
        <v>104</v>
      </c>
      <c r="C13" s="147" t="s">
        <v>683</v>
      </c>
      <c r="D13" s="150" t="s">
        <v>684</v>
      </c>
      <c r="E13" s="147" t="s">
        <v>217</v>
      </c>
      <c r="F13" s="147" t="s">
        <v>633</v>
      </c>
      <c r="G13" s="147" t="s">
        <v>685</v>
      </c>
      <c r="H13" s="147" t="s">
        <v>686</v>
      </c>
      <c r="I13" s="147" t="s">
        <v>687</v>
      </c>
      <c r="J13" s="147" t="s">
        <v>155</v>
      </c>
      <c r="K13" s="147">
        <v>2007</v>
      </c>
      <c r="N13" s="147" t="s">
        <v>607</v>
      </c>
      <c r="U13" s="147" t="s">
        <v>688</v>
      </c>
      <c r="V13" s="147" t="s">
        <v>689</v>
      </c>
      <c r="X13" s="147" t="s">
        <v>690</v>
      </c>
      <c r="Y13" s="147" t="s">
        <v>610</v>
      </c>
      <c r="AA13" s="147" t="s">
        <v>691</v>
      </c>
    </row>
    <row r="14" spans="1:31" s="147" customFormat="1" ht="14.25">
      <c r="A14" s="147">
        <v>1</v>
      </c>
      <c r="B14" s="147" t="s">
        <v>101</v>
      </c>
      <c r="C14" s="147" t="s">
        <v>692</v>
      </c>
      <c r="D14" s="147" t="s">
        <v>693</v>
      </c>
      <c r="E14" s="147" t="s">
        <v>242</v>
      </c>
      <c r="F14" s="147" t="s">
        <v>623</v>
      </c>
      <c r="G14" s="175" t="s">
        <v>624</v>
      </c>
      <c r="H14" s="147" t="s">
        <v>694</v>
      </c>
      <c r="I14"/>
      <c r="J14" s="147" t="s">
        <v>155</v>
      </c>
      <c r="K14" s="147">
        <v>2007</v>
      </c>
      <c r="L14" s="147" t="s">
        <v>695</v>
      </c>
      <c r="M14"/>
      <c r="N14" s="147" t="s">
        <v>607</v>
      </c>
      <c r="O14" s="147" t="s">
        <v>696</v>
      </c>
      <c r="P14"/>
      <c r="Q14" s="147" t="s">
        <v>697</v>
      </c>
      <c r="U14" s="147" t="s">
        <v>698</v>
      </c>
      <c r="V14" s="147" t="s">
        <v>693</v>
      </c>
      <c r="W14"/>
      <c r="X14" s="147" t="s">
        <v>699</v>
      </c>
      <c r="Y14" s="147" t="s">
        <v>610</v>
      </c>
      <c r="AB14"/>
      <c r="AC14"/>
      <c r="AD14"/>
    </row>
    <row r="15" spans="1:31" s="147" customFormat="1" ht="14.25">
      <c r="A15" s="147">
        <v>1</v>
      </c>
      <c r="B15" s="147" t="s">
        <v>102</v>
      </c>
      <c r="C15" s="147" t="s">
        <v>502</v>
      </c>
      <c r="D15" s="147" t="s">
        <v>700</v>
      </c>
      <c r="E15" s="147" t="s">
        <v>242</v>
      </c>
      <c r="F15" s="147" t="s">
        <v>701</v>
      </c>
      <c r="G15" s="175" t="s">
        <v>624</v>
      </c>
      <c r="H15" s="147" t="s">
        <v>702</v>
      </c>
      <c r="J15" s="147" t="s">
        <v>155</v>
      </c>
      <c r="K15" s="147">
        <v>2021</v>
      </c>
      <c r="N15" s="147" t="s">
        <v>635</v>
      </c>
      <c r="O15" s="147" t="s">
        <v>670</v>
      </c>
      <c r="Q15" s="147" t="s">
        <v>703</v>
      </c>
      <c r="U15" s="147" t="s">
        <v>704</v>
      </c>
      <c r="V15" s="147" t="s">
        <v>705</v>
      </c>
      <c r="W15"/>
      <c r="X15" s="147" t="s">
        <v>706</v>
      </c>
      <c r="Y15" s="147" t="s">
        <v>610</v>
      </c>
      <c r="Z15" s="147" t="s">
        <v>707</v>
      </c>
      <c r="AA15" s="147" t="s">
        <v>630</v>
      </c>
      <c r="AB15"/>
      <c r="AC15"/>
      <c r="AD15"/>
    </row>
    <row r="16" spans="1:31" s="147" customFormat="1" ht="14.25">
      <c r="A16" s="147">
        <v>1</v>
      </c>
      <c r="B16" s="147" t="s">
        <v>113</v>
      </c>
      <c r="C16" s="147" t="s">
        <v>531</v>
      </c>
      <c r="D16" s="147" t="s">
        <v>708</v>
      </c>
      <c r="E16" s="147" t="s">
        <v>242</v>
      </c>
      <c r="F16" s="147" t="s">
        <v>709</v>
      </c>
      <c r="G16" s="175" t="s">
        <v>624</v>
      </c>
      <c r="H16" s="147" t="s">
        <v>710</v>
      </c>
      <c r="J16" s="147" t="s">
        <v>155</v>
      </c>
      <c r="K16" s="147">
        <v>2011</v>
      </c>
      <c r="O16" s="147" t="s">
        <v>711</v>
      </c>
      <c r="U16" s="147" t="s">
        <v>712</v>
      </c>
      <c r="V16" s="147" t="s">
        <v>713</v>
      </c>
      <c r="W16"/>
      <c r="X16" s="147" t="s">
        <v>714</v>
      </c>
      <c r="Y16" s="147" t="s">
        <v>610</v>
      </c>
      <c r="AA16" s="147" t="s">
        <v>655</v>
      </c>
      <c r="AB16"/>
      <c r="AC16"/>
      <c r="AD16"/>
    </row>
    <row r="17" spans="1:31" s="147" customFormat="1" ht="14.25">
      <c r="A17" s="147">
        <v>1</v>
      </c>
      <c r="B17" s="147" t="s">
        <v>114</v>
      </c>
      <c r="C17" s="147" t="s">
        <v>540</v>
      </c>
      <c r="D17" s="147" t="s">
        <v>715</v>
      </c>
      <c r="E17" s="147" t="s">
        <v>242</v>
      </c>
      <c r="F17" s="147" t="s">
        <v>709</v>
      </c>
      <c r="G17" s="175" t="s">
        <v>624</v>
      </c>
      <c r="H17" s="147" t="s">
        <v>716</v>
      </c>
      <c r="J17" s="147" t="s">
        <v>155</v>
      </c>
      <c r="K17" s="147">
        <v>2010</v>
      </c>
      <c r="O17" s="147" t="s">
        <v>717</v>
      </c>
      <c r="Q17" s="147" t="s">
        <v>718</v>
      </c>
      <c r="U17" s="147" t="s">
        <v>719</v>
      </c>
      <c r="V17" s="147" t="s">
        <v>621</v>
      </c>
      <c r="W17"/>
      <c r="X17" s="147" t="s">
        <v>720</v>
      </c>
      <c r="Y17" s="147" t="s">
        <v>721</v>
      </c>
      <c r="AA17" s="147" t="s">
        <v>655</v>
      </c>
      <c r="AB17"/>
      <c r="AC17"/>
      <c r="AD17"/>
    </row>
    <row r="18" spans="1:31" s="147" customFormat="1" ht="14.25">
      <c r="A18" s="147">
        <v>1</v>
      </c>
      <c r="B18" s="147" t="s">
        <v>115</v>
      </c>
      <c r="C18" s="147" t="s">
        <v>722</v>
      </c>
      <c r="D18" s="147" t="s">
        <v>723</v>
      </c>
      <c r="E18" s="147" t="s">
        <v>242</v>
      </c>
      <c r="F18" s="147" t="s">
        <v>623</v>
      </c>
      <c r="G18" s="175" t="s">
        <v>624</v>
      </c>
      <c r="H18" s="147" t="s">
        <v>557</v>
      </c>
      <c r="J18" s="147" t="s">
        <v>155</v>
      </c>
      <c r="K18" s="147">
        <v>2015</v>
      </c>
      <c r="O18" s="147" t="s">
        <v>724</v>
      </c>
      <c r="Q18" s="147" t="s">
        <v>725</v>
      </c>
      <c r="U18" s="147" t="s">
        <v>704</v>
      </c>
      <c r="V18" s="147" t="s">
        <v>726</v>
      </c>
      <c r="W18"/>
      <c r="X18" s="147" t="s">
        <v>727</v>
      </c>
      <c r="Y18" s="147" t="s">
        <v>628</v>
      </c>
      <c r="Z18"/>
      <c r="AA18" s="147" t="s">
        <v>630</v>
      </c>
      <c r="AB18"/>
      <c r="AC18"/>
      <c r="AD18"/>
    </row>
    <row r="19" spans="1:31" s="147" customFormat="1" ht="14.25">
      <c r="A19" s="147">
        <v>1</v>
      </c>
      <c r="B19" s="147" t="s">
        <v>116</v>
      </c>
      <c r="C19" s="147" t="s">
        <v>728</v>
      </c>
      <c r="D19" s="147" t="s">
        <v>728</v>
      </c>
      <c r="E19" s="147" t="s">
        <v>242</v>
      </c>
      <c r="F19" s="147" t="s">
        <v>623</v>
      </c>
      <c r="G19" s="175" t="s">
        <v>624</v>
      </c>
      <c r="H19" s="147" t="s">
        <v>560</v>
      </c>
      <c r="J19" s="147" t="s">
        <v>155</v>
      </c>
      <c r="K19" s="147">
        <v>2015</v>
      </c>
      <c r="O19" s="147" t="s">
        <v>275</v>
      </c>
      <c r="Q19" s="147" t="s">
        <v>725</v>
      </c>
      <c r="R19" s="147" t="s">
        <v>275</v>
      </c>
      <c r="T19" s="147" t="s">
        <v>729</v>
      </c>
      <c r="U19" s="147" t="s">
        <v>275</v>
      </c>
      <c r="V19" s="147" t="s">
        <v>730</v>
      </c>
      <c r="W19" s="176" t="s">
        <v>731</v>
      </c>
      <c r="X19" s="147" t="s">
        <v>727</v>
      </c>
      <c r="Y19" s="147" t="s">
        <v>628</v>
      </c>
      <c r="Z19" s="147" t="s">
        <v>732</v>
      </c>
      <c r="AA19" s="147" t="s">
        <v>630</v>
      </c>
    </row>
    <row r="20" spans="1:31" ht="14.25">
      <c r="A20" s="147">
        <v>1</v>
      </c>
      <c r="B20" s="147" t="s">
        <v>91</v>
      </c>
      <c r="C20" s="147" t="s">
        <v>413</v>
      </c>
      <c r="D20" s="147" t="s">
        <v>733</v>
      </c>
      <c r="E20" s="147" t="s">
        <v>375</v>
      </c>
      <c r="F20" s="147" t="s">
        <v>633</v>
      </c>
      <c r="G20" s="147" t="s">
        <v>373</v>
      </c>
      <c r="H20" s="147" t="s">
        <v>734</v>
      </c>
      <c r="J20" s="147" t="s">
        <v>155</v>
      </c>
      <c r="K20" s="147">
        <v>1996</v>
      </c>
      <c r="L20" t="s">
        <v>735</v>
      </c>
      <c r="M20" s="147">
        <v>1.2</v>
      </c>
      <c r="N20" s="147" t="s">
        <v>607</v>
      </c>
      <c r="O20" s="147" t="s">
        <v>736</v>
      </c>
      <c r="P20">
        <v>16</v>
      </c>
      <c r="Q20" s="147" t="s">
        <v>737</v>
      </c>
      <c r="R20" s="147"/>
      <c r="S20" s="147"/>
      <c r="T20" s="147"/>
      <c r="U20" s="147" t="s">
        <v>275</v>
      </c>
      <c r="V20" s="147" t="s">
        <v>738</v>
      </c>
      <c r="X20" s="147" t="s">
        <v>739</v>
      </c>
      <c r="Y20" s="147" t="s">
        <v>610</v>
      </c>
      <c r="AA20" s="147" t="s">
        <v>740</v>
      </c>
    </row>
    <row r="21" spans="1:31" ht="14.25">
      <c r="A21" s="147">
        <v>1</v>
      </c>
      <c r="B21" s="147" t="s">
        <v>92</v>
      </c>
      <c r="C21" s="147" t="str">
        <f>'LF2'!A1</f>
        <v>Abgedeckte Güllelager</v>
      </c>
      <c r="D21" s="147" t="s">
        <v>741</v>
      </c>
      <c r="E21" s="158" t="s">
        <v>242</v>
      </c>
      <c r="F21" s="147" t="s">
        <v>623</v>
      </c>
      <c r="G21" s="175" t="s">
        <v>624</v>
      </c>
      <c r="H21" s="147" t="s">
        <v>742</v>
      </c>
      <c r="J21" s="147" t="s">
        <v>155</v>
      </c>
      <c r="K21" s="147">
        <f>'LF2'!D4</f>
        <v>2022</v>
      </c>
      <c r="L21" s="147"/>
      <c r="M21" s="147"/>
      <c r="N21" s="147"/>
      <c r="O21" s="147" t="s">
        <v>743</v>
      </c>
      <c r="P21" s="147"/>
      <c r="U21" s="147" t="s">
        <v>200</v>
      </c>
      <c r="V21" s="147" t="s">
        <v>744</v>
      </c>
      <c r="W21" s="147"/>
      <c r="X21" s="147" t="s">
        <v>353</v>
      </c>
      <c r="Y21" s="147" t="s">
        <v>610</v>
      </c>
      <c r="Z21" s="147"/>
      <c r="AA21" s="147" t="s">
        <v>655</v>
      </c>
      <c r="AB21" s="147"/>
      <c r="AC21" s="147"/>
      <c r="AD21" s="147"/>
    </row>
    <row r="22" spans="1:31" ht="14.25">
      <c r="A22" s="147">
        <v>1</v>
      </c>
      <c r="B22" s="147" t="s">
        <v>94</v>
      </c>
      <c r="C22" s="147" t="s">
        <v>435</v>
      </c>
      <c r="D22" s="147" t="s">
        <v>745</v>
      </c>
      <c r="E22" s="147" t="s">
        <v>375</v>
      </c>
      <c r="F22" s="147" t="s">
        <v>633</v>
      </c>
      <c r="G22" s="147" t="s">
        <v>373</v>
      </c>
      <c r="H22" s="147" t="s">
        <v>439</v>
      </c>
      <c r="J22" s="147" t="s">
        <v>155</v>
      </c>
      <c r="K22" s="147">
        <v>2005</v>
      </c>
      <c r="L22" s="147" t="s">
        <v>635</v>
      </c>
      <c r="M22">
        <v>0.1</v>
      </c>
      <c r="N22" s="147" t="s">
        <v>607</v>
      </c>
      <c r="O22" s="147" t="s">
        <v>670</v>
      </c>
      <c r="P22" t="s">
        <v>746</v>
      </c>
      <c r="Q22" s="147" t="s">
        <v>747</v>
      </c>
      <c r="R22" s="147"/>
      <c r="S22" s="147"/>
      <c r="T22" s="147"/>
      <c r="U22" s="147" t="s">
        <v>275</v>
      </c>
      <c r="V22" s="147" t="s">
        <v>748</v>
      </c>
      <c r="W22" s="176" t="s">
        <v>749</v>
      </c>
      <c r="X22" s="147" t="s">
        <v>676</v>
      </c>
      <c r="Y22" s="147" t="s">
        <v>628</v>
      </c>
      <c r="Z22" s="147" t="s">
        <v>750</v>
      </c>
      <c r="AA22" s="147" t="s">
        <v>630</v>
      </c>
    </row>
    <row r="23" spans="1:31" ht="14.25">
      <c r="A23" s="147">
        <v>1</v>
      </c>
      <c r="B23" s="147" t="s">
        <v>74</v>
      </c>
      <c r="C23" s="147" t="s">
        <v>751</v>
      </c>
      <c r="D23" s="147" t="s">
        <v>752</v>
      </c>
      <c r="E23" s="147" t="s">
        <v>375</v>
      </c>
      <c r="F23" s="147" t="s">
        <v>633</v>
      </c>
      <c r="G23" s="147" t="s">
        <v>373</v>
      </c>
      <c r="H23" s="147" t="s">
        <v>297</v>
      </c>
      <c r="I23" s="147"/>
      <c r="J23" s="147" t="s">
        <v>155</v>
      </c>
      <c r="K23" s="147">
        <v>2005</v>
      </c>
      <c r="L23" s="147" t="s">
        <v>635</v>
      </c>
      <c r="M23" s="147">
        <v>0.1</v>
      </c>
      <c r="N23" s="147" t="s">
        <v>607</v>
      </c>
      <c r="O23" s="147" t="s">
        <v>670</v>
      </c>
      <c r="P23" s="149" t="s">
        <v>753</v>
      </c>
      <c r="Q23" s="147" t="s">
        <v>754</v>
      </c>
      <c r="R23" s="147"/>
      <c r="S23" s="147"/>
      <c r="T23" s="147"/>
      <c r="U23" s="147" t="s">
        <v>755</v>
      </c>
      <c r="V23" s="147" t="s">
        <v>756</v>
      </c>
      <c r="W23" s="176" t="s">
        <v>757</v>
      </c>
      <c r="X23" s="147" t="s">
        <v>676</v>
      </c>
      <c r="Y23" s="147" t="s">
        <v>628</v>
      </c>
      <c r="Z23" s="147" t="s">
        <v>758</v>
      </c>
      <c r="AA23" s="147" t="s">
        <v>630</v>
      </c>
      <c r="AB23" s="147"/>
      <c r="AC23" s="147"/>
      <c r="AD23" s="147"/>
    </row>
    <row r="24" spans="1:31" ht="15">
      <c r="A24" s="147">
        <v>1</v>
      </c>
      <c r="B24" s="147" t="s">
        <v>75</v>
      </c>
      <c r="C24" s="147" t="s">
        <v>759</v>
      </c>
      <c r="D24" s="147" t="s">
        <v>760</v>
      </c>
      <c r="E24" s="147" t="s">
        <v>375</v>
      </c>
      <c r="F24" s="147" t="s">
        <v>633</v>
      </c>
      <c r="G24" s="147" t="s">
        <v>373</v>
      </c>
      <c r="H24" s="147" t="s">
        <v>761</v>
      </c>
      <c r="I24" s="147"/>
      <c r="J24" s="147" t="s">
        <v>155</v>
      </c>
      <c r="K24" s="147">
        <v>2005</v>
      </c>
      <c r="L24" s="147" t="s">
        <v>635</v>
      </c>
      <c r="M24" s="147">
        <v>0.1</v>
      </c>
      <c r="N24" s="147" t="s">
        <v>607</v>
      </c>
      <c r="O24" s="147" t="s">
        <v>670</v>
      </c>
      <c r="P24" s="162" t="s">
        <v>762</v>
      </c>
      <c r="Q24" s="147" t="s">
        <v>763</v>
      </c>
      <c r="R24" s="147"/>
      <c r="S24" s="147"/>
      <c r="T24" s="147"/>
      <c r="U24" s="147" t="s">
        <v>275</v>
      </c>
      <c r="V24" s="147" t="s">
        <v>764</v>
      </c>
      <c r="W24" s="176" t="s">
        <v>765</v>
      </c>
      <c r="X24" s="147" t="s">
        <v>676</v>
      </c>
      <c r="Y24" s="147" t="s">
        <v>628</v>
      </c>
      <c r="Z24" s="147" t="s">
        <v>758</v>
      </c>
      <c r="AA24" s="147" t="s">
        <v>630</v>
      </c>
      <c r="AB24" s="147"/>
      <c r="AC24" s="147"/>
      <c r="AD24" s="147"/>
    </row>
    <row r="25" spans="1:31" ht="14.25">
      <c r="A25" s="147">
        <v>1</v>
      </c>
      <c r="B25" s="147" t="s">
        <v>76</v>
      </c>
      <c r="C25" s="147" t="s">
        <v>766</v>
      </c>
      <c r="D25" s="147" t="s">
        <v>767</v>
      </c>
      <c r="E25" s="147" t="s">
        <v>375</v>
      </c>
      <c r="F25" s="147" t="s">
        <v>633</v>
      </c>
      <c r="G25" s="175" t="s">
        <v>373</v>
      </c>
      <c r="H25" s="147" t="s">
        <v>312</v>
      </c>
      <c r="I25" s="147"/>
      <c r="J25" s="147" t="s">
        <v>155</v>
      </c>
      <c r="K25" s="147">
        <v>2005</v>
      </c>
      <c r="L25" s="147" t="s">
        <v>635</v>
      </c>
      <c r="M25" s="147">
        <v>0.1</v>
      </c>
      <c r="N25" s="147" t="s">
        <v>607</v>
      </c>
      <c r="O25" s="147" t="s">
        <v>670</v>
      </c>
      <c r="P25" s="149" t="s">
        <v>768</v>
      </c>
      <c r="Q25" s="147" t="s">
        <v>769</v>
      </c>
      <c r="R25" s="147" t="s">
        <v>770</v>
      </c>
      <c r="S25" s="147">
        <v>100</v>
      </c>
      <c r="T25" s="147" t="s">
        <v>756</v>
      </c>
      <c r="U25" s="147" t="s">
        <v>275</v>
      </c>
      <c r="V25" s="147" t="s">
        <v>771</v>
      </c>
      <c r="W25" s="176" t="s">
        <v>757</v>
      </c>
      <c r="X25" s="147" t="s">
        <v>772</v>
      </c>
      <c r="Y25" s="147" t="s">
        <v>628</v>
      </c>
      <c r="Z25" s="147" t="s">
        <v>758</v>
      </c>
      <c r="AA25" s="147" t="s">
        <v>630</v>
      </c>
      <c r="AB25" s="147"/>
      <c r="AC25" s="147"/>
      <c r="AD25" s="147"/>
    </row>
    <row r="26" spans="1:31" ht="14.25">
      <c r="A26" s="147">
        <v>1</v>
      </c>
      <c r="B26" s="147" t="s">
        <v>77</v>
      </c>
      <c r="C26" s="147" t="s">
        <v>773</v>
      </c>
      <c r="D26" s="147" t="s">
        <v>774</v>
      </c>
      <c r="E26" s="147" t="s">
        <v>375</v>
      </c>
      <c r="F26" s="147" t="s">
        <v>633</v>
      </c>
      <c r="G26" s="175" t="s">
        <v>373</v>
      </c>
      <c r="H26" s="147" t="s">
        <v>312</v>
      </c>
      <c r="I26" s="147"/>
      <c r="J26" s="147" t="s">
        <v>155</v>
      </c>
      <c r="K26" s="149">
        <v>2005</v>
      </c>
      <c r="L26" s="147" t="s">
        <v>635</v>
      </c>
      <c r="M26" s="147">
        <v>0.1</v>
      </c>
      <c r="N26" s="147" t="s">
        <v>607</v>
      </c>
      <c r="O26" s="147" t="s">
        <v>670</v>
      </c>
      <c r="P26" s="149" t="s">
        <v>768</v>
      </c>
      <c r="Q26" s="147" t="s">
        <v>769</v>
      </c>
      <c r="R26" s="147" t="s">
        <v>770</v>
      </c>
      <c r="S26" s="147">
        <v>300</v>
      </c>
      <c r="T26" s="147" t="s">
        <v>775</v>
      </c>
      <c r="U26" s="147" t="s">
        <v>275</v>
      </c>
      <c r="V26" s="147" t="s">
        <v>776</v>
      </c>
      <c r="W26" s="176" t="s">
        <v>757</v>
      </c>
      <c r="X26" s="147" t="s">
        <v>772</v>
      </c>
      <c r="Y26" s="147" t="s">
        <v>628</v>
      </c>
      <c r="Z26" s="147" t="s">
        <v>758</v>
      </c>
      <c r="AA26" s="147" t="s">
        <v>630</v>
      </c>
      <c r="AB26" s="147"/>
      <c r="AC26" s="147"/>
      <c r="AD26" s="147"/>
    </row>
    <row r="27" spans="1:31" ht="15">
      <c r="A27" s="147">
        <v>1</v>
      </c>
      <c r="B27" s="147" t="s">
        <v>78</v>
      </c>
      <c r="C27" s="147" t="s">
        <v>777</v>
      </c>
      <c r="D27" s="147" t="s">
        <v>777</v>
      </c>
      <c r="E27" s="147" t="s">
        <v>242</v>
      </c>
      <c r="F27" s="147" t="s">
        <v>778</v>
      </c>
      <c r="G27" s="171" t="s">
        <v>779</v>
      </c>
      <c r="H27" t="s">
        <v>780</v>
      </c>
      <c r="I27" s="147"/>
      <c r="J27" s="147" t="s">
        <v>155</v>
      </c>
      <c r="K27" s="147">
        <v>2014</v>
      </c>
      <c r="L27" s="147" t="s">
        <v>781</v>
      </c>
      <c r="M27" s="147"/>
      <c r="N27" s="147" t="s">
        <v>607</v>
      </c>
      <c r="O27" s="147" t="s">
        <v>782</v>
      </c>
      <c r="P27" s="162"/>
      <c r="Q27" s="147"/>
      <c r="R27" s="147"/>
      <c r="S27" s="147"/>
      <c r="T27" s="147"/>
      <c r="U27" s="147" t="s">
        <v>783</v>
      </c>
      <c r="V27" s="147" t="s">
        <v>784</v>
      </c>
      <c r="W27" s="147"/>
      <c r="X27" s="147" t="s">
        <v>785</v>
      </c>
      <c r="Y27" s="147" t="s">
        <v>610</v>
      </c>
      <c r="Z27" s="147" t="s">
        <v>786</v>
      </c>
      <c r="AA27" s="147" t="s">
        <v>787</v>
      </c>
      <c r="AB27" s="147"/>
      <c r="AC27" s="147"/>
      <c r="AD27" s="147"/>
      <c r="AE27" t="s">
        <v>788</v>
      </c>
    </row>
    <row r="28" spans="1:31" s="154" customFormat="1" ht="14.25">
      <c r="A28" s="147">
        <v>1</v>
      </c>
      <c r="B28" s="147" t="s">
        <v>79</v>
      </c>
      <c r="C28" s="147" t="s">
        <v>789</v>
      </c>
      <c r="D28" s="147" t="s">
        <v>790</v>
      </c>
      <c r="E28" s="158" t="s">
        <v>242</v>
      </c>
      <c r="F28" s="147" t="s">
        <v>791</v>
      </c>
      <c r="G28" s="175" t="s">
        <v>792</v>
      </c>
      <c r="H28" s="147" t="s">
        <v>333</v>
      </c>
      <c r="I28" s="147"/>
      <c r="J28" s="147" t="s">
        <v>793</v>
      </c>
      <c r="K28" s="147">
        <v>2013</v>
      </c>
      <c r="L28" s="147" t="s">
        <v>794</v>
      </c>
      <c r="M28" s="147">
        <v>0</v>
      </c>
      <c r="N28" s="147" t="s">
        <v>626</v>
      </c>
      <c r="O28" s="147" t="s">
        <v>795</v>
      </c>
      <c r="P28" s="147"/>
      <c r="Q28" s="147"/>
      <c r="R28" s="147"/>
      <c r="S28" s="147"/>
      <c r="T28" s="147"/>
      <c r="U28" s="147" t="s">
        <v>200</v>
      </c>
      <c r="V28" s="147" t="s">
        <v>744</v>
      </c>
      <c r="W28" s="147"/>
      <c r="X28" s="147" t="s">
        <v>331</v>
      </c>
      <c r="Y28" s="147" t="s">
        <v>668</v>
      </c>
      <c r="Z28" s="147"/>
      <c r="AA28" s="147" t="s">
        <v>655</v>
      </c>
      <c r="AB28" s="147"/>
      <c r="AC28" s="147"/>
      <c r="AD28" s="147"/>
      <c r="AE28" s="147" t="s">
        <v>796</v>
      </c>
    </row>
    <row r="29" spans="1:31" s="154" customFormat="1" ht="14.25">
      <c r="A29" s="147">
        <v>0</v>
      </c>
      <c r="B29" s="147" t="s">
        <v>80</v>
      </c>
      <c r="C29" s="147" t="s">
        <v>797</v>
      </c>
      <c r="D29" s="147" t="s">
        <v>340</v>
      </c>
      <c r="E29" s="147" t="s">
        <v>217</v>
      </c>
      <c r="F29" s="147" t="s">
        <v>613</v>
      </c>
      <c r="G29" s="175" t="s">
        <v>614</v>
      </c>
      <c r="H29" s="147" t="s">
        <v>345</v>
      </c>
      <c r="I29" s="147"/>
      <c r="J29" s="147" t="s">
        <v>155</v>
      </c>
      <c r="K29" s="147">
        <v>2002</v>
      </c>
      <c r="L29" s="147" t="s">
        <v>635</v>
      </c>
      <c r="M29" s="147"/>
      <c r="N29" s="147" t="s">
        <v>626</v>
      </c>
      <c r="O29" s="147" t="s">
        <v>798</v>
      </c>
      <c r="P29" s="147"/>
      <c r="Q29" s="147"/>
      <c r="R29" s="147"/>
      <c r="S29" s="147"/>
      <c r="T29" s="147"/>
      <c r="U29" s="147" t="s">
        <v>275</v>
      </c>
      <c r="V29" s="147" t="s">
        <v>799</v>
      </c>
      <c r="W29" s="147"/>
      <c r="X29" s="147" t="s">
        <v>331</v>
      </c>
      <c r="Y29" s="147"/>
      <c r="Z29" s="147"/>
      <c r="AA29" s="147" t="s">
        <v>800</v>
      </c>
      <c r="AB29" s="147"/>
      <c r="AC29" s="147"/>
      <c r="AD29" s="147"/>
      <c r="AE29" s="147"/>
    </row>
    <row r="30" spans="1:31" s="154" customFormat="1" ht="14.25">
      <c r="A30" s="147">
        <v>1</v>
      </c>
      <c r="B30" s="147" t="s">
        <v>81</v>
      </c>
      <c r="C30" s="147" t="s">
        <v>801</v>
      </c>
      <c r="D30" s="147" t="s">
        <v>801</v>
      </c>
      <c r="E30" s="147" t="s">
        <v>242</v>
      </c>
      <c r="F30" s="147" t="s">
        <v>613</v>
      </c>
      <c r="G30" s="147" t="s">
        <v>614</v>
      </c>
      <c r="H30" s="147" t="s">
        <v>355</v>
      </c>
      <c r="I30" s="147"/>
      <c r="J30" s="147" t="s">
        <v>155</v>
      </c>
      <c r="K30" s="147">
        <v>2010</v>
      </c>
      <c r="L30" s="147"/>
      <c r="M30" s="147"/>
      <c r="N30" s="147" t="s">
        <v>626</v>
      </c>
      <c r="O30" s="147" t="s">
        <v>616</v>
      </c>
      <c r="P30" s="147" t="s">
        <v>670</v>
      </c>
      <c r="Q30" s="147" t="s">
        <v>670</v>
      </c>
      <c r="R30" s="147"/>
      <c r="S30" s="147"/>
      <c r="T30" s="147"/>
      <c r="U30" s="147" t="s">
        <v>350</v>
      </c>
      <c r="V30" s="147" t="s">
        <v>802</v>
      </c>
      <c r="W30" s="147"/>
      <c r="X30" s="147" t="s">
        <v>353</v>
      </c>
      <c r="Y30" s="147" t="s">
        <v>610</v>
      </c>
      <c r="Z30" s="147"/>
      <c r="AA30" s="147" t="s">
        <v>619</v>
      </c>
      <c r="AB30" s="147"/>
      <c r="AC30" s="147"/>
      <c r="AD30" s="147"/>
      <c r="AE30" s="147"/>
    </row>
    <row r="31" spans="1:31" ht="14.25">
      <c r="A31" s="147">
        <v>1</v>
      </c>
      <c r="B31" s="147" t="s">
        <v>63</v>
      </c>
      <c r="C31" s="147" t="s">
        <v>803</v>
      </c>
      <c r="D31" s="147" t="s">
        <v>804</v>
      </c>
      <c r="E31" s="147" t="s">
        <v>375</v>
      </c>
      <c r="F31" s="147" t="s">
        <v>633</v>
      </c>
      <c r="G31" s="147" t="s">
        <v>373</v>
      </c>
      <c r="H31" s="147" t="s">
        <v>805</v>
      </c>
      <c r="I31" s="147"/>
      <c r="J31" s="147" t="s">
        <v>155</v>
      </c>
      <c r="K31" s="147">
        <v>2010</v>
      </c>
      <c r="L31" s="147" t="s">
        <v>635</v>
      </c>
      <c r="M31" s="147" t="s">
        <v>806</v>
      </c>
      <c r="N31" s="147" t="s">
        <v>607</v>
      </c>
      <c r="O31" s="147" t="s">
        <v>807</v>
      </c>
      <c r="P31" s="147">
        <v>1</v>
      </c>
      <c r="Q31" s="147" t="s">
        <v>804</v>
      </c>
      <c r="R31" s="147"/>
      <c r="S31" s="147"/>
      <c r="T31" s="147"/>
      <c r="U31" s="147" t="s">
        <v>808</v>
      </c>
      <c r="V31" s="147" t="s">
        <v>809</v>
      </c>
      <c r="X31" s="147" t="s">
        <v>810</v>
      </c>
      <c r="Y31" s="147" t="s">
        <v>610</v>
      </c>
      <c r="AA31" s="147" t="s">
        <v>655</v>
      </c>
    </row>
    <row r="32" spans="1:31" ht="15">
      <c r="A32" s="147">
        <v>1</v>
      </c>
      <c r="B32" s="147" t="s">
        <v>788</v>
      </c>
      <c r="C32" s="147" t="s">
        <v>811</v>
      </c>
      <c r="D32" s="147" t="s">
        <v>812</v>
      </c>
      <c r="E32" s="147" t="s">
        <v>242</v>
      </c>
      <c r="F32" s="147" t="s">
        <v>778</v>
      </c>
      <c r="G32" s="171" t="s">
        <v>779</v>
      </c>
      <c r="H32" t="s">
        <v>813</v>
      </c>
      <c r="I32" s="147"/>
      <c r="J32" s="147" t="s">
        <v>155</v>
      </c>
      <c r="K32" s="147">
        <v>2014</v>
      </c>
      <c r="L32" s="147" t="s">
        <v>781</v>
      </c>
      <c r="M32" s="147"/>
      <c r="N32" s="147" t="s">
        <v>607</v>
      </c>
      <c r="O32" s="147"/>
      <c r="P32" s="162"/>
      <c r="Q32" s="147"/>
      <c r="R32" s="147"/>
      <c r="S32" s="147"/>
      <c r="T32" s="147"/>
      <c r="U32" s="147"/>
      <c r="V32" s="147"/>
      <c r="W32" s="147"/>
      <c r="X32" s="147" t="s">
        <v>785</v>
      </c>
      <c r="Y32" s="147" t="s">
        <v>610</v>
      </c>
      <c r="Z32" s="147"/>
      <c r="AA32" s="147"/>
      <c r="AB32" s="147"/>
      <c r="AC32" s="147"/>
      <c r="AD32" s="147"/>
    </row>
    <row r="33" spans="1:30" ht="15" customHeight="1">
      <c r="A33" s="147">
        <v>1</v>
      </c>
      <c r="B33" s="147" t="s">
        <v>88</v>
      </c>
      <c r="C33" s="147" t="s">
        <v>814</v>
      </c>
      <c r="D33" s="147" t="s">
        <v>815</v>
      </c>
      <c r="E33" s="147" t="s">
        <v>242</v>
      </c>
      <c r="F33" s="147" t="s">
        <v>623</v>
      </c>
      <c r="G33" s="175" t="s">
        <v>624</v>
      </c>
      <c r="H33" s="147" t="s">
        <v>816</v>
      </c>
      <c r="J33" s="147" t="s">
        <v>155</v>
      </c>
      <c r="K33" s="147">
        <v>1990</v>
      </c>
      <c r="N33" s="147" t="s">
        <v>124</v>
      </c>
      <c r="O33" s="147" t="s">
        <v>817</v>
      </c>
      <c r="U33" s="147" t="s">
        <v>200</v>
      </c>
      <c r="V33" s="147" t="s">
        <v>744</v>
      </c>
      <c r="X33" s="147" t="s">
        <v>818</v>
      </c>
      <c r="Y33" s="147" t="s">
        <v>610</v>
      </c>
      <c r="AA33" s="147" t="s">
        <v>655</v>
      </c>
    </row>
    <row r="34" spans="1:30" s="154" customFormat="1" ht="14.25">
      <c r="A34" s="147">
        <v>1</v>
      </c>
      <c r="B34" s="147" t="s">
        <v>796</v>
      </c>
      <c r="C34" s="147" t="s">
        <v>789</v>
      </c>
      <c r="D34" s="147" t="s">
        <v>819</v>
      </c>
      <c r="E34" s="158" t="s">
        <v>242</v>
      </c>
      <c r="F34" s="147" t="s">
        <v>791</v>
      </c>
      <c r="G34" s="175" t="s">
        <v>792</v>
      </c>
      <c r="H34" s="147" t="s">
        <v>820</v>
      </c>
      <c r="I34" s="147"/>
      <c r="J34" s="147" t="s">
        <v>793</v>
      </c>
      <c r="K34" s="147">
        <v>2013</v>
      </c>
      <c r="L34" s="147" t="s">
        <v>794</v>
      </c>
      <c r="M34" s="147">
        <v>0</v>
      </c>
      <c r="N34" s="147" t="s">
        <v>626</v>
      </c>
      <c r="O34" s="147" t="s">
        <v>795</v>
      </c>
      <c r="P34" s="147"/>
      <c r="Q34" s="147"/>
      <c r="R34" s="147"/>
      <c r="S34" s="147"/>
      <c r="T34" s="147"/>
      <c r="U34" s="147" t="s">
        <v>200</v>
      </c>
      <c r="V34" s="147" t="s">
        <v>744</v>
      </c>
      <c r="W34" s="147"/>
      <c r="X34" s="147" t="s">
        <v>331</v>
      </c>
      <c r="Y34" s="147" t="s">
        <v>668</v>
      </c>
      <c r="Z34" s="147"/>
      <c r="AA34" s="147" t="s">
        <v>655</v>
      </c>
      <c r="AB34" s="147"/>
      <c r="AC34" s="147"/>
      <c r="AD34" s="147"/>
    </row>
  </sheetData>
  <sortState ref="A2:AD31">
    <sortCondition ref="B2:B31"/>
  </sortState>
  <hyperlinks>
    <hyperlink ref="G31" r:id="rId1"/>
    <hyperlink ref="G30" r:id="rId2"/>
    <hyperlink ref="G23" r:id="rId3"/>
    <hyperlink ref="G25" r:id="rId4"/>
    <hyperlink ref="G26" r:id="rId5"/>
    <hyperlink ref="G27" r:id="rId6"/>
    <hyperlink ref="G28" r:id="rId7"/>
    <hyperlink ref="G29" r:id="rId8"/>
    <hyperlink ref="G24" r:id="rId9"/>
    <hyperlink ref="G11" r:id="rId10"/>
    <hyperlink ref="G22" r:id="rId11"/>
    <hyperlink ref="G20" r:id="rId12"/>
    <hyperlink ref="G3" r:id="rId13"/>
    <hyperlink ref="G4" r:id="rId14"/>
    <hyperlink ref="G10" r:id="rId15"/>
    <hyperlink ref="G8" r:id="rId16"/>
    <hyperlink ref="G5" r:id="rId17"/>
    <hyperlink ref="G7" r:id="rId18"/>
    <hyperlink ref="G21" r:id="rId19"/>
    <hyperlink ref="G12" r:id="rId20"/>
    <hyperlink ref="G15" r:id="rId21"/>
    <hyperlink ref="G6" r:id="rId22"/>
    <hyperlink ref="G9" r:id="rId23"/>
    <hyperlink ref="G16" r:id="rId24"/>
    <hyperlink ref="G17" r:id="rId25"/>
    <hyperlink ref="G18" r:id="rId26"/>
    <hyperlink ref="G19" r:id="rId27"/>
    <hyperlink ref="G32" r:id="rId28"/>
    <hyperlink ref="G33" r:id="rId29"/>
    <hyperlink ref="G14" r:id="rId30"/>
    <hyperlink ref="G34" r:id="rId31"/>
    <hyperlink ref="G2" r:id="rId32"/>
  </hyperlinks>
  <pageMargins left="0.7" right="0.7" top="0.78740157499999996" bottom="0.78740157499999996" header="0.3" footer="0.3"/>
  <legacyDrawing r:id="rId3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27"/>
  <sheetViews>
    <sheetView topLeftCell="A10" workbookViewId="0">
      <selection activeCell="B14" sqref="B14"/>
    </sheetView>
  </sheetViews>
  <sheetFormatPr baseColWidth="10" defaultColWidth="12" defaultRowHeight="12"/>
  <cols>
    <col min="1" max="1" width="36.140625" bestFit="1" customWidth="1"/>
    <col min="2" max="2" width="147.140625" bestFit="1" customWidth="1"/>
  </cols>
  <sheetData>
    <row r="1" spans="1:2" ht="15">
      <c r="A1" s="146" t="s">
        <v>821</v>
      </c>
      <c r="B1" s="146" t="s">
        <v>822</v>
      </c>
    </row>
    <row r="2" spans="1:2" ht="14.25">
      <c r="A2" s="147" t="s">
        <v>570</v>
      </c>
      <c r="B2" s="147" t="s">
        <v>823</v>
      </c>
    </row>
    <row r="3" spans="1:2" ht="14.25">
      <c r="A3" s="147" t="s">
        <v>571</v>
      </c>
      <c r="B3" s="147" t="s">
        <v>824</v>
      </c>
    </row>
    <row r="4" spans="1:2" ht="14.25">
      <c r="A4" s="147" t="s">
        <v>572</v>
      </c>
      <c r="B4" s="147" t="s">
        <v>825</v>
      </c>
    </row>
    <row r="5" spans="1:2" ht="14.25">
      <c r="A5" s="147" t="s">
        <v>826</v>
      </c>
      <c r="B5" s="147" t="s">
        <v>827</v>
      </c>
    </row>
    <row r="6" spans="1:2" ht="14.25">
      <c r="A6" s="147" t="s">
        <v>574</v>
      </c>
      <c r="B6" s="147" t="s">
        <v>828</v>
      </c>
    </row>
    <row r="7" spans="1:2" ht="14.25">
      <c r="A7" s="147" t="s">
        <v>575</v>
      </c>
      <c r="B7" s="147" t="s">
        <v>829</v>
      </c>
    </row>
    <row r="8" spans="1:2" ht="14.25">
      <c r="A8" s="147" t="s">
        <v>576</v>
      </c>
      <c r="B8" s="147" t="s">
        <v>830</v>
      </c>
    </row>
    <row r="9" spans="1:2" ht="14.25">
      <c r="A9" s="147" t="s">
        <v>831</v>
      </c>
      <c r="B9" s="147" t="s">
        <v>832</v>
      </c>
    </row>
    <row r="10" spans="1:2" ht="14.25">
      <c r="A10" s="147" t="s">
        <v>578</v>
      </c>
      <c r="B10" s="147" t="s">
        <v>833</v>
      </c>
    </row>
    <row r="11" spans="1:2" ht="14.25">
      <c r="A11" s="147" t="s">
        <v>579</v>
      </c>
      <c r="B11" s="147" t="s">
        <v>834</v>
      </c>
    </row>
    <row r="12" spans="1:2" ht="14.25">
      <c r="A12" s="147" t="s">
        <v>580</v>
      </c>
      <c r="B12" s="147" t="s">
        <v>835</v>
      </c>
    </row>
    <row r="13" spans="1:2" ht="14.25">
      <c r="A13" s="147" t="s">
        <v>581</v>
      </c>
      <c r="B13" s="148" t="s">
        <v>836</v>
      </c>
    </row>
    <row r="14" spans="1:2" ht="14.25">
      <c r="A14" s="147" t="s">
        <v>582</v>
      </c>
      <c r="B14" s="147" t="s">
        <v>837</v>
      </c>
    </row>
    <row r="15" spans="1:2" ht="14.25">
      <c r="A15" s="147" t="s">
        <v>838</v>
      </c>
      <c r="B15" s="147" t="s">
        <v>839</v>
      </c>
    </row>
    <row r="16" spans="1:2" ht="14.25">
      <c r="A16" s="147" t="s">
        <v>840</v>
      </c>
      <c r="B16" s="148" t="s">
        <v>836</v>
      </c>
    </row>
    <row r="17" spans="1:2" ht="14.25">
      <c r="A17" s="147" t="s">
        <v>841</v>
      </c>
      <c r="B17" s="147" t="s">
        <v>842</v>
      </c>
    </row>
    <row r="18" spans="1:2" ht="14.25">
      <c r="A18" s="147" t="s">
        <v>589</v>
      </c>
      <c r="B18" s="147" t="s">
        <v>843</v>
      </c>
    </row>
    <row r="19" spans="1:2" ht="14.25">
      <c r="A19" s="147" t="s">
        <v>590</v>
      </c>
      <c r="B19" s="147" t="s">
        <v>844</v>
      </c>
    </row>
    <row r="20" spans="1:2" ht="14.25">
      <c r="A20" s="168" t="s">
        <v>591</v>
      </c>
      <c r="B20" s="147" t="s">
        <v>845</v>
      </c>
    </row>
    <row r="21" spans="1:2" ht="14.25">
      <c r="A21" s="147" t="s">
        <v>592</v>
      </c>
      <c r="B21" s="147" t="s">
        <v>846</v>
      </c>
    </row>
    <row r="22" spans="1:2" ht="14.25">
      <c r="A22" s="168" t="s">
        <v>593</v>
      </c>
      <c r="B22" s="147" t="s">
        <v>847</v>
      </c>
    </row>
    <row r="23" spans="1:2" ht="14.25">
      <c r="A23" s="168" t="s">
        <v>594</v>
      </c>
      <c r="B23" s="147" t="s">
        <v>848</v>
      </c>
    </row>
    <row r="24" spans="1:2" ht="14.25">
      <c r="A24" s="147" t="s">
        <v>595</v>
      </c>
      <c r="B24" s="147" t="s">
        <v>849</v>
      </c>
    </row>
    <row r="25" spans="1:2" ht="14.25">
      <c r="A25" s="147" t="s">
        <v>596</v>
      </c>
      <c r="B25" s="148" t="s">
        <v>836</v>
      </c>
    </row>
    <row r="26" spans="1:2" ht="14.25">
      <c r="A26" s="147" t="s">
        <v>597</v>
      </c>
      <c r="B26" s="148" t="s">
        <v>836</v>
      </c>
    </row>
    <row r="27" spans="1:2" ht="14.25">
      <c r="A27" s="147" t="s">
        <v>598</v>
      </c>
      <c r="B27" s="148" t="s">
        <v>836</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O11"/>
  <sheetViews>
    <sheetView showGridLines="0" zoomScaleNormal="100" workbookViewId="0">
      <selection activeCell="K27" sqref="K27"/>
    </sheetView>
  </sheetViews>
  <sheetFormatPr baseColWidth="10" defaultColWidth="9.85546875" defaultRowHeight="20.100000000000001" customHeight="1"/>
  <cols>
    <col min="2" max="2" width="12.140625" customWidth="1"/>
    <col min="3" max="3" width="46.140625" customWidth="1"/>
    <col min="6" max="7" width="16.140625" customWidth="1"/>
    <col min="9" max="9" width="21.140625" customWidth="1"/>
    <col min="11" max="11" width="27.140625" customWidth="1"/>
    <col min="13" max="13" width="22.140625" customWidth="1"/>
    <col min="15" max="15" width="27.85546875" customWidth="1"/>
  </cols>
  <sheetData>
    <row r="1" spans="1:15" ht="20.100000000000001" customHeight="1">
      <c r="A1" t="s">
        <v>850</v>
      </c>
      <c r="C1" t="s">
        <v>851</v>
      </c>
      <c r="E1" t="s">
        <v>852</v>
      </c>
      <c r="G1" t="s">
        <v>853</v>
      </c>
      <c r="I1" t="s">
        <v>854</v>
      </c>
      <c r="K1" t="s">
        <v>855</v>
      </c>
      <c r="M1" t="s">
        <v>856</v>
      </c>
      <c r="O1" t="s">
        <v>857</v>
      </c>
    </row>
    <row r="2" spans="1:15" ht="20.100000000000001" customHeight="1">
      <c r="A2" t="s">
        <v>184</v>
      </c>
      <c r="C2" t="s">
        <v>858</v>
      </c>
      <c r="E2" t="s">
        <v>859</v>
      </c>
      <c r="G2" t="s">
        <v>164</v>
      </c>
      <c r="I2" t="s">
        <v>223</v>
      </c>
      <c r="K2" t="s">
        <v>860</v>
      </c>
      <c r="M2" t="s">
        <v>861</v>
      </c>
      <c r="O2" t="s">
        <v>862</v>
      </c>
    </row>
    <row r="3" spans="1:15" ht="20.100000000000001" customHeight="1">
      <c r="A3" t="s">
        <v>168</v>
      </c>
      <c r="C3" t="s">
        <v>863</v>
      </c>
      <c r="E3" t="s">
        <v>864</v>
      </c>
      <c r="G3" t="s">
        <v>865</v>
      </c>
      <c r="I3" t="s">
        <v>421</v>
      </c>
      <c r="K3" t="s">
        <v>866</v>
      </c>
      <c r="M3" t="s">
        <v>867</v>
      </c>
      <c r="O3" t="s">
        <v>868</v>
      </c>
    </row>
    <row r="4" spans="1:15" ht="20.100000000000001" customHeight="1">
      <c r="C4" t="s">
        <v>869</v>
      </c>
      <c r="E4" t="s">
        <v>870</v>
      </c>
      <c r="G4" t="s">
        <v>871</v>
      </c>
      <c r="I4" t="s">
        <v>434</v>
      </c>
      <c r="K4" t="s">
        <v>872</v>
      </c>
      <c r="M4" t="s">
        <v>873</v>
      </c>
      <c r="O4" t="s">
        <v>874</v>
      </c>
    </row>
    <row r="5" spans="1:15" ht="20.100000000000001" customHeight="1">
      <c r="C5" t="s">
        <v>875</v>
      </c>
      <c r="E5" t="s">
        <v>876</v>
      </c>
      <c r="G5" t="s">
        <v>877</v>
      </c>
      <c r="I5" t="s">
        <v>391</v>
      </c>
      <c r="M5" t="s">
        <v>878</v>
      </c>
      <c r="O5" t="s">
        <v>879</v>
      </c>
    </row>
    <row r="6" spans="1:15" ht="20.100000000000001" customHeight="1">
      <c r="C6" t="s">
        <v>880</v>
      </c>
      <c r="E6" t="s">
        <v>881</v>
      </c>
      <c r="G6" t="s">
        <v>882</v>
      </c>
      <c r="I6" t="s">
        <v>883</v>
      </c>
      <c r="O6" t="s">
        <v>884</v>
      </c>
    </row>
    <row r="7" spans="1:15" ht="20.100000000000001" customHeight="1">
      <c r="C7" t="s">
        <v>885</v>
      </c>
      <c r="E7" t="s">
        <v>166</v>
      </c>
      <c r="G7" t="s">
        <v>886</v>
      </c>
      <c r="I7" t="s">
        <v>887</v>
      </c>
      <c r="O7" t="s">
        <v>888</v>
      </c>
    </row>
    <row r="8" spans="1:15" ht="20.100000000000001" customHeight="1">
      <c r="C8" t="s">
        <v>889</v>
      </c>
      <c r="E8" t="s">
        <v>890</v>
      </c>
      <c r="G8" t="s">
        <v>891</v>
      </c>
      <c r="I8" t="s">
        <v>338</v>
      </c>
      <c r="O8" t="s">
        <v>892</v>
      </c>
    </row>
    <row r="9" spans="1:15" ht="20.100000000000001" customHeight="1">
      <c r="C9" t="s">
        <v>893</v>
      </c>
      <c r="E9" t="s">
        <v>894</v>
      </c>
      <c r="G9" t="s">
        <v>895</v>
      </c>
      <c r="I9" t="s">
        <v>178</v>
      </c>
      <c r="O9" t="s">
        <v>896</v>
      </c>
    </row>
    <row r="10" spans="1:15" ht="20.100000000000001" customHeight="1">
      <c r="C10" t="s">
        <v>897</v>
      </c>
      <c r="E10" t="s">
        <v>564</v>
      </c>
      <c r="O10" t="s">
        <v>898</v>
      </c>
    </row>
    <row r="11" spans="1:15" ht="20.100000000000001" customHeight="1">
      <c r="C11" t="s">
        <v>899</v>
      </c>
      <c r="E11" t="s">
        <v>900</v>
      </c>
      <c r="O11" t="s">
        <v>901</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Props1.xml><?xml version="1.0" encoding="utf-8"?>
<ds:datastoreItem xmlns:ds="http://schemas.openxmlformats.org/officeDocument/2006/customXml" ds:itemID="{A4E4C368-1DF5-422B-BD39-8846CE2351EE}">
  <ds:schemaRefs>
    <ds:schemaRef ds:uri="http://schemas.microsoft.com/sharepoint/v3/contenttype/forms"/>
  </ds:schemaRefs>
</ds:datastoreItem>
</file>

<file path=customXml/itemProps2.xml><?xml version="1.0" encoding="utf-8"?>
<ds:datastoreItem xmlns:ds="http://schemas.openxmlformats.org/officeDocument/2006/customXml" ds:itemID="{02E89199-B92A-4346-AA14-A4573F72AE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16c412-41a7-483e-8458-9b4c6e041c8c"/>
    <ds:schemaRef ds:uri="9ff67bf8-4dc4-49ec-8a2f-3c58a02da8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A314DA-0F62-4E10-94F7-DBFCC9F3B707}">
  <ds:schemaRefs>
    <ds:schemaRef ds:uri="http://schemas.microsoft.com/office/2006/metadata/properties"/>
    <ds:schemaRef ds:uri="http://schemas.microsoft.com/office/infopath/2007/PartnerControls"/>
    <ds:schemaRef ds:uri="7c16c412-41a7-483e-8458-9b4c6e041c8c"/>
    <ds:schemaRef ds:uri="9ff67bf8-4dc4-49ec-8a2f-3c58a02da8ea"/>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56</vt:i4>
      </vt:variant>
      <vt:variant>
        <vt:lpstr>Benannte Bereiche</vt:lpstr>
      </vt:variant>
      <vt:variant>
        <vt:i4>60</vt:i4>
      </vt:variant>
    </vt:vector>
  </HeadingPairs>
  <TitlesOfParts>
    <vt:vector size="116" baseType="lpstr">
      <vt:lpstr>Kostenübersicht</vt:lpstr>
      <vt:lpstr>Übersicht</vt:lpstr>
      <vt:lpstr>Tabelle1</vt:lpstr>
      <vt:lpstr>Muster</vt:lpstr>
      <vt:lpstr>Q1</vt:lpstr>
      <vt:lpstr>Q2</vt:lpstr>
      <vt:lpstr>Q3</vt:lpstr>
      <vt:lpstr>G1</vt:lpstr>
      <vt:lpstr>G2</vt:lpstr>
      <vt:lpstr>G3</vt:lpstr>
      <vt:lpstr>G4</vt:lpstr>
      <vt:lpstr>G5</vt:lpstr>
      <vt:lpstr>G6</vt:lpstr>
      <vt:lpstr>M1</vt:lpstr>
      <vt:lpstr>M2</vt:lpstr>
      <vt:lpstr>M3</vt:lpstr>
      <vt:lpstr>M4</vt:lpstr>
      <vt:lpstr>M5</vt:lpstr>
      <vt:lpstr>M6</vt:lpstr>
      <vt:lpstr>M7</vt:lpstr>
      <vt:lpstr>M8</vt:lpstr>
      <vt:lpstr>IG1</vt:lpstr>
      <vt:lpstr>IG2</vt:lpstr>
      <vt:lpstr>IG3</vt:lpstr>
      <vt:lpstr>A1</vt:lpstr>
      <vt:lpstr>A2</vt:lpstr>
      <vt:lpstr>A3</vt:lpstr>
      <vt:lpstr>LF1</vt:lpstr>
      <vt:lpstr>LF2</vt:lpstr>
      <vt:lpstr>LF3</vt:lpstr>
      <vt:lpstr>LF4</vt:lpstr>
      <vt:lpstr>EV1</vt:lpstr>
      <vt:lpstr>EV2</vt:lpstr>
      <vt:lpstr>EV3</vt:lpstr>
      <vt:lpstr>EV4</vt:lpstr>
      <vt:lpstr>KG1</vt:lpstr>
      <vt:lpstr>KG2</vt:lpstr>
      <vt:lpstr>KG3</vt:lpstr>
      <vt:lpstr>KG4</vt:lpstr>
      <vt:lpstr>KG5</vt:lpstr>
      <vt:lpstr>NE1</vt:lpstr>
      <vt:lpstr>NE2</vt:lpstr>
      <vt:lpstr>NE3</vt:lpstr>
      <vt:lpstr>NE4</vt:lpstr>
      <vt:lpstr>KV1</vt:lpstr>
      <vt:lpstr>KV2</vt:lpstr>
      <vt:lpstr>KV3</vt:lpstr>
      <vt:lpstr>KV4a</vt:lpstr>
      <vt:lpstr>KV4</vt:lpstr>
      <vt:lpstr>KV5</vt:lpstr>
      <vt:lpstr>KV6</vt:lpstr>
      <vt:lpstr>KV7</vt:lpstr>
      <vt:lpstr>KV8</vt:lpstr>
      <vt:lpstr>ParameterlisteZH</vt:lpstr>
      <vt:lpstr>BeschreibungParameterlisteZH</vt:lpstr>
      <vt:lpstr>Definitionen</vt:lpstr>
      <vt:lpstr>Kostenübersicht!_Hlk50959944</vt:lpstr>
      <vt:lpstr>Basisjahr</vt:lpstr>
      <vt:lpstr>Betrachtungsjahr</vt:lpstr>
      <vt:lpstr>'A1'!Druckbereich</vt:lpstr>
      <vt:lpstr>'A2'!Druckbereich</vt:lpstr>
      <vt:lpstr>'A3'!Druckbereich</vt:lpstr>
      <vt:lpstr>'EV1'!Druckbereich</vt:lpstr>
      <vt:lpstr>'EV2'!Druckbereich</vt:lpstr>
      <vt:lpstr>'EV3'!Druckbereich</vt:lpstr>
      <vt:lpstr>'EV4'!Druckbereich</vt:lpstr>
      <vt:lpstr>'G1'!Druckbereich</vt:lpstr>
      <vt:lpstr>'G2'!Druckbereich</vt:lpstr>
      <vt:lpstr>'G3'!Druckbereich</vt:lpstr>
      <vt:lpstr>'G4'!Druckbereich</vt:lpstr>
      <vt:lpstr>'G5'!Druckbereich</vt:lpstr>
      <vt:lpstr>'G6'!Druckbereich</vt:lpstr>
      <vt:lpstr>'IG1'!Druckbereich</vt:lpstr>
      <vt:lpstr>'IG2'!Druckbereich</vt:lpstr>
      <vt:lpstr>'IG3'!Druckbereich</vt:lpstr>
      <vt:lpstr>'KG1'!Druckbereich</vt:lpstr>
      <vt:lpstr>'KG2'!Druckbereich</vt:lpstr>
      <vt:lpstr>'KG3'!Druckbereich</vt:lpstr>
      <vt:lpstr>'KG4'!Druckbereich</vt:lpstr>
      <vt:lpstr>'KG5'!Druckbereich</vt:lpstr>
      <vt:lpstr>Kostenübersicht!Druckbereich</vt:lpstr>
      <vt:lpstr>'KV1'!Druckbereich</vt:lpstr>
      <vt:lpstr>'KV2'!Druckbereich</vt:lpstr>
      <vt:lpstr>'KV3'!Druckbereich</vt:lpstr>
      <vt:lpstr>'KV4'!Druckbereich</vt:lpstr>
      <vt:lpstr>KV4a!Druckbereich</vt:lpstr>
      <vt:lpstr>'KV5'!Druckbereich</vt:lpstr>
      <vt:lpstr>'KV6'!Druckbereich</vt:lpstr>
      <vt:lpstr>'KV7'!Druckbereich</vt:lpstr>
      <vt:lpstr>'KV8'!Druckbereich</vt:lpstr>
      <vt:lpstr>'LF1'!Druckbereich</vt:lpstr>
      <vt:lpstr>'LF2'!Druckbereich</vt:lpstr>
      <vt:lpstr>'LF3'!Druckbereich</vt:lpstr>
      <vt:lpstr>'LF4'!Druckbereich</vt:lpstr>
      <vt:lpstr>'M1'!Druckbereich</vt:lpstr>
      <vt:lpstr>'M2'!Druckbereich</vt:lpstr>
      <vt:lpstr>'M4'!Druckbereich</vt:lpstr>
      <vt:lpstr>'M5'!Druckbereich</vt:lpstr>
      <vt:lpstr>'M6'!Druckbereich</vt:lpstr>
      <vt:lpstr>'M7'!Druckbereich</vt:lpstr>
      <vt:lpstr>'M8'!Druckbereich</vt:lpstr>
      <vt:lpstr>Muster!Druckbereich</vt:lpstr>
      <vt:lpstr>'NE1'!Druckbereich</vt:lpstr>
      <vt:lpstr>'NE2'!Druckbereich</vt:lpstr>
      <vt:lpstr>'NE3'!Druckbereich</vt:lpstr>
      <vt:lpstr>'NE4'!Druckbereich</vt:lpstr>
      <vt:lpstr>'Q1'!Druckbereich</vt:lpstr>
      <vt:lpstr>'Q2'!Druckbereich</vt:lpstr>
      <vt:lpstr>'Q3'!Druckbereich</vt:lpstr>
      <vt:lpstr>Übersicht!Druckbereich</vt:lpstr>
      <vt:lpstr>Feld1</vt:lpstr>
      <vt:lpstr>Ü2</vt:lpstr>
      <vt:lpstr>Ü3</vt:lpstr>
      <vt:lpstr>Ü4</vt:lpstr>
      <vt:lpstr>Ü5</vt:lpstr>
      <vt:lpstr>Ü6</vt:lpstr>
    </vt:vector>
  </TitlesOfParts>
  <Manager/>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Bosch Philipp</cp:lastModifiedBy>
  <cp:revision/>
  <dcterms:created xsi:type="dcterms:W3CDTF">2015-12-04T14:32:45Z</dcterms:created>
  <dcterms:modified xsi:type="dcterms:W3CDTF">2023-06-20T13:42:26Z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