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\Documents\Statjunior\"/>
    </mc:Choice>
  </mc:AlternateContent>
  <xr:revisionPtr revIDLastSave="0" documentId="13_ncr:1_{3B927BF4-ED5C-45BD-9719-8A91F0AA9CD9}" xr6:coauthVersionLast="47" xr6:coauthVersionMax="47" xr10:uidLastSave="{00000000-0000-0000-0000-000000000000}"/>
  <bookViews>
    <workbookView xWindow="-110" yWindow="-110" windowWidth="21820" windowHeight="14020" firstSheet="1" activeTab="3" xr2:uid="{B4735E78-1556-B041-A7A9-CF6BA415542A}"/>
  </bookViews>
  <sheets>
    <sheet name="Figure" sheetId="6" r:id="rId1"/>
    <sheet name="Figure1B" sheetId="10" r:id="rId2"/>
    <sheet name="Tableau 1 - Synthèse" sheetId="1" r:id="rId3"/>
    <sheet name="Feuil1" sheetId="11" r:id="rId4"/>
    <sheet name="Feuil2" sheetId="12" r:id="rId5"/>
    <sheet name="Tableau 2 - Inflation" sheetId="4" r:id="rId6"/>
    <sheet name="Tableau 4 - SMIC" sheetId="2" r:id="rId7"/>
    <sheet name="Tableau 5 - Valeur Indice" sheetId="9" r:id="rId8"/>
    <sheet name="Données grille indiciaire" sheetId="3" r:id="rId9"/>
    <sheet name="Données Bouzidi et al." sheetId="7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1" l="1"/>
  <c r="V3" i="11"/>
  <c r="U4" i="11"/>
  <c r="V4" i="11"/>
  <c r="U5" i="11"/>
  <c r="V5" i="11"/>
  <c r="U6" i="11"/>
  <c r="V6" i="11"/>
  <c r="U7" i="11"/>
  <c r="V7" i="11"/>
  <c r="U8" i="11"/>
  <c r="V8" i="11"/>
  <c r="U9" i="11"/>
  <c r="V9" i="11"/>
  <c r="U10" i="11"/>
  <c r="V10" i="11"/>
  <c r="U11" i="11"/>
  <c r="V11" i="11"/>
  <c r="U12" i="11"/>
  <c r="V12" i="11"/>
  <c r="U13" i="11"/>
  <c r="V13" i="11"/>
  <c r="U14" i="11"/>
  <c r="V14" i="11"/>
  <c r="U15" i="11"/>
  <c r="V15" i="11"/>
  <c r="U16" i="11"/>
  <c r="V16" i="11"/>
  <c r="U17" i="11"/>
  <c r="V17" i="11"/>
  <c r="U18" i="11"/>
  <c r="V18" i="11"/>
  <c r="U19" i="11"/>
  <c r="V19" i="11"/>
  <c r="U20" i="11"/>
  <c r="V20" i="11"/>
  <c r="U21" i="11"/>
  <c r="V21" i="11"/>
  <c r="U22" i="11"/>
  <c r="V22" i="11"/>
  <c r="U23" i="11"/>
  <c r="V23" i="11"/>
  <c r="U24" i="11"/>
  <c r="V24" i="11"/>
  <c r="U25" i="11"/>
  <c r="V25" i="11"/>
  <c r="U26" i="11"/>
  <c r="V26" i="11"/>
  <c r="U27" i="11"/>
  <c r="V27" i="11"/>
  <c r="U28" i="11"/>
  <c r="V28" i="11"/>
  <c r="U29" i="11"/>
  <c r="V29" i="11"/>
  <c r="U30" i="11"/>
  <c r="V30" i="11"/>
  <c r="U31" i="11"/>
  <c r="V31" i="11"/>
  <c r="U32" i="11"/>
  <c r="V32" i="11"/>
  <c r="U33" i="11"/>
  <c r="V33" i="11"/>
  <c r="U34" i="11"/>
  <c r="V34" i="11"/>
  <c r="U35" i="11"/>
  <c r="V35" i="11"/>
  <c r="U36" i="11"/>
  <c r="V36" i="11"/>
  <c r="U37" i="11"/>
  <c r="V37" i="11"/>
  <c r="U38" i="11"/>
  <c r="V38" i="11"/>
  <c r="U39" i="11"/>
  <c r="V39" i="11"/>
  <c r="V2" i="11"/>
  <c r="U2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F48" i="11"/>
  <c r="E4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2" i="11"/>
  <c r="R2" i="11"/>
  <c r="T2" i="11"/>
  <c r="R3" i="11"/>
  <c r="T3" i="11"/>
  <c r="R4" i="11"/>
  <c r="T4" i="11"/>
  <c r="R5" i="11"/>
  <c r="T5" i="11"/>
  <c r="R6" i="11"/>
  <c r="T6" i="11"/>
  <c r="R7" i="11"/>
  <c r="T7" i="11"/>
  <c r="R8" i="11"/>
  <c r="T8" i="11"/>
  <c r="R9" i="11"/>
  <c r="T9" i="11"/>
  <c r="R10" i="11"/>
  <c r="T10" i="11"/>
  <c r="R11" i="11"/>
  <c r="T11" i="11"/>
  <c r="R12" i="11"/>
  <c r="T12" i="11"/>
  <c r="R13" i="11"/>
  <c r="T13" i="11"/>
  <c r="R14" i="11"/>
  <c r="T14" i="11"/>
  <c r="R15" i="11"/>
  <c r="T15" i="11"/>
  <c r="R16" i="11"/>
  <c r="T16" i="11"/>
  <c r="R17" i="11"/>
  <c r="T17" i="11"/>
  <c r="R18" i="11"/>
  <c r="T18" i="11"/>
  <c r="R19" i="11"/>
  <c r="T19" i="11"/>
  <c r="R20" i="11"/>
  <c r="T20" i="11"/>
  <c r="R21" i="11"/>
  <c r="T21" i="11"/>
  <c r="T22" i="11"/>
  <c r="R23" i="11"/>
  <c r="T23" i="11"/>
  <c r="T24" i="11"/>
  <c r="R25" i="11"/>
  <c r="T25" i="11"/>
  <c r="R26" i="11"/>
  <c r="T26" i="11"/>
  <c r="R27" i="11"/>
  <c r="T27" i="11"/>
  <c r="R28" i="11"/>
  <c r="T28" i="11"/>
  <c r="R29" i="11"/>
  <c r="T29" i="11"/>
  <c r="R30" i="11"/>
  <c r="T30" i="11"/>
  <c r="R31" i="11"/>
  <c r="T31" i="11"/>
  <c r="R32" i="11"/>
  <c r="T32" i="11"/>
  <c r="R33" i="11"/>
  <c r="T33" i="11"/>
  <c r="R34" i="11"/>
  <c r="T34" i="11"/>
  <c r="R35" i="11"/>
  <c r="T35" i="11"/>
  <c r="R36" i="11"/>
  <c r="T36" i="11"/>
  <c r="R37" i="11"/>
  <c r="T37" i="11"/>
  <c r="R38" i="11"/>
  <c r="T38" i="11"/>
  <c r="R39" i="11"/>
  <c r="T39" i="11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" i="12"/>
  <c r="L8" i="11"/>
  <c r="L9" i="11"/>
  <c r="L10" i="11"/>
  <c r="L15" i="11"/>
  <c r="L16" i="11"/>
  <c r="L24" i="11"/>
  <c r="L25" i="11"/>
  <c r="L26" i="11"/>
  <c r="L31" i="11"/>
  <c r="L32" i="11"/>
  <c r="L2" i="11"/>
  <c r="L3" i="11"/>
  <c r="L4" i="11"/>
  <c r="L5" i="11"/>
  <c r="L6" i="11"/>
  <c r="L7" i="11"/>
  <c r="L11" i="11"/>
  <c r="L12" i="11"/>
  <c r="L13" i="11"/>
  <c r="L14" i="11"/>
  <c r="L17" i="11"/>
  <c r="L22" i="11"/>
  <c r="L23" i="11"/>
  <c r="L27" i="11"/>
  <c r="L28" i="11"/>
  <c r="L29" i="11"/>
  <c r="L30" i="11"/>
  <c r="L33" i="11"/>
  <c r="L34" i="11"/>
  <c r="Q34" i="11" s="1"/>
  <c r="L35" i="11"/>
  <c r="L36" i="11"/>
  <c r="L37" i="11"/>
  <c r="L38" i="11"/>
  <c r="L39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P34" i="11" s="1"/>
  <c r="K35" i="11"/>
  <c r="K36" i="11"/>
  <c r="K37" i="11"/>
  <c r="K38" i="11"/>
  <c r="K39" i="11"/>
  <c r="K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3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2" i="11"/>
  <c r="J2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G120" i="9"/>
  <c r="F120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H68" i="1"/>
  <c r="D23" i="4"/>
  <c r="E73" i="4"/>
  <c r="D73" i="4"/>
  <c r="C73" i="4"/>
  <c r="D66" i="1"/>
  <c r="D67" i="1"/>
  <c r="D68" i="1"/>
  <c r="D32" i="4"/>
  <c r="J3" i="2"/>
  <c r="K3" i="2"/>
  <c r="M3" i="2"/>
  <c r="E25" i="1"/>
  <c r="D25" i="1"/>
  <c r="J68" i="1"/>
  <c r="I67" i="1"/>
  <c r="K67" i="1"/>
  <c r="L68" i="1"/>
  <c r="F67" i="1"/>
  <c r="G67" i="1"/>
  <c r="N46" i="2"/>
  <c r="N45" i="2"/>
  <c r="C68" i="1"/>
  <c r="E68" i="1"/>
  <c r="F68" i="1"/>
  <c r="M8" i="2"/>
  <c r="L8" i="2"/>
  <c r="M4" i="2"/>
  <c r="M5" i="2"/>
  <c r="M6" i="2"/>
  <c r="M7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4" i="2"/>
  <c r="L5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3" i="2"/>
  <c r="C46" i="2"/>
  <c r="J46" i="2"/>
  <c r="C45" i="2"/>
  <c r="J45" i="2"/>
  <c r="J44" i="2"/>
  <c r="K46" i="2"/>
  <c r="K45" i="2"/>
  <c r="C54" i="1"/>
  <c r="D54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D62" i="1"/>
  <c r="C63" i="1"/>
  <c r="D63" i="1"/>
  <c r="C64" i="1"/>
  <c r="D64" i="1"/>
  <c r="D65" i="1"/>
  <c r="C67" i="1"/>
  <c r="C53" i="1"/>
  <c r="D53" i="1"/>
  <c r="C51" i="1"/>
  <c r="D51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14" i="1"/>
  <c r="D14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5" i="1"/>
  <c r="D5" i="1"/>
  <c r="E67" i="1"/>
  <c r="B66" i="4"/>
  <c r="B65" i="4"/>
  <c r="B64" i="4"/>
  <c r="D66" i="4"/>
  <c r="D65" i="4"/>
  <c r="D64" i="4"/>
  <c r="D63" i="4"/>
  <c r="D24" i="4"/>
  <c r="D25" i="4"/>
  <c r="D26" i="4"/>
  <c r="D27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K44" i="2"/>
  <c r="E66" i="1"/>
  <c r="K27" i="2"/>
  <c r="K26" i="2"/>
  <c r="M5" i="1"/>
  <c r="N5" i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55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M49" i="1"/>
  <c r="N49" i="1"/>
  <c r="M45" i="1"/>
  <c r="N45" i="1"/>
  <c r="M35" i="1"/>
  <c r="M30" i="1"/>
  <c r="N30" i="1"/>
  <c r="M10" i="1"/>
  <c r="N10" i="1"/>
  <c r="M15" i="1"/>
  <c r="N15" i="1"/>
  <c r="M21" i="1"/>
  <c r="N21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E48" i="1"/>
  <c r="E49" i="1"/>
  <c r="K28" i="2"/>
  <c r="E50" i="1"/>
  <c r="K29" i="2"/>
  <c r="E51" i="1"/>
  <c r="F51" i="1"/>
  <c r="K30" i="2"/>
  <c r="E52" i="1"/>
  <c r="K31" i="2"/>
  <c r="E53" i="1"/>
  <c r="F53" i="1"/>
  <c r="K32" i="2"/>
  <c r="E54" i="1"/>
  <c r="F54" i="1"/>
  <c r="K33" i="2"/>
  <c r="E55" i="1"/>
  <c r="K34" i="2"/>
  <c r="E56" i="1"/>
  <c r="F56" i="1"/>
  <c r="K35" i="2"/>
  <c r="E57" i="1"/>
  <c r="F57" i="1"/>
  <c r="K36" i="2"/>
  <c r="E58" i="1"/>
  <c r="F58" i="1"/>
  <c r="K37" i="2"/>
  <c r="E59" i="1"/>
  <c r="F59" i="1"/>
  <c r="K38" i="2"/>
  <c r="E60" i="1"/>
  <c r="F60" i="1"/>
  <c r="K39" i="2"/>
  <c r="E61" i="1"/>
  <c r="F61" i="1"/>
  <c r="K40" i="2"/>
  <c r="E62" i="1"/>
  <c r="F62" i="1"/>
  <c r="K41" i="2"/>
  <c r="E63" i="1"/>
  <c r="F63" i="1"/>
  <c r="K42" i="2"/>
  <c r="E64" i="1"/>
  <c r="F64" i="1"/>
  <c r="K43" i="2"/>
  <c r="E65" i="1"/>
  <c r="K25" i="2"/>
  <c r="E47" i="1"/>
  <c r="N26" i="2"/>
  <c r="N27" i="2"/>
  <c r="N28" i="2"/>
  <c r="N29" i="2"/>
  <c r="N30" i="2"/>
  <c r="N31" i="2"/>
  <c r="N25" i="2"/>
  <c r="J38" i="2"/>
  <c r="J39" i="2"/>
  <c r="J40" i="2"/>
  <c r="J41" i="2"/>
  <c r="J42" i="2"/>
  <c r="J43" i="2"/>
  <c r="J26" i="2"/>
  <c r="J27" i="2"/>
  <c r="J28" i="2"/>
  <c r="J29" i="2"/>
  <c r="J30" i="2"/>
  <c r="J31" i="2"/>
  <c r="J32" i="2"/>
  <c r="J33" i="2"/>
  <c r="J34" i="2"/>
  <c r="J35" i="2"/>
  <c r="J36" i="2"/>
  <c r="J37" i="2"/>
  <c r="J25" i="2"/>
  <c r="F16" i="2"/>
  <c r="F17" i="2"/>
  <c r="F18" i="2"/>
  <c r="F19" i="2"/>
  <c r="N19" i="2"/>
  <c r="F20" i="2"/>
  <c r="F21" i="2"/>
  <c r="F22" i="2"/>
  <c r="J22" i="2"/>
  <c r="F23" i="2"/>
  <c r="J23" i="2"/>
  <c r="F24" i="2"/>
  <c r="J24" i="2"/>
  <c r="F7" i="2"/>
  <c r="F9" i="2"/>
  <c r="F10" i="2"/>
  <c r="F11" i="2"/>
  <c r="F12" i="2"/>
  <c r="F13" i="2"/>
  <c r="F14" i="2"/>
  <c r="F15" i="2"/>
  <c r="F4" i="2"/>
  <c r="F5" i="2"/>
  <c r="F6" i="2"/>
  <c r="F3" i="2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N4" i="2"/>
  <c r="N13" i="2"/>
  <c r="F25" i="1"/>
  <c r="J12" i="2"/>
  <c r="N12" i="2"/>
  <c r="J21" i="2"/>
  <c r="N21" i="2"/>
  <c r="F49" i="1"/>
  <c r="N11" i="2"/>
  <c r="J20" i="2"/>
  <c r="N20" i="2"/>
  <c r="F48" i="1"/>
  <c r="J6" i="2"/>
  <c r="N6" i="2"/>
  <c r="J10" i="2"/>
  <c r="N10" i="2"/>
  <c r="F55" i="1"/>
  <c r="F47" i="1"/>
  <c r="J14" i="2"/>
  <c r="N14" i="2"/>
  <c r="K5" i="2"/>
  <c r="E27" i="1"/>
  <c r="N5" i="2"/>
  <c r="N9" i="2"/>
  <c r="J18" i="2"/>
  <c r="N18" i="2"/>
  <c r="J17" i="2"/>
  <c r="N17" i="2"/>
  <c r="J4" i="2"/>
  <c r="K7" i="2"/>
  <c r="N7" i="2"/>
  <c r="J15" i="2"/>
  <c r="N15" i="2"/>
  <c r="J16" i="2"/>
  <c r="N16" i="2"/>
  <c r="M40" i="1"/>
  <c r="N40" i="1"/>
  <c r="N35" i="1"/>
  <c r="J7" i="2"/>
  <c r="K22" i="2"/>
  <c r="E44" i="1"/>
  <c r="K19" i="2"/>
  <c r="E41" i="1"/>
  <c r="J19" i="2"/>
  <c r="K18" i="2"/>
  <c r="E40" i="1"/>
  <c r="K13" i="2"/>
  <c r="E35" i="1"/>
  <c r="K9" i="2"/>
  <c r="E31" i="1"/>
  <c r="K17" i="2"/>
  <c r="E39" i="1"/>
  <c r="N24" i="2"/>
  <c r="K23" i="2"/>
  <c r="E45" i="1"/>
  <c r="K16" i="2"/>
  <c r="E38" i="1"/>
  <c r="K12" i="2"/>
  <c r="E34" i="1"/>
  <c r="K6" i="2"/>
  <c r="E28" i="1"/>
  <c r="K24" i="2"/>
  <c r="E46" i="1"/>
  <c r="K21" i="2"/>
  <c r="E43" i="1"/>
  <c r="K15" i="2"/>
  <c r="E37" i="1"/>
  <c r="K11" i="2"/>
  <c r="E33" i="1"/>
  <c r="K4" i="2"/>
  <c r="E26" i="1"/>
  <c r="K20" i="2"/>
  <c r="E42" i="1"/>
  <c r="K14" i="2"/>
  <c r="E36" i="1"/>
  <c r="K10" i="2"/>
  <c r="E32" i="1"/>
  <c r="J5" i="2"/>
  <c r="N22" i="2"/>
  <c r="J11" i="2"/>
  <c r="N23" i="2"/>
  <c r="J13" i="2"/>
  <c r="J9" i="2"/>
  <c r="F46" i="1"/>
  <c r="E29" i="1"/>
  <c r="E30" i="1"/>
  <c r="F44" i="1"/>
  <c r="F43" i="1"/>
  <c r="F45" i="1"/>
  <c r="F27" i="1"/>
  <c r="F37" i="1"/>
  <c r="F28" i="1"/>
  <c r="F40" i="1"/>
  <c r="F65" i="1"/>
  <c r="F33" i="1"/>
  <c r="F34" i="1"/>
  <c r="F36" i="1"/>
  <c r="F39" i="1"/>
  <c r="F32" i="1"/>
  <c r="F38" i="1"/>
  <c r="F31" i="1"/>
  <c r="F41" i="1"/>
  <c r="F26" i="1"/>
  <c r="F42" i="1"/>
  <c r="F35" i="1"/>
  <c r="F29" i="1"/>
  <c r="F30" i="1"/>
  <c r="F66" i="1"/>
  <c r="S35" i="11" l="1"/>
  <c r="S17" i="11"/>
  <c r="S2" i="11"/>
  <c r="P39" i="11"/>
  <c r="P37" i="11"/>
  <c r="P36" i="11"/>
  <c r="P35" i="11"/>
  <c r="S9" i="11"/>
  <c r="S32" i="11"/>
  <c r="S24" i="11"/>
  <c r="S13" i="11"/>
  <c r="S5" i="11"/>
  <c r="S12" i="11"/>
  <c r="P38" i="11"/>
  <c r="S39" i="11"/>
  <c r="S31" i="11"/>
  <c r="S23" i="11"/>
  <c r="S38" i="11"/>
  <c r="S37" i="11"/>
  <c r="S29" i="11"/>
  <c r="S10" i="11"/>
  <c r="S22" i="11"/>
  <c r="S27" i="11"/>
  <c r="S36" i="11"/>
  <c r="S28" i="11"/>
  <c r="S11" i="11"/>
  <c r="S4" i="11"/>
  <c r="S16" i="11"/>
  <c r="S8" i="11"/>
  <c r="S3" i="11"/>
  <c r="S34" i="11"/>
  <c r="S26" i="11"/>
  <c r="S15" i="11"/>
  <c r="S7" i="11"/>
  <c r="S30" i="11"/>
  <c r="S33" i="11"/>
  <c r="S25" i="11"/>
  <c r="S14" i="11"/>
  <c r="S6" i="11"/>
  <c r="Q39" i="11"/>
  <c r="Q36" i="11"/>
  <c r="Q35" i="11"/>
  <c r="Q38" i="11"/>
  <c r="Q37" i="11"/>
  <c r="J39" i="11"/>
  <c r="J20" i="11"/>
  <c r="J11" i="11"/>
  <c r="J31" i="11"/>
  <c r="J37" i="11"/>
  <c r="J38" i="11"/>
  <c r="J12" i="11"/>
  <c r="J19" i="11"/>
  <c r="J23" i="11"/>
  <c r="J21" i="11"/>
  <c r="J13" i="11"/>
  <c r="J32" i="11"/>
  <c r="J14" i="11"/>
  <c r="J6" i="11"/>
  <c r="J30" i="11"/>
  <c r="J5" i="11"/>
  <c r="J29" i="11"/>
  <c r="J4" i="11"/>
  <c r="J3" i="11"/>
  <c r="J35" i="11"/>
  <c r="J27" i="11"/>
  <c r="J17" i="11"/>
  <c r="J9" i="11"/>
  <c r="J34" i="11"/>
  <c r="O34" i="11" s="1"/>
  <c r="J26" i="11"/>
  <c r="J16" i="11"/>
  <c r="J8" i="11"/>
  <c r="J33" i="11"/>
  <c r="J25" i="11"/>
  <c r="J15" i="11"/>
  <c r="J7" i="11"/>
  <c r="J28" i="11"/>
  <c r="J10" i="11"/>
  <c r="J36" i="11"/>
  <c r="J18" i="11"/>
  <c r="O38" i="11" l="1"/>
  <c r="O37" i="11"/>
  <c r="O36" i="11"/>
  <c r="O35" i="11"/>
  <c r="O39" i="11"/>
</calcChain>
</file>

<file path=xl/sharedStrings.xml><?xml version="1.0" encoding="utf-8"?>
<sst xmlns="http://schemas.openxmlformats.org/spreadsheetml/2006/main" count="325" uniqueCount="200">
  <si>
    <t>Année</t>
  </si>
  <si>
    <t>Date de parution au JO</t>
  </si>
  <si>
    <r>
      <t>Smic horaire brut</t>
    </r>
    <r>
      <rPr>
        <b/>
        <vertAlign val="superscript"/>
        <sz val="10"/>
        <rFont val="Arial"/>
        <family val="2"/>
        <charset val="1"/>
      </rPr>
      <t xml:space="preserve">1
</t>
    </r>
    <r>
      <rPr>
        <b/>
        <sz val="10"/>
        <rFont val="Arial"/>
        <family val="2"/>
        <charset val="1"/>
      </rPr>
      <t>(en euros)</t>
    </r>
  </si>
  <si>
    <r>
      <t>Smic mensuel brut pour 151,67 heures de travail</t>
    </r>
    <r>
      <rPr>
        <b/>
        <vertAlign val="superscript"/>
        <sz val="10"/>
        <rFont val="Arial"/>
        <family val="2"/>
        <charset val="1"/>
      </rPr>
      <t xml:space="preserve">1
</t>
    </r>
    <r>
      <rPr>
        <b/>
        <sz val="10"/>
        <rFont val="Arial"/>
        <family val="2"/>
        <charset val="1"/>
      </rPr>
      <t>(en euros)</t>
    </r>
  </si>
  <si>
    <r>
      <t>Smic mensuel brut pour 169 heures de travail</t>
    </r>
    <r>
      <rPr>
        <b/>
        <vertAlign val="superscript"/>
        <sz val="10"/>
        <rFont val="Arial"/>
        <family val="2"/>
        <charset val="1"/>
      </rPr>
      <t xml:space="preserve">1
</t>
    </r>
    <r>
      <rPr>
        <b/>
        <sz val="10"/>
        <rFont val="Arial"/>
        <family val="2"/>
        <charset val="1"/>
      </rPr>
      <t>(en euros)</t>
    </r>
  </si>
  <si>
    <r>
      <t>Smic horaire brut</t>
    </r>
    <r>
      <rPr>
        <b/>
        <vertAlign val="superscript"/>
        <sz val="10"/>
        <rFont val="Arial"/>
        <family val="2"/>
        <charset val="1"/>
      </rPr>
      <t xml:space="preserve">1
</t>
    </r>
    <r>
      <rPr>
        <b/>
        <sz val="10"/>
        <rFont val="Arial"/>
        <family val="2"/>
        <charset val="1"/>
      </rPr>
      <t>(en Francs)</t>
    </r>
  </si>
  <si>
    <r>
      <t>Smic mensuel brut pour 169 heures de travail</t>
    </r>
    <r>
      <rPr>
        <b/>
        <vertAlign val="superscript"/>
        <sz val="10"/>
        <rFont val="Arial"/>
        <family val="2"/>
        <charset val="1"/>
      </rPr>
      <t xml:space="preserve">1
</t>
    </r>
    <r>
      <rPr>
        <b/>
        <sz val="10"/>
        <rFont val="Arial"/>
        <family val="2"/>
        <charset val="1"/>
      </rPr>
      <t>(en Francs)</t>
    </r>
  </si>
  <si>
    <t>///</t>
  </si>
  <si>
    <t>/// : absence de résultat due à la nature des choses.</t>
  </si>
  <si>
    <t>1. Le Smic désigne le salaire minimum interprofessionnel de croissance.</t>
  </si>
  <si>
    <t>Smic horaire brut (euros)</t>
  </si>
  <si>
    <t>Taux croissance du SMIC horaire</t>
  </si>
  <si>
    <t>(A) en supposant 35h sur toute la période pour permettre comparaison 1980-2021</t>
  </si>
  <si>
    <t>Smic mensuel brut en euros courants (A)</t>
  </si>
  <si>
    <t>Smic mensuel brut en euros courants (B)</t>
  </si>
  <si>
    <t>Professeur agrégé (franc courant)</t>
  </si>
  <si>
    <t>https://www.cairn.info/revue-d-economie-politique-2007-3-page-323.htm</t>
  </si>
  <si>
    <t>https://sundep.org/spip.php?article1034</t>
  </si>
  <si>
    <t>1960-2004</t>
  </si>
  <si>
    <t>Professeur agrégé (euros 2010)</t>
  </si>
  <si>
    <t>Déflateur</t>
  </si>
  <si>
    <t>Revenu moyen par adulte</t>
  </si>
  <si>
    <t>Smic mensuel brut en euros constants  (A)</t>
  </si>
  <si>
    <t>CPI</t>
  </si>
  <si>
    <t>Données issue de insee.fr</t>
  </si>
  <si>
    <t>Récupération des données via le logiciel https://apps.automeris.io/wpd/</t>
  </si>
  <si>
    <t>Prof. Certifié salaire sortie</t>
  </si>
  <si>
    <t>https://infos.emploipublic.fr/article/grilles-indiciaires-professeur-certifie-etat-eea-7987</t>
  </si>
  <si>
    <t>https://67.snuipp.fr/IMG/pdf/Traitement_et_cotisations.pdf (indice: 349; point indice: 55.1)</t>
  </si>
  <si>
    <t>https://www.emploi-collectivites.fr/grille-indiciaire-etat-professeur-certifie-assimile/0/5575.htm</t>
  </si>
  <si>
    <t>https://67.snuipp.fr/spip.php?article1213 (indice : 349; valeur du point: 55.56)</t>
  </si>
  <si>
    <t>http://infosdroits.fr/professeurs-certifies-dans-la-fonction-publique-detat-statut-avancement-salaire/ (points: 349; valeur point : 55.56)</t>
  </si>
  <si>
    <t>données issues de Bouzidi et al., voir https://www.cairn.info/revue-d-economie-politique-2007-3-page-323.htm</t>
  </si>
  <si>
    <t>https://www.service-public.fr/particuliers/actualites/A15037 (1400 brut / an à partir du 2ème échelon, soit 116€/mois. NB: ce n'est pas une hausse du salaire)</t>
  </si>
  <si>
    <t>https://www.cgteduc.fr/carrire-mainmenu-48/rmunrations-mainmenu-152/indices-de-rmunration-mainmenu-382/2131-indices-de-r%C3%A9mun%C3%A9ration-im-des-personnels-enseignants,-d-%C3%A9ducation-et-psychologues,-par-corps,-grade-et-%C3%A9chelon-%C3%A0-compter-du-1er-janvier-2017#cnplp</t>
  </si>
  <si>
    <t>Calculs</t>
  </si>
  <si>
    <t>Salaire entrée par rapport au SMIC</t>
  </si>
  <si>
    <t>SMIC (Euros 2020) (voir onglet "Données SMIC")</t>
  </si>
  <si>
    <t>Smic mensuel brut en euros constants (B) (cf. données inflation)</t>
  </si>
  <si>
    <t>Notes</t>
  </si>
  <si>
    <t>Indice CPI</t>
  </si>
  <si>
    <t>Salaire brut annuel en euro 2004 des professeurs certifiés  1er échelon (hors primes)</t>
  </si>
  <si>
    <t>Professeur certifié, salaire d'entrée (Euros 2004) (cf. "Données Bouzidi et al.")</t>
  </si>
  <si>
    <t>Professeur certifié, salaire d'entrée (Euros courants) (cf. onglet "Autres sources")</t>
  </si>
  <si>
    <t>https://www.yumpu.com/fr/document/view/32714372/grilles-indiciaires-au-1er-novembre-2006</t>
  </si>
  <si>
    <t>Professeur certifié, salaire d'entrée (Euros 2020) (voir onglet "Autres sources" et "Données inflation")</t>
  </si>
  <si>
    <t>https://www.insee.fr/fr/statistiques/2122401</t>
  </si>
  <si>
    <t>NB: Le calcul du salaire brut mensuel s'obtient omme suit: indice majoré x valeur du point d'indice / 12</t>
  </si>
  <si>
    <t>Prime exceptionnelle</t>
  </si>
  <si>
    <t>https://www.emploi-collectivites.fr/grille-indiciaire-etat-professeur-certifie-assimile/0/5575.htm (Point d'indice passe à 58.2 en juillet 2022)</t>
  </si>
  <si>
    <t>Données 2023: https://www.urssaf.fr/portail/home/taux-et-baremes/smic.html</t>
  </si>
  <si>
    <t>Données pré 2023: insee.fr</t>
  </si>
  <si>
    <t>Salaire entrée + prime 2022 euros courants</t>
  </si>
  <si>
    <t>Salaire entrée + prime 2022 euros constants</t>
  </si>
  <si>
    <t>A noter la prime ne concerne pas le 1er échelon</t>
  </si>
  <si>
    <t>(B) SMIC mensuel réel sur la période</t>
  </si>
  <si>
    <t>Données issues de INSEE, https://france-inflation.com/inflation-depuis-1901.php et World Inequality Database (www.wid.world/country/France)</t>
  </si>
  <si>
    <t>Valeur indice</t>
  </si>
  <si>
    <t>Catégorie 1</t>
  </si>
  <si>
    <t>Catégorie 2</t>
  </si>
  <si>
    <t>Décret 2022-994 du 07/07/2022</t>
  </si>
  <si>
    <t>La date d'effet est bien le 1er juillet 2022</t>
  </si>
  <si>
    <t>L'indice est gelé depuis 01/02/2017 au 01/07/2022.</t>
  </si>
  <si>
    <t>L'indice est gelé du 01/07/2010 au 01/07/2016.</t>
  </si>
  <si>
    <t>Décret 2009-1158 du 30/09/2009</t>
  </si>
  <si>
    <t>Décret 2009-824 du 03/07/2009</t>
  </si>
  <si>
    <t>Décret 2008-1016 du 02/10/2008</t>
  </si>
  <si>
    <t>Décret 2008-198 du 27/02/2008</t>
  </si>
  <si>
    <t>Décret 2007-96 du 25/01/2007</t>
  </si>
  <si>
    <t>Décret 2006-759 du 29/06/2006</t>
  </si>
  <si>
    <t>Décret 2005-1301 du 20/10/2005</t>
  </si>
  <si>
    <t>Décret 2005-726 du 29/06/2005</t>
  </si>
  <si>
    <t>Décret 2005-31 du 15/01/2005</t>
  </si>
  <si>
    <t>Décret 2003-1170 du 08/12/2003</t>
  </si>
  <si>
    <t>Décret 2002-1295 du 24/10/2002</t>
  </si>
  <si>
    <t>Décret 2002-203 du 14/02/2002</t>
  </si>
  <si>
    <t>Décret 2001-895 du 26/09/2001</t>
  </si>
  <si>
    <t>Décret 2001-370 du 25/04/2001</t>
  </si>
  <si>
    <t>Décret 2000-1154 du 29/11/2000</t>
  </si>
  <si>
    <t>Décret 99-943 du 12/11/1999</t>
  </si>
  <si>
    <t>Décret 99-208 du 17/03/1999</t>
  </si>
  <si>
    <t>Décret 98-945 du 21/10/1998</t>
  </si>
  <si>
    <t>Décret 98-143 du 04/03/1998</t>
  </si>
  <si>
    <t>Décret 97-877 du 25/09/1997</t>
  </si>
  <si>
    <t>Décret 97-141 du 13/02/1997</t>
  </si>
  <si>
    <t>Décret 95-1099 du 9/10/1995</t>
  </si>
  <si>
    <t>Décret 95-167 du 17/02/1995</t>
  </si>
  <si>
    <t>Décret 94-1004 du 21/11/1994</t>
  </si>
  <si>
    <t>Décret 94-599 du 15/07/1994</t>
  </si>
  <si>
    <t>Décret 93-1317 du 20/12/1993</t>
  </si>
  <si>
    <t>Décret 93-93 du 25/01/1993</t>
  </si>
  <si>
    <t>Décret 92-993 du 18/09/1992</t>
  </si>
  <si>
    <t>Décret 92-107 du 30/01/1992</t>
  </si>
  <si>
    <t>Décret 91-1191 du 19/11/1991</t>
  </si>
  <si>
    <t>La date d'effet est bien le 1er novembre 1991</t>
  </si>
  <si>
    <t>La date d'effet est bien le 1er août 1991</t>
  </si>
  <si>
    <t>Décret 90-1058 du 22/11/1990</t>
  </si>
  <si>
    <t>Décret 90-332 du 05/04/1990</t>
  </si>
  <si>
    <t>La date d'effet est le 1er avril 1990</t>
  </si>
  <si>
    <t>Décret 90-321 du 05/04/1990</t>
  </si>
  <si>
    <t>La date d'effet est bien le 1er janvier 1990</t>
  </si>
  <si>
    <t>Décret 89-598 du 30/08/1989</t>
  </si>
  <si>
    <t>Décret 89-64 du 04/02/1989</t>
  </si>
  <si>
    <t>Décret 88-898 du 29/09/1988</t>
  </si>
  <si>
    <t>Décret 88-229 du 09/03/1988</t>
  </si>
  <si>
    <t>Décret 87-589 du 30/07/1987</t>
  </si>
  <si>
    <t>Décret 87-108 du 18/02/1987</t>
  </si>
  <si>
    <t>Décret 85-1148 du 24/10/1985</t>
  </si>
  <si>
    <t>Décret 85-663 du 27/06/1985</t>
  </si>
  <si>
    <t>Décret 85-211 du 15/02/1985</t>
  </si>
  <si>
    <t>Décret 86-166 du 31/01/1986</t>
  </si>
  <si>
    <t>Décret 84-909 du 10/10/1984</t>
  </si>
  <si>
    <t>Décret 84-178 du 15/03/1984</t>
  </si>
  <si>
    <t>Décret 84-8 du 03/01/1984</t>
  </si>
  <si>
    <t>Décret 83-956 du 02/11/1983</t>
  </si>
  <si>
    <t>Décret 85-663 du 02/07/1983</t>
  </si>
  <si>
    <t>Décret 82-1106 du 23/12/1982</t>
  </si>
  <si>
    <t>Décret 82-1039 du 08/12/1982</t>
  </si>
  <si>
    <t>Décret 82-951 du 10/11/1982</t>
  </si>
  <si>
    <t>Décret 82-333 du 13/04/1982</t>
  </si>
  <si>
    <t>Décret 85-663 du 14/01/1982</t>
  </si>
  <si>
    <t>Décret 81-1015 du 13/11/1981</t>
  </si>
  <si>
    <t>Décret 81-914 du 09/10/1981</t>
  </si>
  <si>
    <t>Décret 81-696 du 07/07/1981</t>
  </si>
  <si>
    <t>Décret 81-325 du 10/04/1981</t>
  </si>
  <si>
    <t>Décret 85-663 du 09/01/1981</t>
  </si>
  <si>
    <t>Décret 80-803 du 13/10/1980</t>
  </si>
  <si>
    <t>Décret 80-520 du 07/07/1980</t>
  </si>
  <si>
    <t>Décret 80-258 du 10/04/1980</t>
  </si>
  <si>
    <t>Décret 80-176 du 29/02/1980</t>
  </si>
  <si>
    <t>Décret 80-114 du 06/02/1980</t>
  </si>
  <si>
    <t>La date d'effet est bien le 1erévrier 1992</t>
  </si>
  <si>
    <t>Décret 2010-761 du 07/07/2010. art. 1</t>
  </si>
  <si>
    <t>Décret 2016-670 du 25/05/2016. art. 1</t>
  </si>
  <si>
    <t>Décret 2016-670 du 25/05/2016. art. 2 (V)</t>
  </si>
  <si>
    <t>Valeurs grille indiciaire et/ou rémunération brute des professeurs certifiés 1er échelon classe normale (hors primes)</t>
  </si>
  <si>
    <t>https://www.ipp.eu/baremes-ipp/marche-du-travail/remuneration_dans_fonction_publique/indicefp/</t>
  </si>
  <si>
    <t>Barème point indice fonction publique, euros courants</t>
  </si>
  <si>
    <t>Note: conversion Francs euros 6.55957 avant 2001</t>
  </si>
  <si>
    <t>Grille indiciaire</t>
  </si>
  <si>
    <t>Salaires</t>
  </si>
  <si>
    <t>Salaire entrée + prime 2022 et 2023 euros courants</t>
  </si>
  <si>
    <t>Salaire entrée + prime 2022 et 2023 euros constants</t>
  </si>
  <si>
    <t>salaire entrée + prime 2022 rapporté au SMIC</t>
  </si>
  <si>
    <t>salaire entrée + primes 2022-23 rapporté au SMIC</t>
  </si>
  <si>
    <t>Tableau 5B à compléter. Grille indicaire pour catégories 1 et 2</t>
  </si>
  <si>
    <t>Source: Tableau 5</t>
  </si>
  <si>
    <t xml:space="preserve">Salaire mensuel de base </t>
  </si>
  <si>
    <t>Professeur certifié constant 2020</t>
  </si>
  <si>
    <t xml:space="preserve">Déflateur 2020 </t>
  </si>
  <si>
    <t xml:space="preserve">Smic constant 2020 </t>
  </si>
  <si>
    <t>Salaire mensuel d'entrée courant</t>
  </si>
  <si>
    <t xml:space="preserve">SMIC brut courant </t>
  </si>
  <si>
    <t>SMB courant</t>
  </si>
  <si>
    <t xml:space="preserve">Salaire courant d'entrée d'un professeur certifié </t>
  </si>
  <si>
    <t xml:space="preserve">SMB euro courant 2020 </t>
  </si>
  <si>
    <t>2019-01-01</t>
  </si>
  <si>
    <t>2018-01-01</t>
  </si>
  <si>
    <t>2017-01-01</t>
  </si>
  <si>
    <t>2016-01-01</t>
  </si>
  <si>
    <t>2015-01-01</t>
  </si>
  <si>
    <t>2014-01-01</t>
  </si>
  <si>
    <t>2013-01-01</t>
  </si>
  <si>
    <t>2012-01-01</t>
  </si>
  <si>
    <t>2011-01-01</t>
  </si>
  <si>
    <t>2010-01-01</t>
  </si>
  <si>
    <t>2009-07-01</t>
  </si>
  <si>
    <t>2008-05-01</t>
  </si>
  <si>
    <t>2007-07-01</t>
  </si>
  <si>
    <t>2006-07-01</t>
  </si>
  <si>
    <t>2005-07-01</t>
  </si>
  <si>
    <t>2004-07-01</t>
  </si>
  <si>
    <t>2003-07-01</t>
  </si>
  <si>
    <t>2002-01-01</t>
  </si>
  <si>
    <t>2001-07-01</t>
  </si>
  <si>
    <t>2000-07-01</t>
  </si>
  <si>
    <t>1999-07-01</t>
  </si>
  <si>
    <t>1998-07-01</t>
  </si>
  <si>
    <t>1997-07-01</t>
  </si>
  <si>
    <t>1996-05-01</t>
  </si>
  <si>
    <t>1995-07-01</t>
  </si>
  <si>
    <t>1994-07-01</t>
  </si>
  <si>
    <t>1993-07-01</t>
  </si>
  <si>
    <t>1992-03-01</t>
  </si>
  <si>
    <t>1991-07-01</t>
  </si>
  <si>
    <t>1990-04-01</t>
  </si>
  <si>
    <t>1989-03-01</t>
  </si>
  <si>
    <t>1988-06-01</t>
  </si>
  <si>
    <t>1987-03-01</t>
  </si>
  <si>
    <t>1986-06-01</t>
  </si>
  <si>
    <t>1985-04-01</t>
  </si>
  <si>
    <t>Professeur certifié débutant</t>
  </si>
  <si>
    <t>Salaire mensuel de base</t>
  </si>
  <si>
    <t xml:space="preserve">Smic </t>
  </si>
  <si>
    <t xml:space="preserve">ATTENTION : je n'ai pas exactement le meme déflateur que Chancel </t>
  </si>
  <si>
    <t>PI courant</t>
  </si>
  <si>
    <t>Cadres courant</t>
  </si>
  <si>
    <t>IPC base 100</t>
  </si>
  <si>
    <t>SMB professions intermédiaires réel</t>
  </si>
  <si>
    <t>SMB cadres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</si>
</sst>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0"/>
      <name val="Arial"/>
      <family val="2"/>
      <charset val="1"/>
    </font>
    <font>
      <i/>
      <sz val="12"/>
      <color theme="1"/>
      <name val="Calibri"/>
      <family val="2"/>
      <scheme val="minor"/>
    </font>
    <font>
      <i/>
      <sz val="10"/>
      <name val="Arial"/>
      <family val="2"/>
      <charset val="1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0" fillId="2" borderId="0" xfId="0" applyFill="1"/>
    <xf numFmtId="0" fontId="4" fillId="2" borderId="0" xfId="0" applyFont="1" applyFill="1"/>
    <xf numFmtId="0" fontId="9" fillId="2" borderId="0" xfId="0" applyFont="1" applyFill="1"/>
    <xf numFmtId="1" fontId="4" fillId="2" borderId="0" xfId="0" applyNumberFormat="1" applyFont="1" applyFill="1"/>
    <xf numFmtId="164" fontId="4" fillId="2" borderId="0" xfId="0" applyNumberFormat="1" applyFont="1" applyFill="1"/>
    <xf numFmtId="14" fontId="0" fillId="2" borderId="0" xfId="0" applyNumberFormat="1" applyFill="1"/>
    <xf numFmtId="14" fontId="12" fillId="2" borderId="0" xfId="0" applyNumberFormat="1" applyFont="1" applyFill="1"/>
    <xf numFmtId="0" fontId="12" fillId="2" borderId="0" xfId="0" applyFont="1" applyFill="1"/>
    <xf numFmtId="0" fontId="3" fillId="2" borderId="1" xfId="0" applyFont="1" applyFill="1" applyBorder="1"/>
    <xf numFmtId="0" fontId="0" fillId="2" borderId="2" xfId="0" applyFill="1" applyBorder="1"/>
    <xf numFmtId="0" fontId="10" fillId="2" borderId="3" xfId="2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2" fontId="4" fillId="2" borderId="0" xfId="0" applyNumberFormat="1" applyFont="1" applyFill="1"/>
    <xf numFmtId="9" fontId="0" fillId="2" borderId="4" xfId="1" applyFont="1" applyFill="1" applyBorder="1"/>
    <xf numFmtId="0" fontId="0" fillId="2" borderId="8" xfId="0" applyFill="1" applyBorder="1"/>
    <xf numFmtId="0" fontId="5" fillId="2" borderId="3" xfId="0" applyFont="1" applyFill="1" applyBorder="1" applyAlignment="1">
      <alignment horizontal="left" vertical="center"/>
    </xf>
    <xf numFmtId="14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right" vertical="center" wrapText="1"/>
    </xf>
    <xf numFmtId="4" fontId="7" fillId="2" borderId="0" xfId="0" applyNumberFormat="1" applyFont="1" applyFill="1" applyAlignment="1">
      <alignment vertical="center"/>
    </xf>
    <xf numFmtId="4" fontId="7" fillId="2" borderId="4" xfId="0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4" fontId="7" fillId="2" borderId="8" xfId="0" applyNumberFormat="1" applyFont="1" applyFill="1" applyBorder="1" applyAlignment="1">
      <alignment vertical="center" wrapText="1"/>
    </xf>
    <xf numFmtId="0" fontId="0" fillId="2" borderId="1" xfId="0" applyFill="1" applyBorder="1"/>
    <xf numFmtId="0" fontId="4" fillId="2" borderId="1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2" fontId="4" fillId="2" borderId="4" xfId="0" applyNumberFormat="1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1" fontId="4" fillId="2" borderId="8" xfId="0" applyNumberFormat="1" applyFont="1" applyFill="1" applyBorder="1"/>
    <xf numFmtId="1" fontId="0" fillId="2" borderId="8" xfId="0" applyNumberFormat="1" applyFill="1" applyBorder="1"/>
    <xf numFmtId="10" fontId="11" fillId="2" borderId="0" xfId="0" applyNumberFormat="1" applyFont="1" applyFill="1"/>
    <xf numFmtId="0" fontId="3" fillId="2" borderId="4" xfId="0" applyFont="1" applyFill="1" applyBorder="1"/>
    <xf numFmtId="0" fontId="0" fillId="2" borderId="0" xfId="1" applyNumberFormat="1" applyFont="1" applyFill="1" applyBorder="1"/>
    <xf numFmtId="0" fontId="16" fillId="2" borderId="4" xfId="0" applyFont="1" applyFill="1" applyBorder="1"/>
    <xf numFmtId="0" fontId="5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20" fillId="2" borderId="0" xfId="0" applyFont="1" applyFill="1"/>
    <xf numFmtId="0" fontId="4" fillId="2" borderId="7" xfId="0" applyFont="1" applyFill="1" applyBorder="1"/>
    <xf numFmtId="0" fontId="4" fillId="2" borderId="2" xfId="0" applyFont="1" applyFill="1" applyBorder="1"/>
    <xf numFmtId="0" fontId="21" fillId="2" borderId="0" xfId="2" applyFont="1" applyFill="1" applyBorder="1"/>
    <xf numFmtId="0" fontId="4" fillId="2" borderId="6" xfId="0" applyFont="1" applyFill="1" applyBorder="1"/>
    <xf numFmtId="0" fontId="21" fillId="2" borderId="0" xfId="2" applyFont="1" applyFill="1"/>
    <xf numFmtId="0" fontId="9" fillId="2" borderId="1" xfId="0" applyFont="1" applyFill="1" applyBorder="1"/>
    <xf numFmtId="0" fontId="9" fillId="2" borderId="3" xfId="0" applyFont="1" applyFill="1" applyBorder="1"/>
    <xf numFmtId="0" fontId="0" fillId="2" borderId="0" xfId="0" applyFill="1" applyAlignment="1">
      <alignment wrapText="1"/>
    </xf>
    <xf numFmtId="2" fontId="4" fillId="2" borderId="6" xfId="0" applyNumberFormat="1" applyFont="1" applyFill="1" applyBorder="1"/>
    <xf numFmtId="0" fontId="9" fillId="2" borderId="5" xfId="0" applyFont="1" applyFill="1" applyBorder="1" applyAlignment="1">
      <alignment wrapText="1"/>
    </xf>
    <xf numFmtId="0" fontId="10" fillId="2" borderId="8" xfId="2" applyFill="1" applyBorder="1"/>
    <xf numFmtId="1" fontId="0" fillId="2" borderId="0" xfId="0" applyNumberFormat="1" applyFill="1"/>
    <xf numFmtId="165" fontId="0" fillId="2" borderId="0" xfId="0" applyNumberFormat="1" applyFill="1"/>
    <xf numFmtId="0" fontId="14" fillId="2" borderId="0" xfId="0" applyFont="1" applyFill="1"/>
    <xf numFmtId="1" fontId="14" fillId="2" borderId="0" xfId="0" applyNumberFormat="1" applyFont="1" applyFill="1"/>
    <xf numFmtId="0" fontId="18" fillId="2" borderId="7" xfId="0" applyFont="1" applyFill="1" applyBorder="1" applyAlignment="1">
      <alignment wrapText="1"/>
    </xf>
    <xf numFmtId="0" fontId="19" fillId="2" borderId="7" xfId="0" applyFont="1" applyFill="1" applyBorder="1" applyAlignment="1">
      <alignment wrapText="1"/>
    </xf>
    <xf numFmtId="0" fontId="18" fillId="2" borderId="2" xfId="0" applyFont="1" applyFill="1" applyBorder="1" applyAlignment="1">
      <alignment wrapText="1"/>
    </xf>
    <xf numFmtId="0" fontId="10" fillId="2" borderId="0" xfId="2" applyFill="1" applyBorder="1"/>
    <xf numFmtId="0" fontId="10" fillId="2" borderId="0" xfId="2" applyFill="1"/>
    <xf numFmtId="4" fontId="7" fillId="2" borderId="0" xfId="0" applyNumberFormat="1" applyFont="1" applyFill="1" applyAlignment="1">
      <alignment vertical="center" wrapText="1"/>
    </xf>
    <xf numFmtId="14" fontId="7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5" fillId="2" borderId="3" xfId="0" applyFont="1" applyFill="1" applyBorder="1" applyAlignment="1">
      <alignment horizontal="left" vertical="center" wrapText="1"/>
    </xf>
    <xf numFmtId="14" fontId="16" fillId="2" borderId="0" xfId="0" applyNumberFormat="1" applyFont="1" applyFill="1"/>
    <xf numFmtId="164" fontId="16" fillId="2" borderId="0" xfId="0" applyNumberFormat="1" applyFont="1" applyFill="1"/>
    <xf numFmtId="4" fontId="17" fillId="2" borderId="0" xfId="0" applyNumberFormat="1" applyFont="1" applyFill="1" applyAlignment="1">
      <alignment vertical="center" wrapText="1"/>
    </xf>
    <xf numFmtId="14" fontId="0" fillId="2" borderId="8" xfId="0" applyNumberFormat="1" applyFill="1" applyBorder="1"/>
    <xf numFmtId="164" fontId="16" fillId="2" borderId="8" xfId="0" applyNumberFormat="1" applyFont="1" applyFill="1" applyBorder="1"/>
    <xf numFmtId="0" fontId="16" fillId="2" borderId="0" xfId="0" applyFont="1" applyFill="1"/>
    <xf numFmtId="9" fontId="0" fillId="2" borderId="6" xfId="1" applyFont="1" applyFill="1" applyBorder="1"/>
    <xf numFmtId="0" fontId="3" fillId="2" borderId="0" xfId="0" applyFont="1" applyFill="1"/>
    <xf numFmtId="2" fontId="0" fillId="2" borderId="0" xfId="0" applyNumberFormat="1" applyFill="1"/>
    <xf numFmtId="0" fontId="13" fillId="2" borderId="0" xfId="1" applyNumberFormat="1" applyFont="1" applyFill="1" applyBorder="1"/>
    <xf numFmtId="0" fontId="3" fillId="2" borderId="7" xfId="0" applyFont="1" applyFill="1" applyBorder="1"/>
    <xf numFmtId="0" fontId="3" fillId="2" borderId="2" xfId="0" applyFont="1" applyFill="1" applyBorder="1"/>
    <xf numFmtId="0" fontId="13" fillId="2" borderId="3" xfId="0" applyFont="1" applyFill="1" applyBorder="1"/>
    <xf numFmtId="0" fontId="10" fillId="2" borderId="4" xfId="2" applyFill="1" applyBorder="1"/>
    <xf numFmtId="10" fontId="22" fillId="0" borderId="0" xfId="0" applyNumberFormat="1" applyFont="1"/>
    <xf numFmtId="9" fontId="22" fillId="0" borderId="0" xfId="0" applyNumberFormat="1" applyFont="1"/>
    <xf numFmtId="0" fontId="10" fillId="2" borderId="7" xfId="2" applyFill="1" applyBorder="1"/>
    <xf numFmtId="14" fontId="0" fillId="2" borderId="1" xfId="0" applyNumberFormat="1" applyFill="1" applyBorder="1"/>
    <xf numFmtId="0" fontId="0" fillId="2" borderId="7" xfId="0" applyFill="1" applyBorder="1"/>
    <xf numFmtId="14" fontId="0" fillId="2" borderId="3" xfId="0" applyNumberFormat="1" applyFill="1" applyBorder="1"/>
    <xf numFmtId="14" fontId="0" fillId="2" borderId="5" xfId="0" applyNumberFormat="1" applyFill="1" applyBorder="1"/>
    <xf numFmtId="0" fontId="23" fillId="2" borderId="0" xfId="0" applyFont="1" applyFill="1"/>
    <xf numFmtId="164" fontId="0" fillId="2" borderId="0" xfId="0" applyNumberFormat="1" applyFill="1"/>
    <xf numFmtId="0" fontId="18" fillId="2" borderId="1" xfId="0" applyFont="1" applyFill="1" applyBorder="1" applyAlignment="1">
      <alignment wrapText="1"/>
    </xf>
    <xf numFmtId="2" fontId="4" fillId="2" borderId="3" xfId="0" applyNumberFormat="1" applyFont="1" applyFill="1" applyBorder="1"/>
    <xf numFmtId="2" fontId="4" fillId="2" borderId="5" xfId="0" applyNumberFormat="1" applyFont="1" applyFill="1" applyBorder="1"/>
    <xf numFmtId="2" fontId="4" fillId="2" borderId="8" xfId="0" applyNumberFormat="1" applyFont="1" applyFill="1" applyBorder="1"/>
    <xf numFmtId="0" fontId="9" fillId="2" borderId="7" xfId="0" applyFont="1" applyFill="1" applyBorder="1" applyAlignment="1">
      <alignment wrapText="1"/>
    </xf>
    <xf numFmtId="0" fontId="9" fillId="2" borderId="2" xfId="0" applyFont="1" applyFill="1" applyBorder="1" applyAlignment="1">
      <alignment wrapText="1"/>
    </xf>
    <xf numFmtId="166" fontId="0" fillId="2" borderId="0" xfId="0" applyNumberFormat="1" applyFill="1"/>
    <xf numFmtId="0" fontId="3" fillId="2" borderId="8" xfId="0" applyFont="1" applyFill="1" applyBorder="1"/>
    <xf numFmtId="1" fontId="0" fillId="2" borderId="6" xfId="0" applyNumberFormat="1" applyFill="1" applyBorder="1"/>
    <xf numFmtId="2" fontId="0" fillId="0" borderId="0" xfId="0" applyNumberFormat="1"/>
    <xf numFmtId="0" fontId="1" fillId="0" borderId="0" xfId="3"/>
    <xf numFmtId="0" fontId="13" fillId="3" borderId="0" xfId="0" applyFont="1" applyFill="1"/>
  </cellXfs>
  <cellStyles count="4">
    <cellStyle name="Lien hypertexte" xfId="2" builtinId="8"/>
    <cellStyle name="Normal" xfId="0" builtinId="0"/>
    <cellStyle name="Normal 2" xfId="3" xr:uid="{F1558D88-9456-4F25-96EF-C3EF8AB6CD4A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b="1"/>
              <a:t>La chute du salaire des enseignants (1980-2023)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fr-FR" sz="1200" b="0"/>
              <a:t>Salaire d'entrée (hors primes)</a:t>
            </a:r>
            <a:r>
              <a:rPr lang="fr-FR" sz="1200" b="0" baseline="0"/>
              <a:t> </a:t>
            </a:r>
            <a:r>
              <a:rPr lang="fr-FR" sz="1200" b="0"/>
              <a:t>par rapport au SMIC</a:t>
            </a:r>
          </a:p>
        </c:rich>
      </c:tx>
      <c:layout>
        <c:manualLayout>
          <c:xMode val="edge"/>
          <c:yMode val="edge"/>
          <c:x val="0.20452722174742805"/>
          <c:y val="1.267461726157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917650688622"/>
          <c:y val="8.2120971529997644E-2"/>
          <c:w val="0.80516368091559709"/>
          <c:h val="0.6992234244644987"/>
        </c:manualLayout>
      </c:layout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'Tableau 1 - Synthèse'!$A$21:$A$68</c:f>
              <c:numCache>
                <c:formatCode>General</c:formatCode>
                <c:ptCount val="4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</c:numCache>
            </c:numRef>
          </c:xVal>
          <c:yVal>
            <c:numRef>
              <c:f>'Tableau 1 - Synthèse'!$F$21:$F$68</c:f>
              <c:numCache>
                <c:formatCode>General</c:formatCode>
                <c:ptCount val="48"/>
                <c:pt idx="4" formatCode="0.00">
                  <c:v>2.1086824633479146</c:v>
                </c:pt>
                <c:pt idx="5" formatCode="0.00">
                  <c:v>2.1445622927585815</c:v>
                </c:pt>
                <c:pt idx="6" formatCode="0.00">
                  <c:v>1.8758211254475576</c:v>
                </c:pt>
                <c:pt idx="7" formatCode="0.00">
                  <c:v>1.8436691048318934</c:v>
                </c:pt>
                <c:pt idx="8" formatCode="0.00">
                  <c:v>1.7709016140203708</c:v>
                </c:pt>
                <c:pt idx="9" formatCode="0.00">
                  <c:v>1.7181431934270754</c:v>
                </c:pt>
                <c:pt idx="10" formatCode="0.00">
                  <c:v>1.6481159229703461</c:v>
                </c:pt>
                <c:pt idx="11" formatCode="0.00">
                  <c:v>1.5727172764283948</c:v>
                </c:pt>
                <c:pt idx="12" formatCode="0.00">
                  <c:v>1.6093974833883187</c:v>
                </c:pt>
                <c:pt idx="13" formatCode="0.00">
                  <c:v>1.5763738365446671</c:v>
                </c:pt>
                <c:pt idx="14" formatCode="0.00">
                  <c:v>1.5578774700607394</c:v>
                </c:pt>
                <c:pt idx="15" formatCode="0.00">
                  <c:v>1.5028258853306073</c:v>
                </c:pt>
                <c:pt idx="16" formatCode="0.00">
                  <c:v>1.5272371961325484</c:v>
                </c:pt>
                <c:pt idx="17" formatCode="0.00">
                  <c:v>1.4917688271406946</c:v>
                </c:pt>
                <c:pt idx="18" formatCode="0.00">
                  <c:v>1.475597394088592</c:v>
                </c:pt>
                <c:pt idx="19" formatCode="0.00">
                  <c:v>1.45527321629941</c:v>
                </c:pt>
                <c:pt idx="20" formatCode="0.00">
                  <c:v>1.4452973608348689</c:v>
                </c:pt>
                <c:pt idx="21" formatCode="0.00">
                  <c:v>1.3991803217158716</c:v>
                </c:pt>
                <c:pt idx="22" formatCode="0.00">
                  <c:v>1.3801692923439495</c:v>
                </c:pt>
                <c:pt idx="23" formatCode="0.00">
                  <c:v>1.3882050778249502</c:v>
                </c:pt>
                <c:pt idx="24" formatCode="0.00">
                  <c:v>1.3589408663657221</c:v>
                </c:pt>
                <c:pt idx="25" formatCode="0.00">
                  <c:v>1.318388935685699</c:v>
                </c:pt>
                <c:pt idx="26" formatCode="0.00">
                  <c:v>1.311903636232965</c:v>
                </c:pt>
                <c:pt idx="27" formatCode="0.00">
                  <c:v>1.2470575776250514</c:v>
                </c:pt>
                <c:pt idx="28" formatCode="0.00">
                  <c:v>1.1792202204615019</c:v>
                </c:pt>
                <c:pt idx="30" formatCode="0.00">
                  <c:v>1.251386318974028</c:v>
                </c:pt>
                <c:pt idx="32" formatCode="0.00">
                  <c:v>1.2176269641534117</c:v>
                </c:pt>
                <c:pt idx="33" formatCode="0.00">
                  <c:v>1.1979191506643025</c:v>
                </c:pt>
                <c:pt idx="34" formatCode="0.00">
                  <c:v>1.2018191448971207</c:v>
                </c:pt>
                <c:pt idx="35" formatCode="0.00">
                  <c:v>1.1586635063970063</c:v>
                </c:pt>
                <c:pt idx="36" formatCode="0.00">
                  <c:v>1.1333886980272121</c:v>
                </c:pt>
                <c:pt idx="37" formatCode="0.00">
                  <c:v>1.1297830075774968</c:v>
                </c:pt>
                <c:pt idx="38" formatCode="0.00">
                  <c:v>1.1179279917582157</c:v>
                </c:pt>
                <c:pt idx="39" formatCode="0.00">
                  <c:v>1.1086216192982097</c:v>
                </c:pt>
                <c:pt idx="40" formatCode="0.00">
                  <c:v>1.1017428915673004</c:v>
                </c:pt>
                <c:pt idx="41" formatCode="0.00">
                  <c:v>1.09099565817505</c:v>
                </c:pt>
                <c:pt idx="42" formatCode="0.00">
                  <c:v>1.1833770259264667</c:v>
                </c:pt>
                <c:pt idx="43" formatCode="0.00">
                  <c:v>1.200657275223844</c:v>
                </c:pt>
                <c:pt idx="44" formatCode="0.00">
                  <c:v>1.1867871035801412</c:v>
                </c:pt>
                <c:pt idx="45" formatCode="0.00">
                  <c:v>1.1752086928135057</c:v>
                </c:pt>
                <c:pt idx="46" formatCode="0.00">
                  <c:v>1.1463636363636363</c:v>
                </c:pt>
                <c:pt idx="47" formatCode="0.00">
                  <c:v>1.1067875950848449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A-F94E-A967-201592B8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3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Salaire (en nombre de SMIC)</a:t>
                </a:r>
              </a:p>
            </c:rich>
          </c:tx>
          <c:layout>
            <c:manualLayout>
              <c:xMode val="edge"/>
              <c:yMode val="edge"/>
              <c:x val="2.7817217017833244E-2"/>
              <c:y val="0.21064775255111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\x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b="1"/>
              <a:t>La chute du salaire des enseignants (1980-2023)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fr-FR" sz="1200" b="0"/>
              <a:t>Salaire d'entrée</a:t>
            </a:r>
            <a:r>
              <a:rPr lang="fr-FR" sz="1200" b="0" baseline="0"/>
              <a:t> </a:t>
            </a:r>
            <a:r>
              <a:rPr lang="fr-FR" sz="1200" b="0"/>
              <a:t>par rapport au SMIC</a:t>
            </a:r>
          </a:p>
        </c:rich>
      </c:tx>
      <c:layout>
        <c:manualLayout>
          <c:xMode val="edge"/>
          <c:yMode val="edge"/>
          <c:x val="0.20452722174742805"/>
          <c:y val="1.267461726157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917650688622"/>
          <c:y val="8.2120971529997644E-2"/>
          <c:w val="0.80516368091559709"/>
          <c:h val="0.6992234244644987"/>
        </c:manualLayout>
      </c:layout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'Tableau 1 - Synthèse'!$A$21:$A$68</c:f>
              <c:numCache>
                <c:formatCode>General</c:formatCode>
                <c:ptCount val="4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</c:numCache>
            </c:numRef>
          </c:xVal>
          <c:yVal>
            <c:numRef>
              <c:f>'Tableau 1 - Synthèse'!$F$21:$F$68</c:f>
              <c:numCache>
                <c:formatCode>General</c:formatCode>
                <c:ptCount val="48"/>
                <c:pt idx="4" formatCode="0.00">
                  <c:v>2.1086824633479146</c:v>
                </c:pt>
                <c:pt idx="5" formatCode="0.00">
                  <c:v>2.1445622927585815</c:v>
                </c:pt>
                <c:pt idx="6" formatCode="0.00">
                  <c:v>1.8758211254475576</c:v>
                </c:pt>
                <c:pt idx="7" formatCode="0.00">
                  <c:v>1.8436691048318934</c:v>
                </c:pt>
                <c:pt idx="8" formatCode="0.00">
                  <c:v>1.7709016140203708</c:v>
                </c:pt>
                <c:pt idx="9" formatCode="0.00">
                  <c:v>1.7181431934270754</c:v>
                </c:pt>
                <c:pt idx="10" formatCode="0.00">
                  <c:v>1.6481159229703461</c:v>
                </c:pt>
                <c:pt idx="11" formatCode="0.00">
                  <c:v>1.5727172764283948</c:v>
                </c:pt>
                <c:pt idx="12" formatCode="0.00">
                  <c:v>1.6093974833883187</c:v>
                </c:pt>
                <c:pt idx="13" formatCode="0.00">
                  <c:v>1.5763738365446671</c:v>
                </c:pt>
                <c:pt idx="14" formatCode="0.00">
                  <c:v>1.5578774700607394</c:v>
                </c:pt>
                <c:pt idx="15" formatCode="0.00">
                  <c:v>1.5028258853306073</c:v>
                </c:pt>
                <c:pt idx="16" formatCode="0.00">
                  <c:v>1.5272371961325484</c:v>
                </c:pt>
                <c:pt idx="17" formatCode="0.00">
                  <c:v>1.4917688271406946</c:v>
                </c:pt>
                <c:pt idx="18" formatCode="0.00">
                  <c:v>1.475597394088592</c:v>
                </c:pt>
                <c:pt idx="19" formatCode="0.00">
                  <c:v>1.45527321629941</c:v>
                </c:pt>
                <c:pt idx="20" formatCode="0.00">
                  <c:v>1.4452973608348689</c:v>
                </c:pt>
                <c:pt idx="21" formatCode="0.00">
                  <c:v>1.3991803217158716</c:v>
                </c:pt>
                <c:pt idx="22" formatCode="0.00">
                  <c:v>1.3801692923439495</c:v>
                </c:pt>
                <c:pt idx="23" formatCode="0.00">
                  <c:v>1.3882050778249502</c:v>
                </c:pt>
                <c:pt idx="24" formatCode="0.00">
                  <c:v>1.3589408663657221</c:v>
                </c:pt>
                <c:pt idx="25" formatCode="0.00">
                  <c:v>1.318388935685699</c:v>
                </c:pt>
                <c:pt idx="26" formatCode="0.00">
                  <c:v>1.311903636232965</c:v>
                </c:pt>
                <c:pt idx="27" formatCode="0.00">
                  <c:v>1.2470575776250514</c:v>
                </c:pt>
                <c:pt idx="28" formatCode="0.00">
                  <c:v>1.1792202204615019</c:v>
                </c:pt>
                <c:pt idx="30" formatCode="0.00">
                  <c:v>1.251386318974028</c:v>
                </c:pt>
                <c:pt idx="32" formatCode="0.00">
                  <c:v>1.2176269641534117</c:v>
                </c:pt>
                <c:pt idx="33" formatCode="0.00">
                  <c:v>1.1979191506643025</c:v>
                </c:pt>
                <c:pt idx="34" formatCode="0.00">
                  <c:v>1.2018191448971207</c:v>
                </c:pt>
                <c:pt idx="35" formatCode="0.00">
                  <c:v>1.1586635063970063</c:v>
                </c:pt>
                <c:pt idx="36" formatCode="0.00">
                  <c:v>1.1333886980272121</c:v>
                </c:pt>
                <c:pt idx="37" formatCode="0.00">
                  <c:v>1.1297830075774968</c:v>
                </c:pt>
                <c:pt idx="38" formatCode="0.00">
                  <c:v>1.1179279917582157</c:v>
                </c:pt>
                <c:pt idx="39" formatCode="0.00">
                  <c:v>1.1086216192982097</c:v>
                </c:pt>
                <c:pt idx="40" formatCode="0.00">
                  <c:v>1.1017428915673004</c:v>
                </c:pt>
                <c:pt idx="41" formatCode="0.00">
                  <c:v>1.09099565817505</c:v>
                </c:pt>
                <c:pt idx="42" formatCode="0.00">
                  <c:v>1.1833770259264667</c:v>
                </c:pt>
                <c:pt idx="43" formatCode="0.00">
                  <c:v>1.200657275223844</c:v>
                </c:pt>
                <c:pt idx="44" formatCode="0.00">
                  <c:v>1.1867871035801412</c:v>
                </c:pt>
                <c:pt idx="45" formatCode="0.00">
                  <c:v>1.1752086928135057</c:v>
                </c:pt>
                <c:pt idx="46" formatCode="0.00">
                  <c:v>1.1463636363636363</c:v>
                </c:pt>
                <c:pt idx="47" formatCode="0.00">
                  <c:v>1.1067875950848449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C-0446-B36C-DD0719CAF6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7"/>
            <c:marker>
              <c:symbol val="circle"/>
              <c:size val="5"/>
              <c:spPr>
                <a:solidFill>
                  <a:sysClr val="windowText" lastClr="0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CC-0446-B36C-DD0719CAF687}"/>
              </c:ext>
            </c:extLst>
          </c:dPt>
          <c:xVal>
            <c:numRef>
              <c:f>'Tableau 1 - Synthèse'!$A$21:$A$68</c:f>
              <c:numCache>
                <c:formatCode>General</c:formatCode>
                <c:ptCount val="4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</c:numCache>
            </c:numRef>
          </c:xVal>
          <c:yVal>
            <c:numRef>
              <c:f>'Tableau 1 - Synthèse'!$L$21:$L$68</c:f>
              <c:numCache>
                <c:formatCode>General</c:formatCode>
                <c:ptCount val="48"/>
                <c:pt idx="47" formatCode="0.00">
                  <c:v>1.2641895845523696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CC-0446-B36C-DD0719CA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3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Salaire (en nombre de SMIC)</a:t>
                </a:r>
              </a:p>
            </c:rich>
          </c:tx>
          <c:layout>
            <c:manualLayout>
              <c:xMode val="edge"/>
              <c:yMode val="edge"/>
              <c:x val="2.7817217017833244E-2"/>
              <c:y val="0.21064775255111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\x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i="0" baseline="0">
                <a:effectLst/>
              </a:rPr>
              <a:t>Evolution du salaire d'entrée d'un professeur certifié </a:t>
            </a:r>
            <a:endParaRPr lang="fr-FR" sz="1600">
              <a:effectLst/>
            </a:endParaRPr>
          </a:p>
          <a:p>
            <a:pPr algn="ctr">
              <a:defRPr/>
            </a:pPr>
            <a:r>
              <a:rPr lang="fr-FR" sz="1600" b="1" i="0" baseline="0">
                <a:effectLst/>
              </a:rPr>
              <a:t>par rapport au salaire mensuel de base et au Smic</a:t>
            </a:r>
            <a:endParaRPr lang="fr-FR" sz="1600">
              <a:effectLst/>
            </a:endParaRPr>
          </a:p>
          <a:p>
            <a:pPr algn="ctr">
              <a:defRPr/>
            </a:pPr>
            <a:r>
              <a:rPr lang="fr-FR" sz="1200" b="1" i="0" baseline="0">
                <a:effectLst/>
              </a:rPr>
              <a:t>Lecture : En 2022, le salaire courant d'entrée d'un professeur certifié est 1,73 fois plus élevé qu'en 1985, contre 2,41 fois pour le salaire mensuel d</a:t>
            </a:r>
            <a:endParaRPr lang="fr-FR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Salaire courant d'entrée d'un professeur certifié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Feuil1!$A$2:$A$39</c:f>
              <c:numCache>
                <c:formatCode>General</c:formatCode>
                <c:ptCount val="3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numCache>
            </c:numRef>
          </c:cat>
          <c:val>
            <c:numRef>
              <c:f>Feuil1!$J$2:$J$39</c:f>
              <c:numCache>
                <c:formatCode>General</c:formatCode>
                <c:ptCount val="38"/>
                <c:pt idx="0">
                  <c:v>100</c:v>
                </c:pt>
                <c:pt idx="1">
                  <c:v>102.04928418175851</c:v>
                </c:pt>
                <c:pt idx="2">
                  <c:v>101.68718274532085</c:v>
                </c:pt>
                <c:pt idx="3">
                  <c:v>106.40732224722514</c:v>
                </c:pt>
                <c:pt idx="4">
                  <c:v>107.63220523032982</c:v>
                </c:pt>
                <c:pt idx="5">
                  <c:v>110.31267805769545</c:v>
                </c:pt>
                <c:pt idx="6">
                  <c:v>113.85747373380879</c:v>
                </c:pt>
                <c:pt idx="7">
                  <c:v>118.08460997808783</c:v>
                </c:pt>
                <c:pt idx="8">
                  <c:v>120.56965663364822</c:v>
                </c:pt>
                <c:pt idx="9">
                  <c:v>121.76865588042212</c:v>
                </c:pt>
                <c:pt idx="10">
                  <c:v>124.76757591449763</c:v>
                </c:pt>
                <c:pt idx="11">
                  <c:v>126.41411452590705</c:v>
                </c:pt>
                <c:pt idx="12">
                  <c:v>127.93606833324614</c:v>
                </c:pt>
                <c:pt idx="13">
                  <c:v>128.76909444781319</c:v>
                </c:pt>
                <c:pt idx="14">
                  <c:v>131.16239962956763</c:v>
                </c:pt>
                <c:pt idx="15">
                  <c:v>132.49207891499449</c:v>
                </c:pt>
                <c:pt idx="16">
                  <c:v>133.7823471603557</c:v>
                </c:pt>
                <c:pt idx="17">
                  <c:v>136.35553326383695</c:v>
                </c:pt>
                <c:pt idx="18">
                  <c:v>136.47578921836862</c:v>
                </c:pt>
                <c:pt idx="19">
                  <c:v>136.6068848642478</c:v>
                </c:pt>
                <c:pt idx="21">
                  <c:v>141.35042709141118</c:v>
                </c:pt>
                <c:pt idx="23">
                  <c:v>143.52256977329725</c:v>
                </c:pt>
                <c:pt idx="24">
                  <c:v>144.31084890131686</c:v>
                </c:pt>
                <c:pt idx="25">
                  <c:v>145.41920460768753</c:v>
                </c:pt>
                <c:pt idx="26">
                  <c:v>145.41936334781084</c:v>
                </c:pt>
                <c:pt idx="27">
                  <c:v>145.51260125696277</c:v>
                </c:pt>
                <c:pt idx="28">
                  <c:v>145.47109400816845</c:v>
                </c:pt>
                <c:pt idx="29">
                  <c:v>145.50764875344203</c:v>
                </c:pt>
                <c:pt idx="30">
                  <c:v>145.5040101524516</c:v>
                </c:pt>
                <c:pt idx="31">
                  <c:v>145.47981010717984</c:v>
                </c:pt>
                <c:pt idx="32">
                  <c:v>145.39336395590632</c:v>
                </c:pt>
                <c:pt idx="33">
                  <c:v>159.69600752857301</c:v>
                </c:pt>
                <c:pt idx="34">
                  <c:v>164.46011598396177</c:v>
                </c:pt>
                <c:pt idx="35">
                  <c:v>164.46855221881449</c:v>
                </c:pt>
                <c:pt idx="36">
                  <c:v>165.52641516779224</c:v>
                </c:pt>
                <c:pt idx="37">
                  <c:v>171.40655925097758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2C7-807A-746FEF1F534E}"/>
            </c:ext>
          </c:extLst>
        </c:ser>
        <c:ser>
          <c:idx val="1"/>
          <c:order val="1"/>
          <c:tx>
            <c:strRef>
              <c:f>Feuil1!$K$1</c:f>
              <c:strCache>
                <c:ptCount val="1"/>
                <c:pt idx="0">
                  <c:v>SMB courant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Feuil1!$A$2:$A$39</c:f>
              <c:numCache>
                <c:formatCode>General</c:formatCode>
                <c:ptCount val="3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numCache>
            </c:numRef>
          </c:cat>
          <c:val>
            <c:numRef>
              <c:f>Feuil1!$K$2:$K$39</c:f>
              <c:numCache>
                <c:formatCode>General</c:formatCode>
                <c:ptCount val="38"/>
                <c:pt idx="0">
                  <c:v>100</c:v>
                </c:pt>
                <c:pt idx="1">
                  <c:v>104.00058868257744</c:v>
                </c:pt>
                <c:pt idx="2">
                  <c:v>107.51796708283254</c:v>
                </c:pt>
                <c:pt idx="3">
                  <c:v>111.41639873433249</c:v>
                </c:pt>
                <c:pt idx="4">
                  <c:v>116.04637641345144</c:v>
                </c:pt>
                <c:pt idx="5">
                  <c:v>121.86134244156099</c:v>
                </c:pt>
                <c:pt idx="6">
                  <c:v>126.92138016139718</c:v>
                </c:pt>
                <c:pt idx="7">
                  <c:v>131.60009522907114</c:v>
                </c:pt>
                <c:pt idx="8">
                  <c:v>134.33760658811366</c:v>
                </c:pt>
                <c:pt idx="9">
                  <c:v>136.77230066720884</c:v>
                </c:pt>
                <c:pt idx="10">
                  <c:v>139.8828837467891</c:v>
                </c:pt>
                <c:pt idx="11">
                  <c:v>142.93371973240377</c:v>
                </c:pt>
                <c:pt idx="12">
                  <c:v>146.02189765174691</c:v>
                </c:pt>
                <c:pt idx="13">
                  <c:v>148.57982011214602</c:v>
                </c:pt>
                <c:pt idx="14">
                  <c:v>151.02303013657749</c:v>
                </c:pt>
                <c:pt idx="15">
                  <c:v>153.70871085823302</c:v>
                </c:pt>
                <c:pt idx="16">
                  <c:v>157.56311587261612</c:v>
                </c:pt>
                <c:pt idx="17">
                  <c:v>161.47953482906232</c:v>
                </c:pt>
                <c:pt idx="18">
                  <c:v>165.41980530168664</c:v>
                </c:pt>
                <c:pt idx="19">
                  <c:v>169.56996911667835</c:v>
                </c:pt>
                <c:pt idx="20">
                  <c:v>174.24486628758854</c:v>
                </c:pt>
                <c:pt idx="21">
                  <c:v>179.06764285880303</c:v>
                </c:pt>
                <c:pt idx="22">
                  <c:v>183.83317579119006</c:v>
                </c:pt>
                <c:pt idx="23">
                  <c:v>189.29040269274239</c:v>
                </c:pt>
                <c:pt idx="24">
                  <c:v>193.4834992368547</c:v>
                </c:pt>
                <c:pt idx="25">
                  <c:v>196.91811756650299</c:v>
                </c:pt>
                <c:pt idx="26">
                  <c:v>201.16368744620715</c:v>
                </c:pt>
                <c:pt idx="27">
                  <c:v>205.45696035826754</c:v>
                </c:pt>
                <c:pt idx="28">
                  <c:v>208.9869847526283</c:v>
                </c:pt>
                <c:pt idx="29">
                  <c:v>211.94457275871432</c:v>
                </c:pt>
                <c:pt idx="30">
                  <c:v>214.56823953830678</c:v>
                </c:pt>
                <c:pt idx="31">
                  <c:v>217.04879722083055</c:v>
                </c:pt>
                <c:pt idx="32">
                  <c:v>219.86327612984792</c:v>
                </c:pt>
                <c:pt idx="33">
                  <c:v>223.15492847152461</c:v>
                </c:pt>
                <c:pt idx="34">
                  <c:v>227.03709665073904</c:v>
                </c:pt>
                <c:pt idx="35">
                  <c:v>230.82562377743821</c:v>
                </c:pt>
                <c:pt idx="36">
                  <c:v>233.95527662123317</c:v>
                </c:pt>
                <c:pt idx="37">
                  <c:v>241.4506356247332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2C7-807A-746FEF1F534E}"/>
            </c:ext>
          </c:extLst>
        </c:ser>
        <c:ser>
          <c:idx val="2"/>
          <c:order val="2"/>
          <c:tx>
            <c:strRef>
              <c:f>Feuil1!$L$1</c:f>
              <c:strCache>
                <c:ptCount val="1"/>
                <c:pt idx="0">
                  <c:v>SMIC brut courant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Feuil1!$L$2:$L$39</c:f>
              <c:numCache>
                <c:formatCode>General</c:formatCode>
                <c:ptCount val="38"/>
                <c:pt idx="0">
                  <c:v>100</c:v>
                </c:pt>
                <c:pt idx="1">
                  <c:v>106.78714859437753</c:v>
                </c:pt>
                <c:pt idx="2">
                  <c:v>110.72289156626509</c:v>
                </c:pt>
                <c:pt idx="3">
                  <c:v>114.37751004016066</c:v>
                </c:pt>
                <c:pt idx="4">
                  <c:v>117.91164658634541</c:v>
                </c:pt>
                <c:pt idx="5">
                  <c:v>122.53012048192772</c:v>
                </c:pt>
                <c:pt idx="6">
                  <c:v>131.16465863453814</c:v>
                </c:pt>
                <c:pt idx="7">
                  <c:v>133.77510040160644</c:v>
                </c:pt>
                <c:pt idx="8">
                  <c:v>139.87951807228919</c:v>
                </c:pt>
                <c:pt idx="9">
                  <c:v>142.81124497991971</c:v>
                </c:pt>
                <c:pt idx="10">
                  <c:v>148.5140562248996</c:v>
                </c:pt>
                <c:pt idx="11">
                  <c:v>151.4859437751004</c:v>
                </c:pt>
                <c:pt idx="12">
                  <c:v>158.35341365461849</c:v>
                </c:pt>
                <c:pt idx="13">
                  <c:v>161.52610441767067</c:v>
                </c:pt>
                <c:pt idx="14">
                  <c:v>163.53413654618475</c:v>
                </c:pt>
                <c:pt idx="15">
                  <c:v>168.75502008032132</c:v>
                </c:pt>
                <c:pt idx="20">
                  <c:v>189.84735521154442</c:v>
                </c:pt>
                <c:pt idx="21">
                  <c:v>195.52149783306004</c:v>
                </c:pt>
                <c:pt idx="22">
                  <c:v>199.54068218996696</c:v>
                </c:pt>
                <c:pt idx="23">
                  <c:v>204.03271176533354</c:v>
                </c:pt>
                <c:pt idx="24">
                  <c:v>208.5247413407001</c:v>
                </c:pt>
                <c:pt idx="25">
                  <c:v>209.47043177761935</c:v>
                </c:pt>
                <c:pt idx="26">
                  <c:v>212.78034830683686</c:v>
                </c:pt>
                <c:pt idx="27">
                  <c:v>217.97737460849316</c:v>
                </c:pt>
                <c:pt idx="28">
                  <c:v>222.94214028659019</c:v>
                </c:pt>
                <c:pt idx="29">
                  <c:v>225.3052752215965</c:v>
                </c:pt>
                <c:pt idx="30">
                  <c:v>227.19765372495903</c:v>
                </c:pt>
                <c:pt idx="31">
                  <c:v>228.61615820441531</c:v>
                </c:pt>
                <c:pt idx="32">
                  <c:v>230.74391492359973</c:v>
                </c:pt>
                <c:pt idx="33">
                  <c:v>233.58092388251234</c:v>
                </c:pt>
                <c:pt idx="34">
                  <c:v>237.12718508115307</c:v>
                </c:pt>
                <c:pt idx="35">
                  <c:v>239.96419404006565</c:v>
                </c:pt>
                <c:pt idx="36">
                  <c:v>243.68659920153993</c:v>
                </c:pt>
                <c:pt idx="37">
                  <c:v>256.47340386635301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2C7-807A-746FEF1F534E}"/>
            </c:ext>
          </c:extLst>
        </c:ser>
        <c:ser>
          <c:idx val="3"/>
          <c:order val="3"/>
          <c:tx>
            <c:strRef>
              <c:f>Feuil1!$M$1</c:f>
              <c:strCache>
                <c:ptCount val="1"/>
                <c:pt idx="0">
                  <c:v>PI courant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Feuil1!$M$2:$M$39</c:f>
              <c:numCache>
                <c:formatCode>General</c:formatCode>
                <c:ptCount val="38"/>
                <c:pt idx="0">
                  <c:v>100</c:v>
                </c:pt>
                <c:pt idx="1">
                  <c:v>103.5564081753117</c:v>
                </c:pt>
                <c:pt idx="2">
                  <c:v>106.69224525935215</c:v>
                </c:pt>
                <c:pt idx="3">
                  <c:v>110.21347795544685</c:v>
                </c:pt>
                <c:pt idx="4">
                  <c:v>114.80989121039759</c:v>
                </c:pt>
                <c:pt idx="5">
                  <c:v>120.39642927598145</c:v>
                </c:pt>
                <c:pt idx="6">
                  <c:v>124.75495835309005</c:v>
                </c:pt>
                <c:pt idx="7">
                  <c:v>129.02700203464545</c:v>
                </c:pt>
                <c:pt idx="8">
                  <c:v>131.82068116342097</c:v>
                </c:pt>
                <c:pt idx="9">
                  <c:v>134.37432958083085</c:v>
                </c:pt>
                <c:pt idx="10">
                  <c:v>137.3002169505057</c:v>
                </c:pt>
                <c:pt idx="11">
                  <c:v>140.48195545788755</c:v>
                </c:pt>
                <c:pt idx="12">
                  <c:v>143.04702712053978</c:v>
                </c:pt>
                <c:pt idx="13">
                  <c:v>144.90443184082486</c:v>
                </c:pt>
                <c:pt idx="14">
                  <c:v>147.17488360479695</c:v>
                </c:pt>
                <c:pt idx="15">
                  <c:v>149.55088296755676</c:v>
                </c:pt>
                <c:pt idx="16">
                  <c:v>152.88642053450806</c:v>
                </c:pt>
                <c:pt idx="17">
                  <c:v>156.35903498777245</c:v>
                </c:pt>
                <c:pt idx="18">
                  <c:v>159.96872632734988</c:v>
                </c:pt>
                <c:pt idx="19">
                  <c:v>163.624109962365</c:v>
                </c:pt>
                <c:pt idx="20">
                  <c:v>167.55364737000627</c:v>
                </c:pt>
                <c:pt idx="21">
                  <c:v>171.84872314114907</c:v>
                </c:pt>
                <c:pt idx="22">
                  <c:v>176.23518350316724</c:v>
                </c:pt>
                <c:pt idx="23">
                  <c:v>181.39841288762611</c:v>
                </c:pt>
                <c:pt idx="24">
                  <c:v>185.32795029526739</c:v>
                </c:pt>
                <c:pt idx="25">
                  <c:v>188.66348786221872</c:v>
                </c:pt>
                <c:pt idx="26">
                  <c:v>192.73010215617305</c:v>
                </c:pt>
                <c:pt idx="27">
                  <c:v>196.65963956381432</c:v>
                </c:pt>
                <c:pt idx="28">
                  <c:v>199.94948483532792</c:v>
                </c:pt>
                <c:pt idx="29">
                  <c:v>202.96517633421541</c:v>
                </c:pt>
                <c:pt idx="30">
                  <c:v>205.52394487872601</c:v>
                </c:pt>
                <c:pt idx="31">
                  <c:v>207.89994424148585</c:v>
                </c:pt>
                <c:pt idx="32">
                  <c:v>210.64440627465521</c:v>
                </c:pt>
                <c:pt idx="33">
                  <c:v>213.81362388621335</c:v>
                </c:pt>
                <c:pt idx="34">
                  <c:v>217.44561306596441</c:v>
                </c:pt>
                <c:pt idx="35">
                  <c:v>221.00741887992314</c:v>
                </c:pt>
                <c:pt idx="36">
                  <c:v>223.81475351161478</c:v>
                </c:pt>
                <c:pt idx="37">
                  <c:v>229.60488118947876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6-4B92-BD2C-0634883FE0B9}"/>
            </c:ext>
          </c:extLst>
        </c:ser>
        <c:ser>
          <c:idx val="4"/>
          <c:order val="4"/>
          <c:tx>
            <c:strRef>
              <c:f>Feuil1!$N$1</c:f>
              <c:strCache>
                <c:ptCount val="1"/>
                <c:pt idx="0">
                  <c:v>Cadres courant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Feuil1!$N$2:$N$39</c:f>
              <c:numCache>
                <c:formatCode>General</c:formatCode>
                <c:ptCount val="38"/>
                <c:pt idx="0">
                  <c:v>100</c:v>
                </c:pt>
                <c:pt idx="1">
                  <c:v>105.10156802497137</c:v>
                </c:pt>
                <c:pt idx="2">
                  <c:v>109.24232448118613</c:v>
                </c:pt>
                <c:pt idx="3">
                  <c:v>113.82115146001395</c:v>
                </c:pt>
                <c:pt idx="4">
                  <c:v>118.70775868500598</c:v>
                </c:pt>
                <c:pt idx="5">
                  <c:v>124.44733247668174</c:v>
                </c:pt>
                <c:pt idx="6">
                  <c:v>130.08916558660505</c:v>
                </c:pt>
                <c:pt idx="7">
                  <c:v>134.7274094936673</c:v>
                </c:pt>
                <c:pt idx="8">
                  <c:v>137.87759439487459</c:v>
                </c:pt>
                <c:pt idx="9">
                  <c:v>139.89371199295414</c:v>
                </c:pt>
                <c:pt idx="10">
                  <c:v>142.88403696373064</c:v>
                </c:pt>
                <c:pt idx="11">
                  <c:v>144.45464342773943</c:v>
                </c:pt>
                <c:pt idx="12">
                  <c:v>146.41961614362808</c:v>
                </c:pt>
                <c:pt idx="13">
                  <c:v>148.83930660470006</c:v>
                </c:pt>
                <c:pt idx="14">
                  <c:v>151.61324182456656</c:v>
                </c:pt>
                <c:pt idx="15">
                  <c:v>154.27640200453584</c:v>
                </c:pt>
                <c:pt idx="16">
                  <c:v>157.87400435291536</c:v>
                </c:pt>
                <c:pt idx="17">
                  <c:v>161.47160670129492</c:v>
                </c:pt>
                <c:pt idx="18">
                  <c:v>164.83559850757192</c:v>
                </c:pt>
                <c:pt idx="19">
                  <c:v>168.24631242226937</c:v>
                </c:pt>
                <c:pt idx="20">
                  <c:v>172.0775253127515</c:v>
                </c:pt>
                <c:pt idx="21">
                  <c:v>176.37595928743877</c:v>
                </c:pt>
                <c:pt idx="22">
                  <c:v>180.76783747896701</c:v>
                </c:pt>
                <c:pt idx="23">
                  <c:v>185.81382518838251</c:v>
                </c:pt>
                <c:pt idx="24">
                  <c:v>189.59831597044408</c:v>
                </c:pt>
                <c:pt idx="25">
                  <c:v>193.1959183188236</c:v>
                </c:pt>
                <c:pt idx="26">
                  <c:v>197.21401964298781</c:v>
                </c:pt>
                <c:pt idx="27">
                  <c:v>200.99851042504943</c:v>
                </c:pt>
                <c:pt idx="28">
                  <c:v>204.40922433974688</c:v>
                </c:pt>
                <c:pt idx="29">
                  <c:v>207.53960560392133</c:v>
                </c:pt>
                <c:pt idx="30">
                  <c:v>210.43637632599314</c:v>
                </c:pt>
                <c:pt idx="31">
                  <c:v>213.23970283122398</c:v>
                </c:pt>
                <c:pt idx="32">
                  <c:v>216.32065210468946</c:v>
                </c:pt>
                <c:pt idx="33">
                  <c:v>219.85176889278662</c:v>
                </c:pt>
                <c:pt idx="34">
                  <c:v>223.90607985097671</c:v>
                </c:pt>
                <c:pt idx="35">
                  <c:v>227.76218005121081</c:v>
                </c:pt>
                <c:pt idx="36">
                  <c:v>230.71732226073598</c:v>
                </c:pt>
                <c:pt idx="37">
                  <c:v>236.5555300405297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6-4B92-BD2C-0634883F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045823"/>
        <c:axId val="959044863"/>
      </c:lineChart>
      <c:catAx>
        <c:axId val="95904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9044863"/>
        <c:crosses val="autoZero"/>
        <c:auto val="1"/>
        <c:lblAlgn val="ctr"/>
        <c:lblOffset val="100"/>
        <c:noMultiLvlLbl val="0"/>
      </c:catAx>
      <c:valAx>
        <c:axId val="9590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Base 100 en 1985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90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Evolution du</a:t>
            </a:r>
            <a:r>
              <a:rPr lang="fr-FR" sz="1800" b="1" baseline="0"/>
              <a:t> pouvoir d'achat du salaire d'entrée d'un professeur certifié </a:t>
            </a:r>
          </a:p>
          <a:p>
            <a:pPr algn="ctr">
              <a:defRPr/>
            </a:pPr>
            <a:r>
              <a:rPr lang="fr-FR" sz="1800" b="1" baseline="0"/>
              <a:t>par rapport au salaire mensuel de base des cadres et des professions intermédiaires</a:t>
            </a:r>
          </a:p>
          <a:p>
            <a:pPr algn="ctr">
              <a:defRPr/>
            </a:pPr>
            <a:r>
              <a:rPr lang="fr-FR" sz="1200" b="0" baseline="0">
                <a:solidFill>
                  <a:sysClr val="windowText" lastClr="000000"/>
                </a:solidFill>
              </a:rPr>
              <a:t>Lecture : En 2022, le pouvoir d'achat du salaire d'entrée d'un professeur certifié est inférieur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5430560875716E-2"/>
          <c:y val="0.21190117547845316"/>
          <c:w val="0.9203271966248785"/>
          <c:h val="0.66603348105332649"/>
        </c:manualLayout>
      </c:layout>
      <c:lineChart>
        <c:grouping val="standard"/>
        <c:varyColors val="0"/>
        <c:ser>
          <c:idx val="0"/>
          <c:order val="0"/>
          <c:tx>
            <c:strRef>
              <c:f>Feuil1!$R$1</c:f>
              <c:strCache>
                <c:ptCount val="1"/>
                <c:pt idx="0">
                  <c:v>Professeur certifié débutant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Feuil1!$A$2:$A$39</c:f>
              <c:numCache>
                <c:formatCode>General</c:formatCode>
                <c:ptCount val="38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numCache>
            </c:numRef>
          </c:cat>
          <c:val>
            <c:numRef>
              <c:f>Feuil1!$R$2:$R$39</c:f>
              <c:numCache>
                <c:formatCode>General</c:formatCode>
                <c:ptCount val="38"/>
                <c:pt idx="0">
                  <c:v>100</c:v>
                </c:pt>
                <c:pt idx="1">
                  <c:v>99.369132936307793</c:v>
                </c:pt>
                <c:pt idx="2">
                  <c:v>96.234985363884249</c:v>
                </c:pt>
                <c:pt idx="3">
                  <c:v>98.117492681942181</c:v>
                </c:pt>
                <c:pt idx="4">
                  <c:v>95.609165236701458</c:v>
                </c:pt>
                <c:pt idx="5">
                  <c:v>94.983345109518652</c:v>
                </c:pt>
                <c:pt idx="6">
                  <c:v>94.983345109518652</c:v>
                </c:pt>
                <c:pt idx="7">
                  <c:v>96.234985363884249</c:v>
                </c:pt>
                <c:pt idx="8">
                  <c:v>96.234985363884249</c:v>
                </c:pt>
                <c:pt idx="9">
                  <c:v>95.609165236701458</c:v>
                </c:pt>
                <c:pt idx="10">
                  <c:v>96.234985363884249</c:v>
                </c:pt>
                <c:pt idx="11">
                  <c:v>95.609165236701458</c:v>
                </c:pt>
                <c:pt idx="12">
                  <c:v>95.609165236701458</c:v>
                </c:pt>
                <c:pt idx="13">
                  <c:v>95.609165236701458</c:v>
                </c:pt>
                <c:pt idx="14">
                  <c:v>96.865852427576598</c:v>
                </c:pt>
                <c:pt idx="15">
                  <c:v>96.234985363884249</c:v>
                </c:pt>
                <c:pt idx="16">
                  <c:v>95.609165236701458</c:v>
                </c:pt>
                <c:pt idx="17">
                  <c:v>95.609165236701458</c:v>
                </c:pt>
                <c:pt idx="18">
                  <c:v>93.726657918643497</c:v>
                </c:pt>
                <c:pt idx="19">
                  <c:v>91.849197537095094</c:v>
                </c:pt>
                <c:pt idx="21">
                  <c:v>91.868876159569368</c:v>
                </c:pt>
                <c:pt idx="23">
                  <c:v>89.398317658949381</c:v>
                </c:pt>
                <c:pt idx="24">
                  <c:v>89.810633834627865</c:v>
                </c:pt>
                <c:pt idx="25">
                  <c:v>89.135633690620182</c:v>
                </c:pt>
                <c:pt idx="26">
                  <c:v>87.292465086595769</c:v>
                </c:pt>
                <c:pt idx="27">
                  <c:v>85.6741929559509</c:v>
                </c:pt>
                <c:pt idx="28">
                  <c:v>84.916319113960199</c:v>
                </c:pt>
                <c:pt idx="29">
                  <c:v>84.508557677638649</c:v>
                </c:pt>
                <c:pt idx="30">
                  <c:v>84.4747542545676</c:v>
                </c:pt>
                <c:pt idx="31">
                  <c:v>84.306141970626342</c:v>
                </c:pt>
                <c:pt idx="32">
                  <c:v>83.395172097743426</c:v>
                </c:pt>
                <c:pt idx="33">
                  <c:v>89.934406746420535</c:v>
                </c:pt>
                <c:pt idx="34">
                  <c:v>91.602176527198083</c:v>
                </c:pt>
                <c:pt idx="35">
                  <c:v>91.172439772357279</c:v>
                </c:pt>
                <c:pt idx="36">
                  <c:v>90.276226753801041</c:v>
                </c:pt>
                <c:pt idx="37">
                  <c:v>88.843458652955277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1-4909-8E9C-1F91C7FE2A9A}"/>
            </c:ext>
          </c:extLst>
        </c:ser>
        <c:ser>
          <c:idx val="3"/>
          <c:order val="1"/>
          <c:tx>
            <c:strRef>
              <c:f>Feuil1!$U$1</c:f>
              <c:strCache>
                <c:ptCount val="1"/>
                <c:pt idx="0">
                  <c:v>SMB professions intermédiaires réel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Feuil1!$U$2:$U$39</c:f>
              <c:numCache>
                <c:formatCode>General</c:formatCode>
                <c:ptCount val="38"/>
                <c:pt idx="0">
                  <c:v>100</c:v>
                </c:pt>
                <c:pt idx="1">
                  <c:v>100.83667487614294</c:v>
                </c:pt>
                <c:pt idx="2">
                  <c:v>100.97168968373418</c:v>
                </c:pt>
                <c:pt idx="3">
                  <c:v>101.62712385168548</c:v>
                </c:pt>
                <c:pt idx="4">
                  <c:v>101.9850688374583</c:v>
                </c:pt>
                <c:pt idx="5">
                  <c:v>103.66583237053908</c:v>
                </c:pt>
                <c:pt idx="6">
                  <c:v>104.07435607678121</c:v>
                </c:pt>
                <c:pt idx="7">
                  <c:v>105.15266684332609</c:v>
                </c:pt>
                <c:pt idx="8">
                  <c:v>105.21520651721561</c:v>
                </c:pt>
                <c:pt idx="9">
                  <c:v>105.50676927140357</c:v>
                </c:pt>
                <c:pt idx="10">
                  <c:v>105.90158758670512</c:v>
                </c:pt>
                <c:pt idx="11">
                  <c:v>106.2489148661917</c:v>
                </c:pt>
                <c:pt idx="12">
                  <c:v>106.90188490834318</c:v>
                </c:pt>
                <c:pt idx="13">
                  <c:v>107.58941675259291</c:v>
                </c:pt>
                <c:pt idx="14">
                  <c:v>108.69136731693555</c:v>
                </c:pt>
                <c:pt idx="15">
                  <c:v>108.62556578021973</c:v>
                </c:pt>
                <c:pt idx="16">
                  <c:v>109.26212130073341</c:v>
                </c:pt>
                <c:pt idx="17">
                  <c:v>109.63513144326402</c:v>
                </c:pt>
                <c:pt idx="18">
                  <c:v>109.86076120926096</c:v>
                </c:pt>
                <c:pt idx="19">
                  <c:v>110.01453706157891</c:v>
                </c:pt>
                <c:pt idx="20">
                  <c:v>110.72351838231612</c:v>
                </c:pt>
                <c:pt idx="21">
                  <c:v>111.69084798183565</c:v>
                </c:pt>
                <c:pt idx="22">
                  <c:v>112.86238094430115</c:v>
                </c:pt>
                <c:pt idx="23">
                  <c:v>112.99068128289895</c:v>
                </c:pt>
                <c:pt idx="24">
                  <c:v>115.33727928294719</c:v>
                </c:pt>
                <c:pt idx="25">
                  <c:v>115.64249433387764</c:v>
                </c:pt>
                <c:pt idx="26">
                  <c:v>115.69219756082119</c:v>
                </c:pt>
                <c:pt idx="27">
                  <c:v>115.78829435455359</c:v>
                </c:pt>
                <c:pt idx="28">
                  <c:v>116.71716897925614</c:v>
                </c:pt>
                <c:pt idx="29">
                  <c:v>117.87898751533091</c:v>
                </c:pt>
                <c:pt idx="30">
                  <c:v>119.32031783089079</c:v>
                </c:pt>
                <c:pt idx="31">
                  <c:v>120.47886371308228</c:v>
                </c:pt>
                <c:pt idx="32">
                  <c:v>120.82206529060946</c:v>
                </c:pt>
                <c:pt idx="33">
                  <c:v>120.41128464071578</c:v>
                </c:pt>
                <c:pt idx="34">
                  <c:v>121.11441922536248</c:v>
                </c:pt>
                <c:pt idx="35">
                  <c:v>122.51451912986975</c:v>
                </c:pt>
                <c:pt idx="36">
                  <c:v>122.06602443712018</c:v>
                </c:pt>
                <c:pt idx="37">
                  <c:v>119.00881656813156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F-4E3D-AFE0-17B43F7FA449}"/>
            </c:ext>
          </c:extLst>
        </c:ser>
        <c:ser>
          <c:idx val="4"/>
          <c:order val="2"/>
          <c:tx>
            <c:strRef>
              <c:f>Feuil1!$V$1</c:f>
              <c:strCache>
                <c:ptCount val="1"/>
                <c:pt idx="0">
                  <c:v>SMB cadres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Feuil1!$V$2:$V$39</c:f>
              <c:numCache>
                <c:formatCode>General</c:formatCode>
                <c:ptCount val="38"/>
                <c:pt idx="0">
                  <c:v>100</c:v>
                </c:pt>
                <c:pt idx="1">
                  <c:v>102.34125372488046</c:v>
                </c:pt>
                <c:pt idx="2">
                  <c:v>103.38504041255288</c:v>
                </c:pt>
                <c:pt idx="3">
                  <c:v>104.95373588559022</c:v>
                </c:pt>
                <c:pt idx="4">
                  <c:v>105.44752558684006</c:v>
                </c:pt>
                <c:pt idx="5">
                  <c:v>107.15381166260313</c:v>
                </c:pt>
                <c:pt idx="6">
                  <c:v>108.52431293891208</c:v>
                </c:pt>
                <c:pt idx="7">
                  <c:v>109.79830718959087</c:v>
                </c:pt>
                <c:pt idx="8">
                  <c:v>110.0496480546114</c:v>
                </c:pt>
                <c:pt idx="9">
                  <c:v>109.84042591916561</c:v>
                </c:pt>
                <c:pt idx="10">
                  <c:v>110.20846646375819</c:v>
                </c:pt>
                <c:pt idx="11">
                  <c:v>109.2535269853992</c:v>
                </c:pt>
                <c:pt idx="12">
                  <c:v>109.42228767970255</c:v>
                </c:pt>
                <c:pt idx="13">
                  <c:v>110.511003590633</c:v>
                </c:pt>
                <c:pt idx="14">
                  <c:v>111.96917676195281</c:v>
                </c:pt>
                <c:pt idx="15">
                  <c:v>112.05792384331727</c:v>
                </c:pt>
                <c:pt idx="16">
                  <c:v>112.8265581307617</c:v>
                </c:pt>
                <c:pt idx="17">
                  <c:v>113.21994169659528</c:v>
                </c:pt>
                <c:pt idx="18">
                  <c:v>113.20315378000154</c:v>
                </c:pt>
                <c:pt idx="19">
                  <c:v>113.12232761853431</c:v>
                </c:pt>
                <c:pt idx="20">
                  <c:v>113.71300676657536</c:v>
                </c:pt>
                <c:pt idx="21">
                  <c:v>114.63326637721582</c:v>
                </c:pt>
                <c:pt idx="22">
                  <c:v>115.76512777122076</c:v>
                </c:pt>
                <c:pt idx="23">
                  <c:v>115.74098342758433</c:v>
                </c:pt>
                <c:pt idx="24">
                  <c:v>117.99490517118183</c:v>
                </c:pt>
                <c:pt idx="25">
                  <c:v>118.42067663791414</c:v>
                </c:pt>
                <c:pt idx="26">
                  <c:v>118.38380754767543</c:v>
                </c:pt>
                <c:pt idx="27">
                  <c:v>118.34291337837246</c:v>
                </c:pt>
                <c:pt idx="28">
                  <c:v>119.32046735619082</c:v>
                </c:pt>
                <c:pt idx="29">
                  <c:v>120.53574420883137</c:v>
                </c:pt>
                <c:pt idx="30">
                  <c:v>122.17231097434787</c:v>
                </c:pt>
                <c:pt idx="31">
                  <c:v>123.57327554537486</c:v>
                </c:pt>
                <c:pt idx="32">
                  <c:v>124.07786380152612</c:v>
                </c:pt>
                <c:pt idx="33">
                  <c:v>123.8117265015924</c:v>
                </c:pt>
                <c:pt idx="34">
                  <c:v>124.71281641332573</c:v>
                </c:pt>
                <c:pt idx="35">
                  <c:v>126.25899214770564</c:v>
                </c:pt>
                <c:pt idx="36">
                  <c:v>125.83060703227697</c:v>
                </c:pt>
                <c:pt idx="37">
                  <c:v>122.61147732106907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F-4E3D-AFE0-17B43F7F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045823"/>
        <c:axId val="959044863"/>
      </c:lineChart>
      <c:catAx>
        <c:axId val="95904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9044863"/>
        <c:crosses val="autoZero"/>
        <c:auto val="1"/>
        <c:lblAlgn val="ctr"/>
        <c:lblOffset val="100"/>
        <c:noMultiLvlLbl val="0"/>
      </c:catAx>
      <c:valAx>
        <c:axId val="95904486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Base 100 en 1985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90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291041</xdr:colOff>
      <xdr:row>1</xdr:row>
      <xdr:rowOff>132291</xdr:rowOff>
    </xdr:from>
    <xdr:to>
      <xdr:col>19</xdr:col>
      <xdr:colOff>295963</xdr:colOff>
      <xdr:row>36</xdr:row>
      <xdr:rowOff>79375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515B364-07DF-EA44-B0E3-6D38E47E2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0.11137</cdr:x>
      <cdr:y>0.8758</cdr:y>
    </cdr:from>
    <cdr:to>
      <cdr:x>0.97807</cdr:x>
      <cdr:y>0.99898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12761D9-807D-7E4A-BD98-12D420C15261}"/>
            </a:ext>
          </a:extLst>
        </cdr:cNvPr>
        <cdr:cNvSpPr txBox="1"/>
      </cdr:nvSpPr>
      <cdr:spPr>
        <a:xfrm xmlns:a="http://schemas.openxmlformats.org/drawingml/2006/main">
          <a:off x="731321" y="5267238"/>
          <a:ext cx="5691262" cy="740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Lecture: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Le salaire d'entrée hors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primes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des professeurs certifiés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(1er échelon) est passé de près de 2.2 fois le SMIC en 1980 à près de d'1.1 fois le SMIC en 2023. 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Source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s et séries: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Lucas Chancel, voir lucaschancel.com/enseignants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0.19688</cdr:x>
      <cdr:y>0.1473</cdr:y>
    </cdr:from>
    <cdr:to>
      <cdr:x>0.50148</cdr:x>
      <cdr:y>0.26485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6A7E060A-9BCE-EF44-9201-2670EFBD4AFB}"/>
            </a:ext>
          </a:extLst>
        </cdr:cNvPr>
        <cdr:cNvSpPr txBox="1"/>
      </cdr:nvSpPr>
      <cdr:spPr>
        <a:xfrm xmlns:a="http://schemas.openxmlformats.org/drawingml/2006/main">
          <a:off x="1292860" y="1015268"/>
          <a:ext cx="2000183" cy="81020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1980:</a:t>
          </a:r>
          <a:r>
            <a:rPr lang="fr-FR" sz="1400" b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Un prof de collège débute avec près de 2.2x le SMIC</a:t>
          </a:r>
          <a:endParaRPr lang="fr-FR" sz="1400" b="1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0.68296</cdr:x>
      <cdr:y>0.52554</cdr:y>
    </cdr:from>
    <cdr:to>
      <cdr:x>0.97508</cdr:x>
      <cdr:y>0.64298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A2F3D49-D0A4-8945-B7CF-C75414EA27D6}"/>
            </a:ext>
          </a:extLst>
        </cdr:cNvPr>
        <cdr:cNvSpPr txBox="1"/>
      </cdr:nvSpPr>
      <cdr:spPr>
        <a:xfrm xmlns:a="http://schemas.openxmlformats.org/drawingml/2006/main">
          <a:off x="4484689" y="3622227"/>
          <a:ext cx="1918228" cy="80944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2023:</a:t>
          </a:r>
          <a:r>
            <a:rPr lang="fr-FR" sz="1400" b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Un prof de collège débute autour de 1.1x SMIC</a:t>
          </a:r>
          <a:endParaRPr lang="fr-FR" sz="1400" b="1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788088</xdr:colOff>
      <xdr:row>29</xdr:row>
      <xdr:rowOff>121425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E1B21C-A76F-4647-88BF-4A49B720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0.05716</cdr:x>
      <cdr:y>0.8494</cdr:y>
    </cdr:from>
    <cdr:to>
      <cdr:x>0.97807</cdr:x>
      <cdr:y>0.99898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12761D9-807D-7E4A-BD98-12D420C15261}"/>
            </a:ext>
          </a:extLst>
        </cdr:cNvPr>
        <cdr:cNvSpPr txBox="1"/>
      </cdr:nvSpPr>
      <cdr:spPr>
        <a:xfrm xmlns:a="http://schemas.openxmlformats.org/drawingml/2006/main">
          <a:off x="375338" y="5108490"/>
          <a:ext cx="6047245" cy="89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Lecture: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Le salaire d'entrée (hors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primes)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des professeurs certifiés et assimilés 1er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échelon est passé de près de 2.2 fois le SMIC en 1980 à près de d'1.1 fois le SMIC en 2023. L'inclusion de la </a:t>
          </a:r>
          <a:r>
            <a:rPr lang="fr-FR" sz="1000" b="0" i="0" baseline="0">
              <a:latin typeface="Arial" panose="020B0604020202020204" pitchFamily="34" charset="0"/>
              <a:cs typeface="Arial" panose="020B0604020202020204" pitchFamily="34" charset="0"/>
            </a:rPr>
            <a:t>prime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d'attractivité (depuis 2021, point noir) et de la prime annoncée en avril 2023 ferait passer le salaire de 1.1x le SMIC à 1.25x le SMIC. La prime d'attractivité ne concerne néanmoins pas les professeurs débutants (échelon 1). 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Source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s et séries: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Lucas Chancel, voir lucaschancel.com/enseignants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0.19487</cdr:x>
      <cdr:y>0.12427</cdr:y>
    </cdr:from>
    <cdr:to>
      <cdr:x>0.49947</cdr:x>
      <cdr:y>0.24182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6A7E060A-9BCE-EF44-9201-2670EFBD4AFB}"/>
            </a:ext>
          </a:extLst>
        </cdr:cNvPr>
        <cdr:cNvSpPr txBox="1"/>
      </cdr:nvSpPr>
      <cdr:spPr>
        <a:xfrm xmlns:a="http://schemas.openxmlformats.org/drawingml/2006/main">
          <a:off x="1229533" y="779369"/>
          <a:ext cx="1921885" cy="73724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1980:</a:t>
          </a:r>
          <a:r>
            <a:rPr lang="fr-FR" sz="1400" b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Un prof de collège débute avec près de 2.2x le SMIC</a:t>
          </a:r>
          <a:endParaRPr lang="fr-FR" sz="1400" b="1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0.67565</cdr:x>
      <cdr:y>0.49291</cdr:y>
    </cdr:from>
    <cdr:to>
      <cdr:x>0.96777</cdr:x>
      <cdr:y>0.61035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A2F3D49-D0A4-8945-B7CF-C75414EA27D6}"/>
            </a:ext>
          </a:extLst>
        </cdr:cNvPr>
        <cdr:cNvSpPr txBox="1"/>
      </cdr:nvSpPr>
      <cdr:spPr>
        <a:xfrm xmlns:a="http://schemas.openxmlformats.org/drawingml/2006/main">
          <a:off x="4436691" y="2964459"/>
          <a:ext cx="1918229" cy="70631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2023:</a:t>
          </a:r>
          <a:r>
            <a:rPr lang="fr-FR" sz="1400" b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Un prof de collège débute autour de 1.1x SMIC</a:t>
          </a:r>
          <a:endParaRPr lang="fr-FR" sz="1400" b="1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582084</xdr:colOff>
      <xdr:row>0</xdr:row>
      <xdr:rowOff>107951</xdr:rowOff>
    </xdr:from>
    <xdr:to>
      <xdr:col>36</xdr:col>
      <xdr:colOff>431800</xdr:colOff>
      <xdr:row>32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6CD111-8A37-0E37-AFFD-3D07A00E6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214086</xdr:colOff>
      <xdr:row>33</xdr:row>
      <xdr:rowOff>141817</xdr:rowOff>
    </xdr:from>
    <xdr:to>
      <xdr:col>41</xdr:col>
      <xdr:colOff>76200</xdr:colOff>
      <xdr:row>68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71E5EFB-A317-4ADB-AE57-074CBB733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2</xdr:row>
      <xdr:rowOff>12700</xdr:rowOff>
    </xdr:from>
    <xdr:to>
      <xdr:col>11</xdr:col>
      <xdr:colOff>508000</xdr:colOff>
      <xdr:row>26</xdr:row>
      <xdr:rowOff>138206</xdr:rowOff>
    </xdr:to>
    <xdr:pic>
      <xdr:nvPicPr>
        <xdr:cNvPr id="2" name="im27" descr="Figure 27. ">
          <a:extLst>
            <a:ext uri="{FF2B5EF4-FFF2-40B4-BE49-F238E27FC236}">
              <a16:creationId xmlns:a16="http://schemas.microsoft.com/office/drawing/2014/main" id="{C317A1A6-5AFF-4146-9D23-77F64D298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900" y="215900"/>
          <a:ext cx="7086600" cy="5002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cairn.info/revue-d-economie-politique-2007-3-page-32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2122401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egifrance.gouv.fr/affichTexte.do?cidTexte=JORFTEXT000000445092" TargetMode="External"/><Relationship Id="rId18" Type="http://schemas.openxmlformats.org/officeDocument/2006/relationships/hyperlink" Target="https://www.legifrance.gouv.fr/affichTexte.do?cidTexte=JORFTEXT000000210853&amp;categorieLien=id" TargetMode="External"/><Relationship Id="rId26" Type="http://schemas.openxmlformats.org/officeDocument/2006/relationships/hyperlink" Target="https://www.legifrance.gouv.fr/affichTexte.do?cidTexte=JORFTEXT000000189590" TargetMode="External"/><Relationship Id="rId39" Type="http://schemas.openxmlformats.org/officeDocument/2006/relationships/hyperlink" Target="https://www.legifrance.gouv.fr/affichTexte.do?cidTexte=JORFTEXT000000315254" TargetMode="External"/><Relationship Id="rId21" Type="http://schemas.openxmlformats.org/officeDocument/2006/relationships/hyperlink" Target="https://www.legifrance.gouv.fr/affichTexte.do?cidTexte=JORFTEXT000000393446&amp;categorieLien=id" TargetMode="External"/><Relationship Id="rId34" Type="http://schemas.openxmlformats.org/officeDocument/2006/relationships/hyperlink" Target="https://www.legifrance.gouv.fr/affichTexte.do?cidTexte=JORFTEXT000000538342" TargetMode="External"/><Relationship Id="rId42" Type="http://schemas.openxmlformats.org/officeDocument/2006/relationships/hyperlink" Target="https://www.legifrance.gouv.fr/jorf/id/JORFTEXT000000867347/" TargetMode="External"/><Relationship Id="rId47" Type="http://schemas.openxmlformats.org/officeDocument/2006/relationships/hyperlink" Target="https://www.legifrance.gouv.fr/jorf/id/JORFTEXT000000518251/" TargetMode="External"/><Relationship Id="rId50" Type="http://schemas.openxmlformats.org/officeDocument/2006/relationships/hyperlink" Target="https://www.legifrance.gouv.fr/jorf/id/JORFTEXT000000335122" TargetMode="External"/><Relationship Id="rId55" Type="http://schemas.openxmlformats.org/officeDocument/2006/relationships/hyperlink" Target="https://www.legifrance.gouv.fr/jorf/id/JORFTEXT000000519633" TargetMode="External"/><Relationship Id="rId7" Type="http://schemas.openxmlformats.org/officeDocument/2006/relationships/hyperlink" Target="https://www.legifrance.gouv.fr/affichTexte.do?cidTexte=JORFTEXT000019564067" TargetMode="External"/><Relationship Id="rId2" Type="http://schemas.openxmlformats.org/officeDocument/2006/relationships/hyperlink" Target="https://www.legifrance.gouv.fr/affichTexteArticle.do?idArticle=LEGIARTI000032585526&amp;cidTexte=JORFTEXT000032584286" TargetMode="External"/><Relationship Id="rId16" Type="http://schemas.openxmlformats.org/officeDocument/2006/relationships/hyperlink" Target="https://www.legifrance.gouv.fr/affichTexte.do?cidTexte=JORFTEXT000000226175" TargetMode="External"/><Relationship Id="rId29" Type="http://schemas.openxmlformats.org/officeDocument/2006/relationships/hyperlink" Target="https://www.legifrance.gouv.fr/affichTexte.do?cidTexte=JORFTEXT000000531157&amp;categorieLien=id" TargetMode="External"/><Relationship Id="rId11" Type="http://schemas.openxmlformats.org/officeDocument/2006/relationships/hyperlink" Target="https://www.legifrance.gouv.fr/affichTexte.do?cidTexte=JORFTEXT000000240944" TargetMode="External"/><Relationship Id="rId24" Type="http://schemas.openxmlformats.org/officeDocument/2006/relationships/hyperlink" Target="https://www.legifrance.gouv.fr/affichTexte.do?cidTexte=JORFTEXT000000202306&amp;categorieLien=id" TargetMode="External"/><Relationship Id="rId32" Type="http://schemas.openxmlformats.org/officeDocument/2006/relationships/hyperlink" Target="https://www.legifrance.gouv.fr/affichTexte.do?cidTexte=JORFTEXT000000177462&amp;categorieLien=id" TargetMode="External"/><Relationship Id="rId37" Type="http://schemas.openxmlformats.org/officeDocument/2006/relationships/hyperlink" Target="https://www.legifrance.gouv.fr/affichTexte.do?cidTexte=JORFTEXT000000166950" TargetMode="External"/><Relationship Id="rId40" Type="http://schemas.openxmlformats.org/officeDocument/2006/relationships/hyperlink" Target="https://www.legifrance.gouv.fr/affichTexte.do?cidTexte=JORFTEXT000000337218&amp;categorieLien=id" TargetMode="External"/><Relationship Id="rId45" Type="http://schemas.openxmlformats.org/officeDocument/2006/relationships/hyperlink" Target="https://www.legifrance.gouv.fr/jorf/id/JORFTEXT000000689251" TargetMode="External"/><Relationship Id="rId53" Type="http://schemas.openxmlformats.org/officeDocument/2006/relationships/hyperlink" Target="https://www.legifrance.gouv.fr/jorf/id/JORFTEXT000000516123" TargetMode="External"/><Relationship Id="rId5" Type="http://schemas.openxmlformats.org/officeDocument/2006/relationships/hyperlink" Target="https://www.legifrance.gouv.fr/affichTexte.do?cidTexte=JORFTEXT000021089930" TargetMode="External"/><Relationship Id="rId10" Type="http://schemas.openxmlformats.org/officeDocument/2006/relationships/hyperlink" Target="https://www.legifrance.gouv.fr/eli/decret/2006/6/29/2006-759/jo/texte" TargetMode="External"/><Relationship Id="rId19" Type="http://schemas.openxmlformats.org/officeDocument/2006/relationships/hyperlink" Target="https://www.legifrance.gouv.fr/affichTexte.do?cidTexte=JORFTEXT000000587481&amp;categorieLien=id" TargetMode="External"/><Relationship Id="rId31" Type="http://schemas.openxmlformats.org/officeDocument/2006/relationships/hyperlink" Target="https://www.legifrance.gouv.fr/affichTexte.do?cidTexte=JORFTEXT000000725384&amp;categorieLien=id" TargetMode="External"/><Relationship Id="rId44" Type="http://schemas.openxmlformats.org/officeDocument/2006/relationships/hyperlink" Target="https://www.legifrance.gouv.fr/jorf/id/JORFTEXT000000881232/" TargetMode="External"/><Relationship Id="rId52" Type="http://schemas.openxmlformats.org/officeDocument/2006/relationships/hyperlink" Target="https://www.legifrance.gouv.fr/jorf/id/JORFTEXT000000503007" TargetMode="External"/><Relationship Id="rId4" Type="http://schemas.openxmlformats.org/officeDocument/2006/relationships/hyperlink" Target="https://www.legifrance.gouv.fr/affichTexteArticle.do?idArticle=LEGIARTI000022448583&amp;cidTexte=JORFTEXT000022447551" TargetMode="External"/><Relationship Id="rId9" Type="http://schemas.openxmlformats.org/officeDocument/2006/relationships/hyperlink" Target="https://www.legifrance.gouv.fr/eli/decret/2007/1/25/2007-96/jo/texte" TargetMode="External"/><Relationship Id="rId14" Type="http://schemas.openxmlformats.org/officeDocument/2006/relationships/hyperlink" Target="https://www.legifrance.gouv.fr/affichTexte.do?cidTexte=JORFTEXT000000431431" TargetMode="External"/><Relationship Id="rId22" Type="http://schemas.openxmlformats.org/officeDocument/2006/relationships/hyperlink" Target="https://www.legifrance.gouv.fr/affichTexte.do?cidTexte=JORFTEXT000000557774" TargetMode="External"/><Relationship Id="rId27" Type="http://schemas.openxmlformats.org/officeDocument/2006/relationships/hyperlink" Target="https://www.legifrance.gouv.fr/affichTexte.do?cidTexte=JORFTEXT000000735678&amp;categorieLien=id" TargetMode="External"/><Relationship Id="rId30" Type="http://schemas.openxmlformats.org/officeDocument/2006/relationships/hyperlink" Target="https://www.legifrance.gouv.fr/affichTexte.do?cidTexte=JORFTEXT000000881133" TargetMode="External"/><Relationship Id="rId35" Type="http://schemas.openxmlformats.org/officeDocument/2006/relationships/hyperlink" Target="https://www.legifrance.gouv.fr/affichTexte.do?cidTexte=JORFTEXT000000538342" TargetMode="External"/><Relationship Id="rId43" Type="http://schemas.openxmlformats.org/officeDocument/2006/relationships/hyperlink" Target="https://www.legifrance.gouv.fr/jorf/id/JORFTEXT000000703581/" TargetMode="External"/><Relationship Id="rId48" Type="http://schemas.openxmlformats.org/officeDocument/2006/relationships/hyperlink" Target="https://www.legifrance.gouv.fr/jorf/id/JORFTEXT000000883611" TargetMode="External"/><Relationship Id="rId8" Type="http://schemas.openxmlformats.org/officeDocument/2006/relationships/hyperlink" Target="https://www.legifrance.gouv.fr/eli/decret/2008/2/27/2008-198/jo/texte" TargetMode="External"/><Relationship Id="rId51" Type="http://schemas.openxmlformats.org/officeDocument/2006/relationships/hyperlink" Target="https://www.legifrance.gouv.fr/jorf/id/JORFTEXT000000338653" TargetMode="External"/><Relationship Id="rId3" Type="http://schemas.openxmlformats.org/officeDocument/2006/relationships/hyperlink" Target="https://www.legifrance.gouv.fr/affichTexteArticle.do?idArticle=LEGIARTI000032585524&amp;cidTexte=JORFTEXT000032584286" TargetMode="External"/><Relationship Id="rId12" Type="http://schemas.openxmlformats.org/officeDocument/2006/relationships/hyperlink" Target="https://www.legifrance.gouv.fr/eli/decret/2005/6/29/2005-726/jo/texte" TargetMode="External"/><Relationship Id="rId17" Type="http://schemas.openxmlformats.org/officeDocument/2006/relationships/hyperlink" Target="https://www.legifrance.gouv.fr/affichTexte.do?cidTexte=JORFTEXT000000773694" TargetMode="External"/><Relationship Id="rId25" Type="http://schemas.openxmlformats.org/officeDocument/2006/relationships/hyperlink" Target="https://www.legifrance.gouv.fr/affichTexte.do?cidTexte=JORFTEXT000000564762&amp;categorieLien=id" TargetMode="External"/><Relationship Id="rId33" Type="http://schemas.openxmlformats.org/officeDocument/2006/relationships/hyperlink" Target="https://www.legifrance.gouv.fr/affichTexte.do?cidTexte=JORFTEXT000000710574" TargetMode="External"/><Relationship Id="rId38" Type="http://schemas.openxmlformats.org/officeDocument/2006/relationships/hyperlink" Target="https://www.legifrance.gouv.fr/affichTexte.do?cidTexte=JORFTEXT000000700022" TargetMode="External"/><Relationship Id="rId46" Type="http://schemas.openxmlformats.org/officeDocument/2006/relationships/hyperlink" Target="https://www.legifrance.gouv.fr/loda/id/JORFTEXT000000646995/" TargetMode="External"/><Relationship Id="rId20" Type="http://schemas.openxmlformats.org/officeDocument/2006/relationships/hyperlink" Target="https://www.legifrance.gouv.fr/affichTexte.do?cidTexte=JORFTEXT000000397436&amp;categorieLien=id" TargetMode="External"/><Relationship Id="rId41" Type="http://schemas.openxmlformats.org/officeDocument/2006/relationships/hyperlink" Target="https://www.legifrance.gouv.fr/affichTexte.do?cidTexte=JORFTEXT000000872483" TargetMode="External"/><Relationship Id="rId54" Type="http://schemas.openxmlformats.org/officeDocument/2006/relationships/hyperlink" Target="https://www.legifrance.gouv.fr/jorf/id/JORFTEXT000000338149" TargetMode="External"/><Relationship Id="rId1" Type="http://schemas.openxmlformats.org/officeDocument/2006/relationships/hyperlink" Target="https://www.legifrance.gouv.fr/eli/decret/2022/7/7/TFPF2215443D/jo/texte" TargetMode="External"/><Relationship Id="rId6" Type="http://schemas.openxmlformats.org/officeDocument/2006/relationships/hyperlink" Target="https://www.legifrance.gouv.fr/eli/decret/2009/7/3/2009-824/jo/texte" TargetMode="External"/><Relationship Id="rId15" Type="http://schemas.openxmlformats.org/officeDocument/2006/relationships/hyperlink" Target="https://www.legifrance.gouv.fr/affichTexte.do?cidTexte=JORFTEXT000000227909" TargetMode="External"/><Relationship Id="rId23" Type="http://schemas.openxmlformats.org/officeDocument/2006/relationships/hyperlink" Target="https://www.legifrance.gouv.fr/affichTexte.do?cidTexte=JORFTEXT000000556219" TargetMode="External"/><Relationship Id="rId28" Type="http://schemas.openxmlformats.org/officeDocument/2006/relationships/hyperlink" Target="https://www.legifrance.gouv.fr/affichTexte.do?cidTexte=JORFTEXT000000530887&amp;categorieLien=id" TargetMode="External"/><Relationship Id="rId36" Type="http://schemas.openxmlformats.org/officeDocument/2006/relationships/hyperlink" Target="https://www.legifrance.gouv.fr/affichTexte.do?cidTexte=JORFTEXT000000352399&amp;categorieLien=id" TargetMode="External"/><Relationship Id="rId49" Type="http://schemas.openxmlformats.org/officeDocument/2006/relationships/hyperlink" Target="https://www.legifrance.gouv.fr/jorf/id/JORFTEXT000000884538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infos.emploipublic.fr/article/grilles-indiciaires-professeur-certifie-etat-eea-7987" TargetMode="External"/><Relationship Id="rId3" Type="http://schemas.openxmlformats.org/officeDocument/2006/relationships/hyperlink" Target="https://67.snuipp.fr/spip.php?article1213%20(indice%20:%20349;%20valeur%20du%20point:%2055.56)" TargetMode="External"/><Relationship Id="rId7" Type="http://schemas.openxmlformats.org/officeDocument/2006/relationships/hyperlink" Target="https://www.emploi-collectivites.fr/grille-indiciaire-etat-professeur-certifie-assimile/0/5575.htm" TargetMode="External"/><Relationship Id="rId2" Type="http://schemas.openxmlformats.org/officeDocument/2006/relationships/hyperlink" Target="https://sundep.org/spip.php?article1034" TargetMode="External"/><Relationship Id="rId1" Type="http://schemas.openxmlformats.org/officeDocument/2006/relationships/hyperlink" Target="https://www.cairn.info/revue-d-economie-politique-2007-3-page-323.htm" TargetMode="External"/><Relationship Id="rId6" Type="http://schemas.openxmlformats.org/officeDocument/2006/relationships/hyperlink" Target="https://www.service-public.fr/particuliers/actualites/A15037%20(1400%20brut%20/%20an%20&#224;%20partir%20du%202&#232;me%20&#233;chelon,%20soit%20116&#8364;/mois.%20NB:%20ce%20n'est%20pas%20une%20hausse%20du%20salaire)" TargetMode="External"/><Relationship Id="rId5" Type="http://schemas.openxmlformats.org/officeDocument/2006/relationships/hyperlink" Target="http://infosdroits.fr/professeurs-certifies-dans-la-fonction-publique-detat-statut-avancement-salaire/%20(points:%20349;%20valeur%20point%20:%2055.56)" TargetMode="External"/><Relationship Id="rId10" Type="http://schemas.openxmlformats.org/officeDocument/2006/relationships/hyperlink" Target="https://www.emploi-collectivites.fr/grille-indiciaire-etat-professeur-certifie-assimile/0/5575.htm%20(Point%20d'indice%20passe%20&#224;%2058.2%20en%20juillet%202022)" TargetMode="External"/><Relationship Id="rId4" Type="http://schemas.openxmlformats.org/officeDocument/2006/relationships/hyperlink" Target="https://67.snuipp.fr/IMG/pdf/Traitement_et_cotisations.pdf%20(indice:%20349;%20point%20indice:%2055.1)" TargetMode="External"/><Relationship Id="rId9" Type="http://schemas.openxmlformats.org/officeDocument/2006/relationships/hyperlink" Target="https://www.emploi-collectivites.fr/grille-indiciaire-etat-professeur-certifie-assimile/0/557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D225-0C61-EB4C-BA70-33ABC619AD7C}">
  <dimension ref="A1"/>
  <sheetViews>
    <sheetView topLeftCell="J2" zoomScale="96" workbookViewId="0">
      <selection activeCell="U35" sqref="U35"/>
    </sheetView>
  </sheetViews>
  <sheetFormatPr baseColWidth="10" defaultColWidth="10.83203125" defaultRowHeight="15.5" x14ac:dyDescent="0.35"/>
  <cols>
    <col min="1" max="16384" width="10.83203125" style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767B-CD5F-AD49-BEA5-B2D5EBFDD417}">
  <dimension ref="A1:D57"/>
  <sheetViews>
    <sheetView workbookViewId="0"/>
  </sheetViews>
  <sheetFormatPr baseColWidth="10" defaultColWidth="10.83203125" defaultRowHeight="15.5" x14ac:dyDescent="0.35"/>
  <cols>
    <col min="1" max="16384" width="10.83203125" style="1"/>
  </cols>
  <sheetData>
    <row r="1" spans="1:4" x14ac:dyDescent="0.35">
      <c r="A1" s="9" t="s">
        <v>41</v>
      </c>
      <c r="B1" s="10"/>
    </row>
    <row r="2" spans="1:4" x14ac:dyDescent="0.35">
      <c r="A2" s="11" t="s">
        <v>32</v>
      </c>
      <c r="B2" s="12"/>
    </row>
    <row r="3" spans="1:4" x14ac:dyDescent="0.35">
      <c r="A3" s="13">
        <f t="shared" ref="A3:A8" si="0">A4-1</f>
        <v>1960</v>
      </c>
      <c r="B3" s="12">
        <v>10001</v>
      </c>
      <c r="D3" s="6"/>
    </row>
    <row r="4" spans="1:4" x14ac:dyDescent="0.35">
      <c r="A4" s="13">
        <f t="shared" si="0"/>
        <v>1961</v>
      </c>
      <c r="B4" s="12">
        <v>10124</v>
      </c>
      <c r="D4" s="6"/>
    </row>
    <row r="5" spans="1:4" x14ac:dyDescent="0.35">
      <c r="A5" s="13">
        <f t="shared" si="0"/>
        <v>1962</v>
      </c>
      <c r="B5" s="12">
        <v>10621</v>
      </c>
      <c r="D5" s="6"/>
    </row>
    <row r="6" spans="1:4" x14ac:dyDescent="0.35">
      <c r="A6" s="13">
        <f t="shared" si="0"/>
        <v>1963</v>
      </c>
      <c r="B6" s="12">
        <v>11118</v>
      </c>
      <c r="D6" s="6"/>
    </row>
    <row r="7" spans="1:4" x14ac:dyDescent="0.35">
      <c r="A7" s="13">
        <f t="shared" si="0"/>
        <v>1964</v>
      </c>
      <c r="B7" s="12">
        <v>11615</v>
      </c>
      <c r="D7" s="6"/>
    </row>
    <row r="8" spans="1:4" x14ac:dyDescent="0.35">
      <c r="A8" s="13">
        <f t="shared" si="0"/>
        <v>1965</v>
      </c>
      <c r="B8" s="12">
        <v>13106</v>
      </c>
      <c r="D8" s="6"/>
    </row>
    <row r="9" spans="1:4" x14ac:dyDescent="0.35">
      <c r="A9" s="13">
        <f t="shared" ref="A9:A21" si="1">A10-1</f>
        <v>1966</v>
      </c>
      <c r="B9" s="12">
        <v>13106</v>
      </c>
      <c r="D9" s="6"/>
    </row>
    <row r="10" spans="1:4" x14ac:dyDescent="0.35">
      <c r="A10" s="13">
        <f t="shared" si="1"/>
        <v>1967</v>
      </c>
      <c r="B10" s="12">
        <v>13354</v>
      </c>
      <c r="D10" s="6"/>
    </row>
    <row r="11" spans="1:4" x14ac:dyDescent="0.35">
      <c r="A11" s="13">
        <f t="shared" si="1"/>
        <v>1968</v>
      </c>
      <c r="B11" s="12">
        <v>14224</v>
      </c>
      <c r="D11" s="6"/>
    </row>
    <row r="12" spans="1:4" x14ac:dyDescent="0.35">
      <c r="A12" s="13">
        <f t="shared" si="1"/>
        <v>1969</v>
      </c>
      <c r="B12" s="12">
        <v>14224</v>
      </c>
      <c r="D12" s="6"/>
    </row>
    <row r="13" spans="1:4" x14ac:dyDescent="0.35">
      <c r="A13" s="13">
        <f t="shared" si="1"/>
        <v>1970</v>
      </c>
      <c r="B13" s="12">
        <v>15466</v>
      </c>
      <c r="D13" s="6"/>
    </row>
    <row r="14" spans="1:4" x14ac:dyDescent="0.35">
      <c r="A14" s="13">
        <f t="shared" si="1"/>
        <v>1971</v>
      </c>
      <c r="B14" s="12">
        <v>15714</v>
      </c>
      <c r="D14" s="6"/>
    </row>
    <row r="15" spans="1:4" x14ac:dyDescent="0.35">
      <c r="A15" s="13">
        <f t="shared" si="1"/>
        <v>1972</v>
      </c>
      <c r="B15" s="12">
        <v>16211</v>
      </c>
      <c r="D15" s="6"/>
    </row>
    <row r="16" spans="1:4" x14ac:dyDescent="0.35">
      <c r="A16" s="13">
        <f t="shared" si="1"/>
        <v>1973</v>
      </c>
      <c r="B16" s="12">
        <v>16211</v>
      </c>
      <c r="D16" s="6"/>
    </row>
    <row r="17" spans="1:4" x14ac:dyDescent="0.35">
      <c r="A17" s="13">
        <f t="shared" si="1"/>
        <v>1974</v>
      </c>
      <c r="B17" s="12">
        <v>15963</v>
      </c>
      <c r="D17" s="6"/>
    </row>
    <row r="18" spans="1:4" x14ac:dyDescent="0.35">
      <c r="A18" s="13">
        <f t="shared" si="1"/>
        <v>1975</v>
      </c>
      <c r="B18" s="12">
        <v>17453</v>
      </c>
      <c r="D18" s="6"/>
    </row>
    <row r="19" spans="1:4" x14ac:dyDescent="0.35">
      <c r="A19" s="13">
        <f t="shared" si="1"/>
        <v>1976</v>
      </c>
      <c r="B19" s="12">
        <v>17826</v>
      </c>
      <c r="D19" s="6"/>
    </row>
    <row r="20" spans="1:4" x14ac:dyDescent="0.35">
      <c r="A20" s="13">
        <f t="shared" si="1"/>
        <v>1977</v>
      </c>
      <c r="B20" s="12">
        <v>17578</v>
      </c>
      <c r="D20" s="6"/>
    </row>
    <row r="21" spans="1:4" x14ac:dyDescent="0.35">
      <c r="A21" s="13">
        <f t="shared" si="1"/>
        <v>1978</v>
      </c>
      <c r="B21" s="12">
        <v>17950</v>
      </c>
      <c r="D21" s="6"/>
    </row>
    <row r="22" spans="1:4" x14ac:dyDescent="0.35">
      <c r="A22" s="13">
        <f>A23-1</f>
        <v>1979</v>
      </c>
      <c r="B22" s="12">
        <v>20062</v>
      </c>
      <c r="D22" s="6"/>
    </row>
    <row r="23" spans="1:4" x14ac:dyDescent="0.35">
      <c r="A23" s="13">
        <v>1980</v>
      </c>
      <c r="B23" s="12">
        <v>20435</v>
      </c>
      <c r="D23" s="6"/>
    </row>
    <row r="24" spans="1:4" x14ac:dyDescent="0.35">
      <c r="A24" s="13">
        <f>A23+1</f>
        <v>1981</v>
      </c>
      <c r="B24" s="12">
        <v>20932</v>
      </c>
      <c r="D24" s="6"/>
    </row>
    <row r="25" spans="1:4" x14ac:dyDescent="0.35">
      <c r="A25" s="13">
        <f t="shared" ref="A25:A47" si="2">A24+1</f>
        <v>1982</v>
      </c>
      <c r="B25" s="12">
        <v>19565</v>
      </c>
      <c r="D25" s="6"/>
    </row>
    <row r="26" spans="1:4" x14ac:dyDescent="0.35">
      <c r="A26" s="13">
        <f t="shared" si="2"/>
        <v>1983</v>
      </c>
      <c r="B26" s="12">
        <v>20311</v>
      </c>
      <c r="D26" s="6"/>
    </row>
    <row r="27" spans="1:4" x14ac:dyDescent="0.35">
      <c r="A27" s="13">
        <f t="shared" si="2"/>
        <v>1984</v>
      </c>
      <c r="B27" s="12">
        <v>19689</v>
      </c>
      <c r="D27" s="6"/>
    </row>
    <row r="28" spans="1:4" x14ac:dyDescent="0.35">
      <c r="A28" s="13">
        <f t="shared" si="2"/>
        <v>1985</v>
      </c>
      <c r="B28" s="12">
        <v>19814</v>
      </c>
      <c r="D28" s="6"/>
    </row>
    <row r="29" spans="1:4" x14ac:dyDescent="0.35">
      <c r="A29" s="13">
        <f t="shared" si="2"/>
        <v>1986</v>
      </c>
      <c r="B29" s="12">
        <v>19689</v>
      </c>
      <c r="D29" s="6"/>
    </row>
    <row r="30" spans="1:4" x14ac:dyDescent="0.35">
      <c r="A30" s="13">
        <f t="shared" si="2"/>
        <v>1987</v>
      </c>
      <c r="B30" s="12">
        <v>19068</v>
      </c>
      <c r="D30" s="6"/>
    </row>
    <row r="31" spans="1:4" x14ac:dyDescent="0.35">
      <c r="A31" s="13">
        <f t="shared" si="2"/>
        <v>1988</v>
      </c>
      <c r="B31" s="12">
        <v>19441</v>
      </c>
      <c r="D31" s="6"/>
    </row>
    <row r="32" spans="1:4" x14ac:dyDescent="0.35">
      <c r="A32" s="13">
        <f t="shared" si="2"/>
        <v>1989</v>
      </c>
      <c r="B32" s="12">
        <v>18944</v>
      </c>
      <c r="D32" s="7"/>
    </row>
    <row r="33" spans="1:4" x14ac:dyDescent="0.35">
      <c r="A33" s="13">
        <f t="shared" si="2"/>
        <v>1990</v>
      </c>
      <c r="B33" s="12">
        <v>18820</v>
      </c>
      <c r="D33" s="7"/>
    </row>
    <row r="34" spans="1:4" x14ac:dyDescent="0.35">
      <c r="A34" s="13">
        <f t="shared" si="2"/>
        <v>1991</v>
      </c>
      <c r="B34" s="12">
        <v>18820</v>
      </c>
      <c r="D34" s="7"/>
    </row>
    <row r="35" spans="1:4" x14ac:dyDescent="0.35">
      <c r="A35" s="13">
        <f t="shared" si="2"/>
        <v>1992</v>
      </c>
      <c r="B35" s="12">
        <v>19068</v>
      </c>
      <c r="D35" s="7"/>
    </row>
    <row r="36" spans="1:4" x14ac:dyDescent="0.35">
      <c r="A36" s="13">
        <f t="shared" si="2"/>
        <v>1993</v>
      </c>
      <c r="B36" s="12">
        <v>19068</v>
      </c>
      <c r="D36" s="7"/>
    </row>
    <row r="37" spans="1:4" x14ac:dyDescent="0.35">
      <c r="A37" s="13">
        <f t="shared" si="2"/>
        <v>1994</v>
      </c>
      <c r="B37" s="12">
        <v>18944</v>
      </c>
      <c r="D37" s="7"/>
    </row>
    <row r="38" spans="1:4" x14ac:dyDescent="0.35">
      <c r="A38" s="13">
        <f t="shared" si="2"/>
        <v>1995</v>
      </c>
      <c r="B38" s="12">
        <v>19068</v>
      </c>
      <c r="D38" s="7"/>
    </row>
    <row r="39" spans="1:4" x14ac:dyDescent="0.35">
      <c r="A39" s="13">
        <f t="shared" si="2"/>
        <v>1996</v>
      </c>
      <c r="B39" s="12">
        <v>18944</v>
      </c>
      <c r="D39" s="7"/>
    </row>
    <row r="40" spans="1:4" x14ac:dyDescent="0.35">
      <c r="A40" s="13">
        <f t="shared" si="2"/>
        <v>1997</v>
      </c>
      <c r="B40" s="12">
        <v>18944</v>
      </c>
      <c r="D40" s="7"/>
    </row>
    <row r="41" spans="1:4" x14ac:dyDescent="0.35">
      <c r="A41" s="13">
        <f t="shared" si="2"/>
        <v>1998</v>
      </c>
      <c r="B41" s="12">
        <v>18944</v>
      </c>
      <c r="D41" s="7"/>
    </row>
    <row r="42" spans="1:4" x14ac:dyDescent="0.35">
      <c r="A42" s="13">
        <f t="shared" si="2"/>
        <v>1999</v>
      </c>
      <c r="B42" s="12">
        <v>19193</v>
      </c>
      <c r="D42" s="7"/>
    </row>
    <row r="43" spans="1:4" x14ac:dyDescent="0.35">
      <c r="A43" s="13">
        <f t="shared" si="2"/>
        <v>2000</v>
      </c>
      <c r="B43" s="12">
        <v>19068</v>
      </c>
      <c r="D43" s="7"/>
    </row>
    <row r="44" spans="1:4" x14ac:dyDescent="0.35">
      <c r="A44" s="13">
        <f t="shared" si="2"/>
        <v>2001</v>
      </c>
      <c r="B44" s="12">
        <v>18944</v>
      </c>
      <c r="D44" s="7"/>
    </row>
    <row r="45" spans="1:4" x14ac:dyDescent="0.35">
      <c r="A45" s="13">
        <f t="shared" si="2"/>
        <v>2002</v>
      </c>
      <c r="B45" s="12">
        <v>18944</v>
      </c>
      <c r="D45" s="7"/>
    </row>
    <row r="46" spans="1:4" x14ac:dyDescent="0.35">
      <c r="A46" s="13">
        <f t="shared" si="2"/>
        <v>2003</v>
      </c>
      <c r="B46" s="12">
        <v>18571</v>
      </c>
      <c r="D46" s="7"/>
    </row>
    <row r="47" spans="1:4" ht="16" thickBot="1" x14ac:dyDescent="0.4">
      <c r="A47" s="14">
        <f t="shared" si="2"/>
        <v>2004</v>
      </c>
      <c r="B47" s="15">
        <v>18199</v>
      </c>
      <c r="D47" s="7"/>
    </row>
    <row r="48" spans="1:4" x14ac:dyDescent="0.35">
      <c r="D48" s="8"/>
    </row>
    <row r="49" spans="1:4" x14ac:dyDescent="0.35">
      <c r="A49" s="1" t="s">
        <v>25</v>
      </c>
      <c r="D49" s="8"/>
    </row>
    <row r="50" spans="1:4" x14ac:dyDescent="0.35">
      <c r="D50" s="8"/>
    </row>
    <row r="51" spans="1:4" x14ac:dyDescent="0.35">
      <c r="D51" s="8"/>
    </row>
    <row r="52" spans="1:4" x14ac:dyDescent="0.35">
      <c r="D52" s="8"/>
    </row>
    <row r="53" spans="1:4" x14ac:dyDescent="0.35">
      <c r="D53" s="8"/>
    </row>
    <row r="54" spans="1:4" x14ac:dyDescent="0.35">
      <c r="D54" s="8"/>
    </row>
    <row r="55" spans="1:4" x14ac:dyDescent="0.35">
      <c r="D55" s="8"/>
    </row>
    <row r="56" spans="1:4" x14ac:dyDescent="0.35">
      <c r="D56" s="8"/>
    </row>
    <row r="57" spans="1:4" x14ac:dyDescent="0.35">
      <c r="D57" s="8"/>
    </row>
  </sheetData>
  <hyperlinks>
    <hyperlink ref="A2" r:id="rId1" display="https://www.cairn.info/revue-d-economie-politique-2007-3-page-323.htm" xr:uid="{4B3992D4-0FA3-0F44-89DE-BD5640FE3C5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626D-0A98-4C42-80CF-5C979892E35A}">
  <dimension ref="A1"/>
  <sheetViews>
    <sheetView workbookViewId="0">
      <selection activeCell="J21" sqref="J21"/>
    </sheetView>
  </sheetViews>
  <sheetFormatPr baseColWidth="10" defaultColWidth="10.83203125" defaultRowHeight="15.5" x14ac:dyDescent="0.35"/>
  <cols>
    <col min="1" max="16384" width="10.83203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200D-9F81-E749-A150-64A4DC3E3CCA}">
  <dimension ref="A2:R70"/>
  <sheetViews>
    <sheetView topLeftCell="B1" zoomScale="125" workbookViewId="0">
      <selection activeCell="A30" sqref="A30"/>
    </sheetView>
  </sheetViews>
  <sheetFormatPr baseColWidth="10" defaultColWidth="10.83203125" defaultRowHeight="15.5" x14ac:dyDescent="0.35"/>
  <cols>
    <col min="1" max="1" width="10.83203125" style="2"/>
    <col min="2" max="2" width="26" style="2" bestFit="1" customWidth="1"/>
    <col min="3" max="3" width="22.6640625" style="2" customWidth="1"/>
    <col min="4" max="4" width="20" style="2" customWidth="1"/>
    <col min="5" max="5" width="14.6640625" style="1" customWidth="1"/>
    <col min="6" max="7" width="10" style="2" customWidth="1"/>
    <col min="8" max="10" width="10.83203125" style="2"/>
    <col min="11" max="11" width="12.83203125" style="2" customWidth="1"/>
    <col min="12" max="12" width="11.83203125" style="2" customWidth="1"/>
    <col min="13" max="13" width="25.33203125" style="2" hidden="1" customWidth="1"/>
    <col min="14" max="14" width="9.1640625" style="2" hidden="1" customWidth="1"/>
    <col min="15" max="15" width="6.6640625" style="2" hidden="1" customWidth="1"/>
    <col min="16" max="17" width="0" style="2" hidden="1" customWidth="1"/>
    <col min="18" max="18" width="0.1640625" style="2" hidden="1" customWidth="1"/>
    <col min="19" max="19" width="1.1640625" style="2" customWidth="1"/>
    <col min="20" max="16384" width="10.83203125" style="2"/>
  </cols>
  <sheetData>
    <row r="2" spans="1:18" ht="16" thickBot="1" x14ac:dyDescent="0.4">
      <c r="G2" s="3" t="s">
        <v>54</v>
      </c>
    </row>
    <row r="3" spans="1:18" ht="77" customHeight="1" x14ac:dyDescent="0.35">
      <c r="A3" s="29"/>
      <c r="B3" s="61" t="s">
        <v>42</v>
      </c>
      <c r="C3" s="61" t="s">
        <v>43</v>
      </c>
      <c r="D3" s="61" t="s">
        <v>45</v>
      </c>
      <c r="E3" s="62" t="s">
        <v>37</v>
      </c>
      <c r="F3" s="63" t="s">
        <v>36</v>
      </c>
      <c r="G3" s="94" t="s">
        <v>52</v>
      </c>
      <c r="H3" s="61" t="s">
        <v>141</v>
      </c>
      <c r="I3" s="61" t="s">
        <v>53</v>
      </c>
      <c r="J3" s="61" t="s">
        <v>142</v>
      </c>
      <c r="K3" s="98" t="s">
        <v>143</v>
      </c>
      <c r="L3" s="99" t="s">
        <v>144</v>
      </c>
    </row>
    <row r="4" spans="1:18" x14ac:dyDescent="0.35">
      <c r="A4" s="30"/>
      <c r="E4" s="3"/>
      <c r="F4" s="31"/>
      <c r="G4" s="30"/>
      <c r="L4" s="31"/>
      <c r="M4" s="3" t="s">
        <v>26</v>
      </c>
      <c r="P4" s="3" t="s">
        <v>15</v>
      </c>
      <c r="R4" s="3" t="s">
        <v>19</v>
      </c>
    </row>
    <row r="5" spans="1:18" x14ac:dyDescent="0.35">
      <c r="A5" s="30">
        <f>A6-1</f>
        <v>1960</v>
      </c>
      <c r="B5" s="4">
        <f>'Données Bouzidi et al.'!B3/12</f>
        <v>833.41666666666663</v>
      </c>
      <c r="C5" s="4"/>
      <c r="D5" s="5">
        <f>B5/'Tableau 2 - Inflation'!$D$47</f>
        <v>1011.4542400370713</v>
      </c>
      <c r="F5" s="31"/>
      <c r="G5" s="30"/>
      <c r="L5" s="31"/>
      <c r="M5" s="4">
        <f>24250/12</f>
        <v>2020.8333333333333</v>
      </c>
      <c r="N5" s="5">
        <f>M5/'Tableau 2 - Inflation'!$B$47</f>
        <v>2524.6160160024301</v>
      </c>
    </row>
    <row r="6" spans="1:18" x14ac:dyDescent="0.35">
      <c r="A6" s="30">
        <f>A7-1</f>
        <v>1961</v>
      </c>
      <c r="B6" s="4">
        <f>'Données Bouzidi et al.'!B4/12</f>
        <v>843.66666666666663</v>
      </c>
      <c r="C6" s="4"/>
      <c r="D6" s="5">
        <f>B6/'Tableau 2 - Inflation'!$D$47</f>
        <v>1023.8938832252085</v>
      </c>
      <c r="F6" s="31"/>
      <c r="G6" s="30"/>
      <c r="L6" s="31"/>
      <c r="M6" s="4"/>
      <c r="N6" s="5"/>
    </row>
    <row r="7" spans="1:18" x14ac:dyDescent="0.35">
      <c r="A7" s="30">
        <f>A8-1</f>
        <v>1962</v>
      </c>
      <c r="B7" s="4">
        <f>'Données Bouzidi et al.'!B5/12</f>
        <v>885.08333333333337</v>
      </c>
      <c r="C7" s="4"/>
      <c r="D7" s="5">
        <f>B7/'Tableau 2 - Inflation'!$D$47</f>
        <v>1074.1581325301204</v>
      </c>
      <c r="F7" s="31"/>
      <c r="G7" s="30"/>
      <c r="L7" s="31"/>
      <c r="M7" s="4"/>
      <c r="N7" s="5"/>
    </row>
    <row r="8" spans="1:18" x14ac:dyDescent="0.35">
      <c r="A8" s="30">
        <f>A9-1</f>
        <v>1963</v>
      </c>
      <c r="B8" s="4">
        <f>'Données Bouzidi et al.'!B6/12</f>
        <v>926.5</v>
      </c>
      <c r="C8" s="4"/>
      <c r="D8" s="5">
        <f>B8/'Tableau 2 - Inflation'!$D$47</f>
        <v>1124.4223818350324</v>
      </c>
      <c r="F8" s="31"/>
      <c r="G8" s="30"/>
      <c r="L8" s="31"/>
      <c r="M8" s="4"/>
      <c r="N8" s="5"/>
    </row>
    <row r="9" spans="1:18" x14ac:dyDescent="0.35">
      <c r="A9" s="30">
        <f>A10-1</f>
        <v>1964</v>
      </c>
      <c r="B9" s="4">
        <f>'Données Bouzidi et al.'!B7/12</f>
        <v>967.91666666666663</v>
      </c>
      <c r="C9" s="4"/>
      <c r="D9" s="5">
        <f>B9/'Tableau 2 - Inflation'!$D$47</f>
        <v>1174.6866311399442</v>
      </c>
      <c r="F9" s="31"/>
      <c r="G9" s="30"/>
      <c r="L9" s="31"/>
      <c r="M9" s="4"/>
      <c r="N9" s="5"/>
    </row>
    <row r="10" spans="1:18" x14ac:dyDescent="0.35">
      <c r="A10" s="30">
        <f t="shared" ref="A10:A15" si="0">A11-1</f>
        <v>1965</v>
      </c>
      <c r="B10" s="4">
        <f>'Données Bouzidi et al.'!B8/12</f>
        <v>1092.1666666666667</v>
      </c>
      <c r="C10" s="4"/>
      <c r="D10" s="5">
        <f>B10/'Tableau 2 - Inflation'!$D$47</f>
        <v>1325.4793790546803</v>
      </c>
      <c r="F10" s="31"/>
      <c r="G10" s="30"/>
      <c r="L10" s="31"/>
      <c r="M10" s="4">
        <f>30500/12</f>
        <v>2541.6666666666665</v>
      </c>
      <c r="N10" s="5">
        <f>M10/'Tableau 2 - Inflation'!$B$47</f>
        <v>3175.2902469308915</v>
      </c>
    </row>
    <row r="11" spans="1:18" x14ac:dyDescent="0.35">
      <c r="A11" s="30">
        <f t="shared" si="0"/>
        <v>1966</v>
      </c>
      <c r="B11" s="4">
        <f>'Données Bouzidi et al.'!B9/12</f>
        <v>1092.1666666666667</v>
      </c>
      <c r="C11" s="4"/>
      <c r="D11" s="5">
        <f>B11/'Tableau 2 - Inflation'!$D$47</f>
        <v>1325.4793790546803</v>
      </c>
      <c r="F11" s="31"/>
      <c r="G11" s="30"/>
      <c r="L11" s="31"/>
      <c r="M11" s="4"/>
      <c r="N11" s="5"/>
    </row>
    <row r="12" spans="1:18" x14ac:dyDescent="0.35">
      <c r="A12" s="30">
        <f t="shared" si="0"/>
        <v>1967</v>
      </c>
      <c r="B12" s="4">
        <f>'Données Bouzidi et al.'!B10/12</f>
        <v>1112.8333333333333</v>
      </c>
      <c r="C12" s="4"/>
      <c r="D12" s="5">
        <f>B12/'Tableau 2 - Inflation'!$D$47</f>
        <v>1350.5609360518997</v>
      </c>
      <c r="F12" s="31"/>
      <c r="G12" s="30"/>
      <c r="L12" s="31"/>
      <c r="M12" s="4"/>
      <c r="N12" s="5"/>
    </row>
    <row r="13" spans="1:18" x14ac:dyDescent="0.35">
      <c r="A13" s="30">
        <f t="shared" si="0"/>
        <v>1968</v>
      </c>
      <c r="B13" s="4">
        <f>'Données Bouzidi et al.'!B11/12</f>
        <v>1185.3333333333333</v>
      </c>
      <c r="C13" s="4"/>
      <c r="D13" s="5">
        <f>B13/'Tableau 2 - Inflation'!$D$47</f>
        <v>1438.5486561631139</v>
      </c>
      <c r="F13" s="31"/>
      <c r="G13" s="30"/>
      <c r="L13" s="31"/>
      <c r="M13" s="4"/>
      <c r="N13" s="5"/>
    </row>
    <row r="14" spans="1:18" x14ac:dyDescent="0.35">
      <c r="A14" s="30">
        <f t="shared" si="0"/>
        <v>1969</v>
      </c>
      <c r="B14" s="4">
        <f>'Données Bouzidi et al.'!B12/12</f>
        <v>1185.3333333333333</v>
      </c>
      <c r="C14" s="4"/>
      <c r="D14" s="5">
        <f>B14/'Tableau 2 - Inflation'!$D$47</f>
        <v>1438.5486561631139</v>
      </c>
      <c r="F14" s="31"/>
      <c r="G14" s="30"/>
      <c r="L14" s="31"/>
      <c r="M14" s="4"/>
      <c r="N14" s="5"/>
    </row>
    <row r="15" spans="1:18" x14ac:dyDescent="0.35">
      <c r="A15" s="30">
        <f t="shared" si="0"/>
        <v>1970</v>
      </c>
      <c r="B15" s="4">
        <f>'Données Bouzidi et al.'!B13/12</f>
        <v>1288.8333333333333</v>
      </c>
      <c r="C15" s="4"/>
      <c r="D15" s="5">
        <f>B15/'Tableau 2 - Inflation'!$D$47</f>
        <v>1564.1587117701574</v>
      </c>
      <c r="F15" s="31"/>
      <c r="G15" s="30"/>
      <c r="L15" s="31"/>
      <c r="M15" s="4">
        <f>32900/12</f>
        <v>2741.6666666666665</v>
      </c>
      <c r="N15" s="5">
        <f>M15/'Tableau 2 - Inflation'!$B$47</f>
        <v>3425.1491516074207</v>
      </c>
    </row>
    <row r="16" spans="1:18" x14ac:dyDescent="0.35">
      <c r="A16" s="30">
        <f t="shared" ref="A16:A24" si="1">A17-1</f>
        <v>1971</v>
      </c>
      <c r="B16" s="4">
        <f>'Données Bouzidi et al.'!B14/12</f>
        <v>1309.5</v>
      </c>
      <c r="C16" s="4"/>
      <c r="D16" s="5">
        <f>B16/'Tableau 2 - Inflation'!$D$47</f>
        <v>1589.2402687673771</v>
      </c>
      <c r="F16" s="31"/>
      <c r="G16" s="30"/>
      <c r="L16" s="31"/>
      <c r="M16" s="4"/>
      <c r="N16" s="5"/>
    </row>
    <row r="17" spans="1:14" x14ac:dyDescent="0.35">
      <c r="A17" s="30">
        <f t="shared" si="1"/>
        <v>1972</v>
      </c>
      <c r="B17" s="4">
        <f>'Données Bouzidi et al.'!B15/12</f>
        <v>1350.9166666666667</v>
      </c>
      <c r="C17" s="4"/>
      <c r="D17" s="5">
        <f>B17/'Tableau 2 - Inflation'!$D$47</f>
        <v>1639.5045180722891</v>
      </c>
      <c r="F17" s="31"/>
      <c r="G17" s="30"/>
      <c r="L17" s="31"/>
      <c r="M17" s="4"/>
      <c r="N17" s="5"/>
    </row>
    <row r="18" spans="1:14" x14ac:dyDescent="0.35">
      <c r="A18" s="30">
        <f t="shared" si="1"/>
        <v>1973</v>
      </c>
      <c r="B18" s="4">
        <f>'Données Bouzidi et al.'!B16/12</f>
        <v>1350.9166666666667</v>
      </c>
      <c r="C18" s="4"/>
      <c r="D18" s="5">
        <f>B18/'Tableau 2 - Inflation'!$D$47</f>
        <v>1639.5045180722891</v>
      </c>
      <c r="F18" s="31"/>
      <c r="G18" s="30"/>
      <c r="L18" s="31"/>
      <c r="M18" s="4"/>
      <c r="N18" s="5"/>
    </row>
    <row r="19" spans="1:14" x14ac:dyDescent="0.35">
      <c r="A19" s="30">
        <f t="shared" si="1"/>
        <v>1974</v>
      </c>
      <c r="B19" s="4">
        <f>'Données Bouzidi et al.'!B17/12</f>
        <v>1330.25</v>
      </c>
      <c r="C19" s="4"/>
      <c r="D19" s="5">
        <f>B19/'Tableau 2 - Inflation'!$D$47</f>
        <v>1614.4229610750695</v>
      </c>
      <c r="F19" s="31"/>
      <c r="G19" s="30"/>
      <c r="L19" s="31"/>
      <c r="M19" s="4"/>
      <c r="N19" s="5"/>
    </row>
    <row r="20" spans="1:14" x14ac:dyDescent="0.35">
      <c r="A20" s="30">
        <f t="shared" si="1"/>
        <v>1975</v>
      </c>
      <c r="B20" s="4">
        <f>'Données Bouzidi et al.'!B18/12</f>
        <v>1454.4166666666667</v>
      </c>
      <c r="C20" s="4"/>
      <c r="D20" s="5">
        <f>B20/'Tableau 2 - Inflation'!$D$47</f>
        <v>1765.1145736793328</v>
      </c>
      <c r="F20" s="31"/>
      <c r="G20" s="30"/>
      <c r="L20" s="31"/>
      <c r="M20" s="4"/>
      <c r="N20" s="5"/>
    </row>
    <row r="21" spans="1:14" x14ac:dyDescent="0.35">
      <c r="A21" s="30">
        <f t="shared" si="1"/>
        <v>1976</v>
      </c>
      <c r="B21" s="4">
        <f>'Données Bouzidi et al.'!B19/12</f>
        <v>1485.5</v>
      </c>
      <c r="C21" s="4"/>
      <c r="D21" s="5">
        <f>B21/'Tableau 2 - Inflation'!$D$47</f>
        <v>1802.8380444856348</v>
      </c>
      <c r="F21" s="31"/>
      <c r="G21" s="30"/>
      <c r="L21" s="31"/>
      <c r="M21" s="4">
        <f>35500/12</f>
        <v>2958.3333333333335</v>
      </c>
      <c r="N21" s="5">
        <f>M21/'Tableau 2 - Inflation'!$B$47</f>
        <v>3695.829631673661</v>
      </c>
    </row>
    <row r="22" spans="1:14" x14ac:dyDescent="0.35">
      <c r="A22" s="30">
        <f t="shared" si="1"/>
        <v>1977</v>
      </c>
      <c r="B22" s="4">
        <f>'Données Bouzidi et al.'!B20/12</f>
        <v>1464.8333333333333</v>
      </c>
      <c r="C22" s="4"/>
      <c r="D22" s="5">
        <f>B22/'Tableau 2 - Inflation'!$D$47</f>
        <v>1777.7564874884151</v>
      </c>
      <c r="F22" s="31"/>
      <c r="G22" s="30"/>
      <c r="L22" s="31"/>
      <c r="N22" s="5"/>
    </row>
    <row r="23" spans="1:14" x14ac:dyDescent="0.35">
      <c r="A23" s="30">
        <f t="shared" si="1"/>
        <v>1978</v>
      </c>
      <c r="B23" s="4">
        <f>'Données Bouzidi et al.'!B21/12</f>
        <v>1495.8333333333333</v>
      </c>
      <c r="C23" s="4"/>
      <c r="D23" s="5">
        <f>B23/'Tableau 2 - Inflation'!$D$47</f>
        <v>1815.3788229842446</v>
      </c>
      <c r="F23" s="31"/>
      <c r="G23" s="30"/>
      <c r="L23" s="31"/>
      <c r="N23" s="5"/>
    </row>
    <row r="24" spans="1:14" x14ac:dyDescent="0.35">
      <c r="A24" s="30">
        <f t="shared" si="1"/>
        <v>1979</v>
      </c>
      <c r="B24" s="4">
        <f>'Données Bouzidi et al.'!B22/12</f>
        <v>1671.8333333333333</v>
      </c>
      <c r="C24" s="4"/>
      <c r="D24" s="5">
        <f>B24/'Tableau 2 - Inflation'!$D$47</f>
        <v>2028.9765987025021</v>
      </c>
      <c r="F24" s="31"/>
      <c r="G24" s="30"/>
      <c r="L24" s="31"/>
      <c r="N24" s="5"/>
    </row>
    <row r="25" spans="1:14" x14ac:dyDescent="0.35">
      <c r="A25" s="30">
        <v>1980</v>
      </c>
      <c r="B25" s="4">
        <f>'Données Bouzidi et al.'!B23/12</f>
        <v>1702.9166666666667</v>
      </c>
      <c r="C25" s="4"/>
      <c r="D25" s="5">
        <f>B25/'Tableau 2 - Inflation'!$D$47</f>
        <v>2066.7000695088045</v>
      </c>
      <c r="E25" s="57">
        <f>'Tableau 4 - SMIC'!M3</f>
        <v>980.09069901759619</v>
      </c>
      <c r="F25" s="32">
        <f>D25/E25</f>
        <v>2.1086824633479146</v>
      </c>
      <c r="G25" s="95"/>
      <c r="H25" s="16"/>
      <c r="L25" s="31"/>
      <c r="N25" s="5"/>
    </row>
    <row r="26" spans="1:14" x14ac:dyDescent="0.35">
      <c r="A26" s="30">
        <f>A25+1</f>
        <v>1981</v>
      </c>
      <c r="B26" s="4">
        <f>'Données Bouzidi et al.'!B24/12</f>
        <v>1744.3333333333333</v>
      </c>
      <c r="C26" s="4"/>
      <c r="D26" s="5">
        <f>B26/'Tableau 2 - Inflation'!$D$47</f>
        <v>2116.9643188137161</v>
      </c>
      <c r="E26" s="57">
        <f>'Tableau 4 - SMIC'!M4</f>
        <v>987.13118567921583</v>
      </c>
      <c r="F26" s="32">
        <f t="shared" ref="F26:F61" si="2">D26/E26</f>
        <v>2.1445622927585815</v>
      </c>
      <c r="G26" s="95"/>
      <c r="L26" s="31"/>
      <c r="N26" s="5"/>
    </row>
    <row r="27" spans="1:14" x14ac:dyDescent="0.35">
      <c r="A27" s="30">
        <f t="shared" ref="A27:A66" si="3">A26+1</f>
        <v>1982</v>
      </c>
      <c r="B27" s="4">
        <f>'Données Bouzidi et al.'!B25/12</f>
        <v>1630.4166666666667</v>
      </c>
      <c r="C27" s="4"/>
      <c r="D27" s="5">
        <f>B27/'Tableau 2 - Inflation'!$D$47</f>
        <v>1978.7123493975903</v>
      </c>
      <c r="E27" s="57">
        <f>'Tableau 4 - SMIC'!M5</f>
        <v>1054.8512982150596</v>
      </c>
      <c r="F27" s="32">
        <f t="shared" si="2"/>
        <v>1.8758211254475576</v>
      </c>
      <c r="G27" s="95"/>
      <c r="L27" s="31"/>
      <c r="N27" s="5"/>
    </row>
    <row r="28" spans="1:14" x14ac:dyDescent="0.35">
      <c r="A28" s="30">
        <f t="shared" si="3"/>
        <v>1983</v>
      </c>
      <c r="B28" s="4">
        <f>'Données Bouzidi et al.'!B26/12</f>
        <v>1692.5833333333333</v>
      </c>
      <c r="C28" s="4"/>
      <c r="D28" s="5">
        <f>B28/'Tableau 2 - Inflation'!$D$47</f>
        <v>2054.1592910101945</v>
      </c>
      <c r="E28" s="57">
        <f>'Tableau 4 - SMIC'!M6</f>
        <v>1114.1691779867915</v>
      </c>
      <c r="F28" s="32">
        <f t="shared" si="2"/>
        <v>1.8436691048318934</v>
      </c>
      <c r="G28" s="95"/>
      <c r="L28" s="31"/>
      <c r="N28" s="5"/>
    </row>
    <row r="29" spans="1:14" x14ac:dyDescent="0.35">
      <c r="A29" s="30">
        <f t="shared" si="3"/>
        <v>1984</v>
      </c>
      <c r="B29" s="4">
        <f>'Données Bouzidi et al.'!B27/12</f>
        <v>1640.75</v>
      </c>
      <c r="C29" s="4"/>
      <c r="D29" s="5">
        <f>B29/'Tableau 2 - Inflation'!$D$47</f>
        <v>1991.2531278962001</v>
      </c>
      <c r="E29" s="57">
        <f>'Tableau 4 - SMIC'!M7</f>
        <v>1124.4289982748271</v>
      </c>
      <c r="F29" s="32">
        <f t="shared" si="2"/>
        <v>1.7709016140203708</v>
      </c>
      <c r="G29" s="95"/>
      <c r="L29" s="31"/>
      <c r="N29" s="5"/>
    </row>
    <row r="30" spans="1:14" x14ac:dyDescent="0.35">
      <c r="A30" s="30">
        <f t="shared" si="3"/>
        <v>1985</v>
      </c>
      <c r="B30" s="4">
        <f>'Données Bouzidi et al.'!B28/12</f>
        <v>1651.1666666666667</v>
      </c>
      <c r="C30" s="4"/>
      <c r="D30" s="5">
        <f>B30/'Tableau 2 - Inflation'!$D$47</f>
        <v>2003.8950417052827</v>
      </c>
      <c r="E30" s="57">
        <f>'Tableau 4 - SMIC'!M8</f>
        <v>1166.3143382759824</v>
      </c>
      <c r="F30" s="32">
        <f t="shared" si="2"/>
        <v>1.7181431934270754</v>
      </c>
      <c r="G30" s="95"/>
      <c r="H30" s="16"/>
      <c r="L30" s="31"/>
      <c r="M30" s="4">
        <f>38500/12</f>
        <v>3208.3333333333335</v>
      </c>
      <c r="N30" s="5">
        <f>M30/'Tableau 2 - Inflation'!$B$47</f>
        <v>4008.1532625193222</v>
      </c>
    </row>
    <row r="31" spans="1:14" x14ac:dyDescent="0.35">
      <c r="A31" s="30">
        <f t="shared" si="3"/>
        <v>1986</v>
      </c>
      <c r="B31" s="4">
        <f>'Données Bouzidi et al.'!B29/12</f>
        <v>1640.75</v>
      </c>
      <c r="C31" s="4"/>
      <c r="D31" s="5">
        <f>B31/'Tableau 2 - Inflation'!$D$47</f>
        <v>1991.2531278962001</v>
      </c>
      <c r="E31" s="57">
        <f>'Tableau 4 - SMIC'!M9</f>
        <v>1208.1996782771378</v>
      </c>
      <c r="F31" s="32">
        <f t="shared" si="2"/>
        <v>1.6481159229703461</v>
      </c>
      <c r="G31" s="95"/>
      <c r="L31" s="31"/>
      <c r="N31" s="5"/>
    </row>
    <row r="32" spans="1:14" x14ac:dyDescent="0.35">
      <c r="A32" s="30">
        <f t="shared" si="3"/>
        <v>1987</v>
      </c>
      <c r="B32" s="4">
        <f>'Données Bouzidi et al.'!B30/12</f>
        <v>1589</v>
      </c>
      <c r="C32" s="4"/>
      <c r="D32" s="5">
        <f>B32/'Tableau 2 - Inflation'!$D$47</f>
        <v>1928.4481000926783</v>
      </c>
      <c r="E32" s="57">
        <f>'Tableau 4 - SMIC'!M10</f>
        <v>1226.1886665810273</v>
      </c>
      <c r="F32" s="32">
        <f t="shared" si="2"/>
        <v>1.5727172764283948</v>
      </c>
      <c r="G32" s="95"/>
      <c r="L32" s="31"/>
      <c r="N32" s="5"/>
    </row>
    <row r="33" spans="1:14" x14ac:dyDescent="0.35">
      <c r="A33" s="30">
        <f t="shared" si="3"/>
        <v>1988</v>
      </c>
      <c r="B33" s="4">
        <f>'Données Bouzidi et al.'!B31/12</f>
        <v>1620.0833333333333</v>
      </c>
      <c r="C33" s="4"/>
      <c r="D33" s="5">
        <f>B33/'Tableau 2 - Inflation'!$D$47</f>
        <v>1966.1715708989805</v>
      </c>
      <c r="E33" s="57">
        <f>'Tableau 4 - SMIC'!M11</f>
        <v>1221.6817729573761</v>
      </c>
      <c r="F33" s="32">
        <f t="shared" si="2"/>
        <v>1.6093974833883187</v>
      </c>
      <c r="G33" s="95"/>
      <c r="L33" s="31"/>
      <c r="N33" s="5"/>
    </row>
    <row r="34" spans="1:14" x14ac:dyDescent="0.35">
      <c r="A34" s="30">
        <f t="shared" si="3"/>
        <v>1989</v>
      </c>
      <c r="B34" s="4">
        <f>'Données Bouzidi et al.'!B32/12</f>
        <v>1578.6666666666667</v>
      </c>
      <c r="C34" s="4"/>
      <c r="D34" s="5">
        <f>B34/'Tableau 2 - Inflation'!$D$47</f>
        <v>1915.9073215940687</v>
      </c>
      <c r="E34" s="57">
        <f>'Tableau 4 - SMIC'!M12</f>
        <v>1215.388937051659</v>
      </c>
      <c r="F34" s="32">
        <f t="shared" si="2"/>
        <v>1.5763738365446671</v>
      </c>
      <c r="G34" s="95"/>
      <c r="L34" s="31"/>
      <c r="N34" s="5"/>
    </row>
    <row r="35" spans="1:14" x14ac:dyDescent="0.35">
      <c r="A35" s="30">
        <f t="shared" si="3"/>
        <v>1990</v>
      </c>
      <c r="B35" s="4">
        <f>'Données Bouzidi et al.'!B33/12</f>
        <v>1568.3333333333333</v>
      </c>
      <c r="C35" s="4"/>
      <c r="D35" s="5">
        <f>B35/'Tableau 2 - Inflation'!$D$47</f>
        <v>1903.3665430954586</v>
      </c>
      <c r="E35" s="57">
        <f>'Tableau 4 - SMIC'!M13</f>
        <v>1221.7690926753367</v>
      </c>
      <c r="F35" s="32">
        <f t="shared" si="2"/>
        <v>1.5578774700607394</v>
      </c>
      <c r="G35" s="95"/>
      <c r="H35" s="16"/>
      <c r="L35" s="31"/>
      <c r="M35" s="2">
        <f>37000/12</f>
        <v>3083.3333333333335</v>
      </c>
      <c r="N35" s="5">
        <f>M35/'Tableau 2 - Inflation'!$B$47</f>
        <v>3851.9914470964918</v>
      </c>
    </row>
    <row r="36" spans="1:14" x14ac:dyDescent="0.35">
      <c r="A36" s="30">
        <f t="shared" si="3"/>
        <v>1991</v>
      </c>
      <c r="B36" s="4">
        <f>'Données Bouzidi et al.'!B34/12</f>
        <v>1568.3333333333333</v>
      </c>
      <c r="C36" s="4"/>
      <c r="D36" s="5">
        <f>B36/'Tableau 2 - Inflation'!$D$47</f>
        <v>1903.3665430954586</v>
      </c>
      <c r="E36" s="57">
        <f>'Tableau 4 - SMIC'!M14</f>
        <v>1266.5249924656016</v>
      </c>
      <c r="F36" s="32">
        <f t="shared" si="2"/>
        <v>1.5028258853306073</v>
      </c>
      <c r="G36" s="95"/>
      <c r="H36" s="16"/>
      <c r="L36" s="31"/>
      <c r="N36" s="5"/>
    </row>
    <row r="37" spans="1:14" x14ac:dyDescent="0.35">
      <c r="A37" s="30">
        <f t="shared" si="3"/>
        <v>1992</v>
      </c>
      <c r="B37" s="4">
        <f>'Données Bouzidi et al.'!B35/12</f>
        <v>1589</v>
      </c>
      <c r="C37" s="4"/>
      <c r="D37" s="5">
        <f>B37/'Tableau 2 - Inflation'!$D$47</f>
        <v>1928.4481000926783</v>
      </c>
      <c r="E37" s="57">
        <f>'Tableau 4 - SMIC'!M15</f>
        <v>1262.7037273425005</v>
      </c>
      <c r="F37" s="32">
        <f t="shared" si="2"/>
        <v>1.5272371961325484</v>
      </c>
      <c r="G37" s="95"/>
      <c r="L37" s="31"/>
      <c r="N37" s="5"/>
    </row>
    <row r="38" spans="1:14" x14ac:dyDescent="0.35">
      <c r="A38" s="30">
        <f t="shared" si="3"/>
        <v>1993</v>
      </c>
      <c r="B38" s="4">
        <f>'Données Bouzidi et al.'!B36/12</f>
        <v>1589</v>
      </c>
      <c r="C38" s="4"/>
      <c r="D38" s="5">
        <f>B38/'Tableau 2 - Inflation'!$D$47</f>
        <v>1928.4481000926783</v>
      </c>
      <c r="E38" s="57">
        <f>'Tableau 4 - SMIC'!M16</f>
        <v>1292.7258332572724</v>
      </c>
      <c r="F38" s="32">
        <f t="shared" si="2"/>
        <v>1.4917688271406946</v>
      </c>
      <c r="G38" s="95"/>
      <c r="L38" s="31"/>
      <c r="N38" s="5"/>
    </row>
    <row r="39" spans="1:14" x14ac:dyDescent="0.35">
      <c r="A39" s="30">
        <f t="shared" si="3"/>
        <v>1994</v>
      </c>
      <c r="B39" s="4">
        <f>'Données Bouzidi et al.'!B37/12</f>
        <v>1578.6666666666667</v>
      </c>
      <c r="C39" s="4"/>
      <c r="D39" s="5">
        <f>B39/'Tableau 2 - Inflation'!$D$47</f>
        <v>1915.9073215940687</v>
      </c>
      <c r="E39" s="57">
        <f>'Tableau 4 - SMIC'!M17</f>
        <v>1298.3943515144492</v>
      </c>
      <c r="F39" s="32">
        <f t="shared" si="2"/>
        <v>1.475597394088592</v>
      </c>
      <c r="G39" s="95"/>
      <c r="L39" s="31"/>
      <c r="N39" s="5"/>
    </row>
    <row r="40" spans="1:14" x14ac:dyDescent="0.35">
      <c r="A40" s="30">
        <f t="shared" si="3"/>
        <v>1995</v>
      </c>
      <c r="B40" s="4">
        <f>'Données Bouzidi et al.'!B38/12</f>
        <v>1589</v>
      </c>
      <c r="C40" s="4"/>
      <c r="D40" s="5">
        <f>B40/'Tableau 2 - Inflation'!$D$47</f>
        <v>1928.4481000926783</v>
      </c>
      <c r="E40" s="57">
        <f>'Tableau 4 - SMIC'!M18</f>
        <v>1325.1450507668221</v>
      </c>
      <c r="F40" s="32">
        <f t="shared" si="2"/>
        <v>1.45527321629941</v>
      </c>
      <c r="G40" s="95"/>
      <c r="H40" s="16"/>
      <c r="L40" s="31"/>
      <c r="M40" s="2">
        <f>M35</f>
        <v>3083.3333333333335</v>
      </c>
      <c r="N40" s="5">
        <f>M40/'Tableau 2 - Inflation'!$B$47</f>
        <v>3851.9914470964918</v>
      </c>
    </row>
    <row r="41" spans="1:14" x14ac:dyDescent="0.35">
      <c r="A41" s="30">
        <f t="shared" si="3"/>
        <v>1996</v>
      </c>
      <c r="B41" s="4">
        <f>'Données Bouzidi et al.'!B39/12</f>
        <v>1578.6666666666667</v>
      </c>
      <c r="C41" s="4"/>
      <c r="D41" s="5">
        <f>B41/'Tableau 2 - Inflation'!$D$47</f>
        <v>1915.9073215940687</v>
      </c>
      <c r="E41" s="57">
        <f>'Tableau 4 - SMIC'!M19</f>
        <v>1325.6146267971833</v>
      </c>
      <c r="F41" s="32">
        <f t="shared" si="2"/>
        <v>1.4452973608348689</v>
      </c>
      <c r="G41" s="95"/>
      <c r="L41" s="31"/>
      <c r="N41" s="5"/>
    </row>
    <row r="42" spans="1:14" x14ac:dyDescent="0.35">
      <c r="A42" s="30">
        <f t="shared" si="3"/>
        <v>1997</v>
      </c>
      <c r="B42" s="4">
        <f>'Données Bouzidi et al.'!B40/12</f>
        <v>1578.6666666666667</v>
      </c>
      <c r="C42" s="4"/>
      <c r="D42" s="5">
        <f>B42/'Tableau 2 - Inflation'!$D$47</f>
        <v>1915.9073215940687</v>
      </c>
      <c r="E42" s="57">
        <f>'Tableau 4 - SMIC'!M20</f>
        <v>1369.3069376822809</v>
      </c>
      <c r="F42" s="32">
        <f t="shared" si="2"/>
        <v>1.3991803217158716</v>
      </c>
      <c r="G42" s="95"/>
      <c r="L42" s="31"/>
      <c r="N42" s="5"/>
    </row>
    <row r="43" spans="1:14" x14ac:dyDescent="0.35">
      <c r="A43" s="30">
        <f t="shared" si="3"/>
        <v>1998</v>
      </c>
      <c r="B43" s="4">
        <f>'Données Bouzidi et al.'!B41/12</f>
        <v>1578.6666666666667</v>
      </c>
      <c r="C43" s="4"/>
      <c r="D43" s="5">
        <f>B43/'Tableau 2 - Inflation'!$D$47</f>
        <v>1915.9073215940687</v>
      </c>
      <c r="E43" s="57">
        <f>'Tableau 4 - SMIC'!M21</f>
        <v>1388.1683444356831</v>
      </c>
      <c r="F43" s="32">
        <f t="shared" si="2"/>
        <v>1.3801692923439495</v>
      </c>
      <c r="G43" s="95"/>
      <c r="L43" s="31"/>
      <c r="N43" s="5"/>
    </row>
    <row r="44" spans="1:14" x14ac:dyDescent="0.35">
      <c r="A44" s="30">
        <f t="shared" si="3"/>
        <v>1999</v>
      </c>
      <c r="B44" s="4">
        <f>'Données Bouzidi et al.'!B42/12</f>
        <v>1599.4166666666667</v>
      </c>
      <c r="C44" s="4"/>
      <c r="D44" s="5">
        <f>B44/'Tableau 2 - Inflation'!$D$47</f>
        <v>1941.0900139017608</v>
      </c>
      <c r="E44" s="57">
        <f>'Tableau 4 - SMIC'!M22</f>
        <v>1398.2732414025418</v>
      </c>
      <c r="F44" s="32">
        <f t="shared" si="2"/>
        <v>1.3882050778249502</v>
      </c>
      <c r="G44" s="95"/>
      <c r="L44" s="31"/>
      <c r="N44" s="5"/>
    </row>
    <row r="45" spans="1:14" x14ac:dyDescent="0.35">
      <c r="A45" s="30">
        <f>A44+1</f>
        <v>2000</v>
      </c>
      <c r="B45" s="4">
        <f>'Données Bouzidi et al.'!B43/12</f>
        <v>1589</v>
      </c>
      <c r="C45" s="4"/>
      <c r="D45" s="5">
        <f>B45/'Tableau 2 - Inflation'!$D$47</f>
        <v>1928.4481000926783</v>
      </c>
      <c r="E45" s="57">
        <f>'Tableau 4 - SMIC'!M23</f>
        <v>1419.0816891466482</v>
      </c>
      <c r="F45" s="32">
        <f t="shared" si="2"/>
        <v>1.3589408663657221</v>
      </c>
      <c r="G45" s="95"/>
      <c r="H45" s="16"/>
      <c r="L45" s="31"/>
      <c r="M45" s="2">
        <f>36500/12</f>
        <v>3041.6666666666665</v>
      </c>
      <c r="N45" s="5">
        <f>M45/'Tableau 2 - Inflation'!$B$47</f>
        <v>3799.9375086222144</v>
      </c>
    </row>
    <row r="46" spans="1:14" x14ac:dyDescent="0.35">
      <c r="A46" s="30">
        <f t="shared" si="3"/>
        <v>2001</v>
      </c>
      <c r="B46" s="4">
        <f>'Données Bouzidi et al.'!B44/12</f>
        <v>1578.6666666666667</v>
      </c>
      <c r="C46" s="4"/>
      <c r="D46" s="5">
        <f>B46/'Tableau 2 - Inflation'!$D$47</f>
        <v>1915.9073215940687</v>
      </c>
      <c r="E46" s="57">
        <f>'Tableau 4 - SMIC'!M24</f>
        <v>1453.2185986509346</v>
      </c>
      <c r="F46" s="32">
        <f t="shared" si="2"/>
        <v>1.318388935685699</v>
      </c>
      <c r="G46" s="95"/>
      <c r="L46" s="31"/>
      <c r="N46" s="5"/>
    </row>
    <row r="47" spans="1:14" x14ac:dyDescent="0.35">
      <c r="A47" s="30">
        <f t="shared" si="3"/>
        <v>2002</v>
      </c>
      <c r="B47" s="4">
        <f>'Données Bouzidi et al.'!B45/12</f>
        <v>1578.6666666666667</v>
      </c>
      <c r="C47" s="4"/>
      <c r="D47" s="5">
        <f>B47/'Tableau 2 - Inflation'!$D$47</f>
        <v>1915.9073215940687</v>
      </c>
      <c r="E47" s="57">
        <f>'Tableau 4 - SMIC'!M25</f>
        <v>1460.4024782608697</v>
      </c>
      <c r="F47" s="32">
        <f t="shared" si="2"/>
        <v>1.311903636232965</v>
      </c>
      <c r="G47" s="95"/>
      <c r="L47" s="31"/>
      <c r="N47" s="5"/>
    </row>
    <row r="48" spans="1:14" x14ac:dyDescent="0.35">
      <c r="A48" s="30">
        <f t="shared" si="3"/>
        <v>2003</v>
      </c>
      <c r="B48" s="4">
        <f>'Données Bouzidi et al.'!B46/12</f>
        <v>1547.5833333333333</v>
      </c>
      <c r="C48" s="4"/>
      <c r="D48" s="5">
        <f>B48/'Tableau 2 - Inflation'!$D$47</f>
        <v>1878.1838507877662</v>
      </c>
      <c r="E48" s="57">
        <f>'Tableau 4 - SMIC'!M26</f>
        <v>1506.0923284429723</v>
      </c>
      <c r="F48" s="32">
        <f t="shared" si="2"/>
        <v>1.2470575776250514</v>
      </c>
      <c r="G48" s="95"/>
      <c r="L48" s="31"/>
      <c r="N48" s="5"/>
    </row>
    <row r="49" spans="1:14" x14ac:dyDescent="0.35">
      <c r="A49" s="30">
        <f t="shared" si="3"/>
        <v>2004</v>
      </c>
      <c r="B49" s="4">
        <f>'Données Bouzidi et al.'!B47/12</f>
        <v>1516.5833333333333</v>
      </c>
      <c r="C49" s="4"/>
      <c r="D49" s="5">
        <f>B49/'Tableau 2 - Inflation'!$D$47</f>
        <v>1840.5615152919368</v>
      </c>
      <c r="E49" s="57">
        <f>'Tableau 4 - SMIC'!M27</f>
        <v>1560.8293373493977</v>
      </c>
      <c r="F49" s="32">
        <f t="shared" si="2"/>
        <v>1.1792202204615019</v>
      </c>
      <c r="G49" s="95"/>
      <c r="H49" s="16"/>
      <c r="L49" s="31"/>
      <c r="M49" s="2">
        <f>34300/12</f>
        <v>2858.3333333333335</v>
      </c>
      <c r="N49" s="5">
        <f>M49/'Tableau 2 - Inflation'!$B$47</f>
        <v>3570.9001793353964</v>
      </c>
    </row>
    <row r="50" spans="1:14" x14ac:dyDescent="0.35">
      <c r="A50" s="30">
        <f t="shared" si="3"/>
        <v>2005</v>
      </c>
      <c r="E50" s="57">
        <f>'Tableau 4 - SMIC'!M28</f>
        <v>1451.1858743858049</v>
      </c>
      <c r="F50" s="32"/>
      <c r="G50" s="95"/>
      <c r="L50" s="31"/>
    </row>
    <row r="51" spans="1:14" x14ac:dyDescent="0.35">
      <c r="A51" s="30">
        <f t="shared" si="3"/>
        <v>2006</v>
      </c>
      <c r="C51" s="5">
        <f>349*53.97/12</f>
        <v>1569.6274999999998</v>
      </c>
      <c r="D51" s="4">
        <f>C51/'Tableau 2 - Inflation'!D49</f>
        <v>1840.9558542319746</v>
      </c>
      <c r="E51" s="57">
        <f>'Tableau 4 - SMIC'!M29</f>
        <v>1471.1331155844152</v>
      </c>
      <c r="F51" s="32">
        <f>D51/E51</f>
        <v>1.251386318974028</v>
      </c>
      <c r="G51" s="95"/>
      <c r="L51" s="31"/>
    </row>
    <row r="52" spans="1:14" x14ac:dyDescent="0.35">
      <c r="A52" s="30">
        <f t="shared" si="3"/>
        <v>2007</v>
      </c>
      <c r="C52" s="5"/>
      <c r="E52" s="57">
        <f>'Tableau 4 - SMIC'!M30</f>
        <v>1478.8567627701807</v>
      </c>
      <c r="F52" s="32"/>
      <c r="G52" s="95"/>
      <c r="L52" s="31"/>
    </row>
    <row r="53" spans="1:14" x14ac:dyDescent="0.35">
      <c r="A53" s="30">
        <f t="shared" si="3"/>
        <v>2008</v>
      </c>
      <c r="C53" s="5">
        <f>349*54.8/12</f>
        <v>1593.7666666666667</v>
      </c>
      <c r="D53" s="4">
        <f>C53/'Tableau 2 - Inflation'!D51</f>
        <v>1791.4484549356223</v>
      </c>
      <c r="E53" s="57">
        <f>'Tableau 4 - SMIC'!M31</f>
        <v>1471.2621415879828</v>
      </c>
      <c r="F53" s="32">
        <f>D53/E53</f>
        <v>1.2176269641534117</v>
      </c>
      <c r="G53" s="95"/>
      <c r="L53" s="31"/>
    </row>
    <row r="54" spans="1:14" x14ac:dyDescent="0.35">
      <c r="A54" s="30">
        <f t="shared" si="3"/>
        <v>2009</v>
      </c>
      <c r="C54" s="4">
        <f>349*55.1/12</f>
        <v>1602.4916666666668</v>
      </c>
      <c r="D54" s="4">
        <f>C54/'Tableau 2 - Inflation'!D52</f>
        <v>1799.7108383361922</v>
      </c>
      <c r="E54" s="57">
        <f>'Tableau 4 - SMIC'!M32</f>
        <v>1502.3641932246996</v>
      </c>
      <c r="F54" s="32">
        <f t="shared" si="2"/>
        <v>1.1979191506643025</v>
      </c>
      <c r="G54" s="95"/>
      <c r="H54" s="16"/>
      <c r="L54" s="31"/>
    </row>
    <row r="55" spans="1:14" x14ac:dyDescent="0.35">
      <c r="A55" s="30">
        <f t="shared" si="3"/>
        <v>2010</v>
      </c>
      <c r="C55" s="2">
        <v>1615</v>
      </c>
      <c r="D55" s="4">
        <f>C55/'Tableau 2 - Inflation'!D53</f>
        <v>1786.184543918919</v>
      </c>
      <c r="E55" s="57">
        <f>'Tableau 4 - SMIC'!M33</f>
        <v>1486.2340573479728</v>
      </c>
      <c r="F55" s="32">
        <f t="shared" si="2"/>
        <v>1.2018191448971207</v>
      </c>
      <c r="G55" s="95"/>
      <c r="H55" s="16"/>
      <c r="L55" s="31"/>
      <c r="N55" s="4" t="e">
        <f>#REF!/'Tableau 2 - Inflation'!B53</f>
        <v>#REF!</v>
      </c>
    </row>
    <row r="56" spans="1:14" x14ac:dyDescent="0.35">
      <c r="A56" s="30">
        <f>A55+1</f>
        <v>2011</v>
      </c>
      <c r="C56" s="59">
        <f>C55</f>
        <v>1615</v>
      </c>
      <c r="D56" s="4">
        <f>C56/'Tableau 2 - Inflation'!D54</f>
        <v>1749.2493796526053</v>
      </c>
      <c r="E56" s="57">
        <f>'Tableau 4 - SMIC'!M34</f>
        <v>1509.7130184863522</v>
      </c>
      <c r="F56" s="32">
        <f t="shared" si="2"/>
        <v>1.1586635063970063</v>
      </c>
      <c r="G56" s="95"/>
      <c r="L56" s="31"/>
    </row>
    <row r="57" spans="1:14" x14ac:dyDescent="0.35">
      <c r="A57" s="30">
        <f t="shared" si="3"/>
        <v>2012</v>
      </c>
      <c r="C57" s="4">
        <f>55.56*349/12</f>
        <v>1615.8700000000001</v>
      </c>
      <c r="D57" s="4">
        <f>C57/'Tableau 2 - Inflation'!D55</f>
        <v>1716.8209046653144</v>
      </c>
      <c r="E57" s="57">
        <f>'Tableau 4 - SMIC'!M35</f>
        <v>1514.7679764705881</v>
      </c>
      <c r="F57" s="32">
        <f t="shared" si="2"/>
        <v>1.1333886980272121</v>
      </c>
      <c r="G57" s="95"/>
      <c r="L57" s="31"/>
    </row>
    <row r="58" spans="1:14" x14ac:dyDescent="0.35">
      <c r="A58" s="30">
        <f t="shared" si="3"/>
        <v>2013</v>
      </c>
      <c r="C58" s="60">
        <f>C57</f>
        <v>1615.8700000000001</v>
      </c>
      <c r="D58" s="4">
        <f>C58/'Tableau 2 - Inflation'!D56</f>
        <v>1701.6339083232813</v>
      </c>
      <c r="E58" s="57">
        <f>'Tableau 4 - SMIC'!M36</f>
        <v>1506.1599412545233</v>
      </c>
      <c r="F58" s="32">
        <f t="shared" si="2"/>
        <v>1.1297830075774968</v>
      </c>
      <c r="G58" s="95"/>
      <c r="L58" s="31"/>
    </row>
    <row r="59" spans="1:14" x14ac:dyDescent="0.35">
      <c r="A59" s="30">
        <f t="shared" si="3"/>
        <v>2014</v>
      </c>
      <c r="C59" s="4">
        <f>349*55.56/12</f>
        <v>1615.8700000000001</v>
      </c>
      <c r="D59" s="4">
        <f>C59/'Tableau 2 - Inflation'!D57</f>
        <v>1693.4627971188477</v>
      </c>
      <c r="E59" s="57">
        <f>'Tableau 4 - SMIC'!M37</f>
        <v>1514.8227878751497</v>
      </c>
      <c r="F59" s="32">
        <f t="shared" si="2"/>
        <v>1.1179279917582157</v>
      </c>
      <c r="G59" s="95"/>
      <c r="L59" s="31"/>
    </row>
    <row r="60" spans="1:14" x14ac:dyDescent="0.35">
      <c r="A60" s="30">
        <f t="shared" si="3"/>
        <v>2015</v>
      </c>
      <c r="C60" s="60">
        <f>349*55.56/12</f>
        <v>1615.8700000000001</v>
      </c>
      <c r="D60" s="4">
        <f>C60/'Tableau 2 - Inflation'!D58</f>
        <v>1692.7854120000002</v>
      </c>
      <c r="E60" s="57">
        <f>'Tableau 4 - SMIC'!M38</f>
        <v>1526.9280181199997</v>
      </c>
      <c r="F60" s="32">
        <f t="shared" si="2"/>
        <v>1.1086216192982097</v>
      </c>
      <c r="G60" s="95"/>
      <c r="L60" s="31"/>
    </row>
    <row r="61" spans="1:14" x14ac:dyDescent="0.35">
      <c r="A61" s="30">
        <f>A60+1</f>
        <v>2016</v>
      </c>
      <c r="C61" s="60">
        <f>349*55.56/12</f>
        <v>1615.8700000000001</v>
      </c>
      <c r="D61" s="4">
        <f>C61/'Tableau 2 - Inflation'!D59</f>
        <v>1689.4065988023954</v>
      </c>
      <c r="E61" s="57">
        <f>'Tableau 4 - SMIC'!M39</f>
        <v>1533.3945984431136</v>
      </c>
      <c r="F61" s="32">
        <f t="shared" si="2"/>
        <v>1.1017428915673004</v>
      </c>
      <c r="G61" s="95"/>
      <c r="L61" s="31"/>
    </row>
    <row r="62" spans="1:14" x14ac:dyDescent="0.35">
      <c r="A62" s="30">
        <f t="shared" si="3"/>
        <v>2017</v>
      </c>
      <c r="C62" s="2">
        <v>1615</v>
      </c>
      <c r="D62" s="4">
        <f>C62/'Tableau 2 - Inflation'!D60</f>
        <v>1671.1517186882654</v>
      </c>
      <c r="E62" s="57">
        <f>'Tableau 4 - SMIC'!M40</f>
        <v>1531.7675246147767</v>
      </c>
      <c r="F62" s="32">
        <f t="shared" ref="F62:F68" si="4">D62/E62</f>
        <v>1.09099565817505</v>
      </c>
      <c r="G62" s="95"/>
      <c r="L62" s="31"/>
    </row>
    <row r="63" spans="1:14" x14ac:dyDescent="0.35">
      <c r="A63" s="30">
        <f t="shared" si="3"/>
        <v>2018</v>
      </c>
      <c r="C63" s="2">
        <f>383*55.56/12</f>
        <v>1773.29</v>
      </c>
      <c r="D63" s="4">
        <f>C63/'Tableau 2 - Inflation'!D61</f>
        <v>1802.1911175785799</v>
      </c>
      <c r="E63" s="57">
        <f>'Tableau 4 - SMIC'!M41</f>
        <v>1522.9221778812575</v>
      </c>
      <c r="F63" s="32">
        <f t="shared" si="4"/>
        <v>1.1833770259264667</v>
      </c>
      <c r="G63" s="95"/>
      <c r="L63" s="32"/>
    </row>
    <row r="64" spans="1:14" x14ac:dyDescent="0.35">
      <c r="A64" s="30">
        <f t="shared" si="3"/>
        <v>2019</v>
      </c>
      <c r="C64" s="2">
        <f>390*56.2/12</f>
        <v>1826.5</v>
      </c>
      <c r="D64" s="4">
        <f>C64/'Tableau 2 - Inflation'!D62</f>
        <v>1835.6114735226399</v>
      </c>
      <c r="E64" s="57">
        <f>'Tableau 4 - SMIC'!M42</f>
        <v>1528.8388380276283</v>
      </c>
      <c r="F64" s="32">
        <f t="shared" si="4"/>
        <v>1.200657275223844</v>
      </c>
      <c r="G64" s="95"/>
      <c r="L64" s="31"/>
    </row>
    <row r="65" spans="1:14" x14ac:dyDescent="0.35">
      <c r="A65" s="30">
        <f t="shared" si="3"/>
        <v>2020</v>
      </c>
      <c r="C65" s="2">
        <v>1827</v>
      </c>
      <c r="D65" s="4">
        <f>C65/'Tableau 2 - Inflation'!D63</f>
        <v>1827</v>
      </c>
      <c r="E65" s="57">
        <f>'Tableau 4 - SMIC'!M43</f>
        <v>1539.4504999999999</v>
      </c>
      <c r="F65" s="32">
        <f t="shared" si="4"/>
        <v>1.1867871035801412</v>
      </c>
      <c r="G65" s="95"/>
      <c r="H65" s="4"/>
      <c r="L65" s="31"/>
      <c r="N65" s="2">
        <v>3153</v>
      </c>
    </row>
    <row r="66" spans="1:14" x14ac:dyDescent="0.35">
      <c r="A66" s="30">
        <f t="shared" si="3"/>
        <v>2021</v>
      </c>
      <c r="C66" s="2">
        <v>1827</v>
      </c>
      <c r="D66" s="4">
        <f>C66/'Tableau 2 - Inflation'!D64</f>
        <v>1809.0408317580343</v>
      </c>
      <c r="E66" s="57">
        <f>'Tableau 4 - SMIC'!M44</f>
        <v>1539.335815689981</v>
      </c>
      <c r="F66" s="32">
        <f t="shared" si="4"/>
        <v>1.1752086928135057</v>
      </c>
      <c r="G66" s="95"/>
      <c r="L66" s="31"/>
    </row>
    <row r="67" spans="1:14" x14ac:dyDescent="0.35">
      <c r="A67" s="30">
        <v>2022</v>
      </c>
      <c r="C67" s="2">
        <f>390*58.2/12</f>
        <v>1891.5</v>
      </c>
      <c r="D67" s="4">
        <f>C67/'Tableau 2 - Inflation'!D65</f>
        <v>1780.3296628260512</v>
      </c>
      <c r="E67" s="57">
        <f>'Tableau 4 - SMIC'!M45</f>
        <v>1553.0234965175705</v>
      </c>
      <c r="F67" s="32">
        <f t="shared" si="4"/>
        <v>1.1463636363636363</v>
      </c>
      <c r="G67" s="95">
        <f>C67+169</f>
        <v>2060.5</v>
      </c>
      <c r="I67" s="4">
        <f>G67/'Tableau 2 - Inflation'!D65</f>
        <v>1939.3969179239114</v>
      </c>
      <c r="K67" s="16">
        <f>I67/E67</f>
        <v>1.2487878787878788</v>
      </c>
      <c r="L67" s="31"/>
    </row>
    <row r="68" spans="1:14" ht="16" thickBot="1" x14ac:dyDescent="0.4">
      <c r="A68" s="33">
        <v>2023</v>
      </c>
      <c r="B68" s="34"/>
      <c r="C68" s="34">
        <f>390*58.2/12</f>
        <v>1891.5</v>
      </c>
      <c r="D68" s="35">
        <f>C68/'Tableau 2 - Inflation'!D66</f>
        <v>1689.1173271594412</v>
      </c>
      <c r="E68" s="36">
        <f>'Tableau 4 - SMIC'!M46</f>
        <v>1526.1440719616628</v>
      </c>
      <c r="F68" s="54">
        <f t="shared" si="4"/>
        <v>1.1067875950848449</v>
      </c>
      <c r="G68" s="96"/>
      <c r="H68" s="97">
        <f>G67+100</f>
        <v>2160.5</v>
      </c>
      <c r="I68" s="35"/>
      <c r="J68" s="35">
        <f>H68/'Tableau 2 - Inflation'!D66</f>
        <v>1929.3354403002763</v>
      </c>
      <c r="K68" s="34"/>
      <c r="L68" s="54">
        <f>J68/E68</f>
        <v>1.2641895845523696</v>
      </c>
    </row>
    <row r="69" spans="1:14" ht="46" customHeight="1" x14ac:dyDescent="0.35">
      <c r="D69" s="5"/>
      <c r="E69" s="2"/>
      <c r="H69" s="4"/>
    </row>
    <row r="70" spans="1:14" x14ac:dyDescent="0.35">
      <c r="E70" s="53"/>
      <c r="F70" s="16"/>
      <c r="G7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2472-B8BB-4395-9E29-0D9AC345F86C}">
  <dimension ref="A1:V85"/>
  <sheetViews>
    <sheetView tabSelected="1" topLeftCell="X25" zoomScale="50" zoomScaleNormal="50" workbookViewId="0">
      <selection activeCell="AJ82" sqref="AJ82"/>
    </sheetView>
  </sheetViews>
  <sheetFormatPr baseColWidth="10" defaultRowHeight="15.5" x14ac:dyDescent="0.35"/>
  <sheetData>
    <row r="1" spans="1:22" x14ac:dyDescent="0.35">
      <c r="A1" t="s">
        <v>0</v>
      </c>
      <c r="B1" t="s">
        <v>147</v>
      </c>
      <c r="C1" t="s">
        <v>155</v>
      </c>
      <c r="D1" t="s">
        <v>148</v>
      </c>
      <c r="E1" t="s">
        <v>150</v>
      </c>
      <c r="F1" t="s">
        <v>149</v>
      </c>
      <c r="G1" t="s">
        <v>197</v>
      </c>
      <c r="H1" t="s">
        <v>151</v>
      </c>
      <c r="I1" t="s">
        <v>152</v>
      </c>
      <c r="J1" t="s">
        <v>154</v>
      </c>
      <c r="K1" t="s">
        <v>153</v>
      </c>
      <c r="L1" t="s">
        <v>152</v>
      </c>
      <c r="M1" t="s">
        <v>195</v>
      </c>
      <c r="N1" t="s">
        <v>196</v>
      </c>
      <c r="R1" t="s">
        <v>191</v>
      </c>
      <c r="S1" t="s">
        <v>193</v>
      </c>
      <c r="T1" t="s">
        <v>192</v>
      </c>
      <c r="U1" t="s">
        <v>198</v>
      </c>
      <c r="V1" t="s">
        <v>199</v>
      </c>
    </row>
    <row r="2" spans="1:22" x14ac:dyDescent="0.35">
      <c r="A2">
        <v>1985</v>
      </c>
      <c r="B2">
        <v>52.407569844429069</v>
      </c>
      <c r="C2">
        <v>96.172171629297779</v>
      </c>
      <c r="D2">
        <v>2003.8950417052799</v>
      </c>
      <c r="E2">
        <f>I2/F2</f>
        <v>1157.2574186112568</v>
      </c>
      <c r="F2" s="103">
        <v>0.55434573079392346</v>
      </c>
      <c r="G2" s="103">
        <v>100</v>
      </c>
      <c r="H2">
        <f t="shared" ref="H2:H21" si="0">D2*F2</f>
        <v>1110.850661328433</v>
      </c>
      <c r="I2" s="103">
        <v>641.52070943674653</v>
      </c>
      <c r="J2">
        <f t="shared" ref="J2:J21" si="1">H2/H$2*100</f>
        <v>100</v>
      </c>
      <c r="K2">
        <f>B2/B$2*100</f>
        <v>100</v>
      </c>
      <c r="L2">
        <f>I2/I$2*100</f>
        <v>100</v>
      </c>
      <c r="M2">
        <v>100</v>
      </c>
      <c r="N2">
        <v>100</v>
      </c>
      <c r="R2">
        <f>D2/D$2*100</f>
        <v>100</v>
      </c>
      <c r="S2">
        <f>E2/E$2*100</f>
        <v>100</v>
      </c>
      <c r="T2">
        <f>C2/C$2*100</f>
        <v>100</v>
      </c>
      <c r="U2">
        <f>M2/$G2*100</f>
        <v>100</v>
      </c>
      <c r="V2">
        <f>N2/$G2*100</f>
        <v>100</v>
      </c>
    </row>
    <row r="3" spans="1:22" x14ac:dyDescent="0.35">
      <c r="A3">
        <f>A2+1</f>
        <v>1986</v>
      </c>
      <c r="B3">
        <v>54.504181152439173</v>
      </c>
      <c r="C3">
        <v>95.066857140054992</v>
      </c>
      <c r="D3">
        <v>1991.2531278962001</v>
      </c>
      <c r="E3">
        <f t="shared" ref="E3:E39" si="2">I3/F3</f>
        <v>1203.3459519395931</v>
      </c>
      <c r="F3" s="103">
        <v>0.56929735970417994</v>
      </c>
      <c r="G3" s="103">
        <v>102.6971667823333</v>
      </c>
      <c r="H3">
        <f t="shared" si="0"/>
        <v>1133.6151482139965</v>
      </c>
      <c r="I3" s="103">
        <v>685.06167324992339</v>
      </c>
      <c r="J3">
        <f t="shared" si="1"/>
        <v>102.04928418175851</v>
      </c>
      <c r="K3">
        <f>B3/B$2*100</f>
        <v>104.00058868257744</v>
      </c>
      <c r="L3">
        <f t="shared" ref="L3:L39" si="3">I3/I$2*100</f>
        <v>106.78714859437753</v>
      </c>
      <c r="M3">
        <v>103.5564081753117</v>
      </c>
      <c r="N3">
        <v>105.10156802497137</v>
      </c>
      <c r="R3">
        <f t="shared" ref="R3:R39" si="4">D3/D$2*100</f>
        <v>99.369132936307793</v>
      </c>
      <c r="S3">
        <f t="shared" ref="S3:S39" si="5">E3/E$2*100</f>
        <v>103.98256538148996</v>
      </c>
      <c r="T3">
        <f>C3/C$2*100</f>
        <v>98.850691971994465</v>
      </c>
      <c r="U3">
        <f t="shared" ref="U3:U39" si="6">M3/$G3*100</f>
        <v>100.83667487614294</v>
      </c>
      <c r="V3">
        <f t="shared" ref="V3:V39" si="7">N3/$G3*100</f>
        <v>102.34125372488046</v>
      </c>
    </row>
    <row r="4" spans="1:22" x14ac:dyDescent="0.35">
      <c r="A4">
        <f t="shared" ref="A4:A39" si="8">A3+1</f>
        <v>1987</v>
      </c>
      <c r="B4">
        <v>56.347553694245725</v>
      </c>
      <c r="C4">
        <v>95.826065121061006</v>
      </c>
      <c r="D4">
        <v>1928.4481000926783</v>
      </c>
      <c r="E4">
        <f t="shared" si="2"/>
        <v>1212.6463441223061</v>
      </c>
      <c r="F4" s="103">
        <v>0.58575221285880719</v>
      </c>
      <c r="G4" s="103">
        <v>105.66550445331362</v>
      </c>
      <c r="H4">
        <f t="shared" si="0"/>
        <v>1129.5927420126488</v>
      </c>
      <c r="I4" s="103">
        <v>710.31027948478334</v>
      </c>
      <c r="J4">
        <f t="shared" si="1"/>
        <v>101.68718274532085</v>
      </c>
      <c r="K4">
        <f>B4/B$2*100</f>
        <v>107.51796708283254</v>
      </c>
      <c r="L4">
        <f t="shared" si="3"/>
        <v>110.72289156626509</v>
      </c>
      <c r="M4">
        <v>106.69224525935215</v>
      </c>
      <c r="N4">
        <v>109.24232448118613</v>
      </c>
      <c r="R4">
        <f t="shared" si="4"/>
        <v>96.234985363884249</v>
      </c>
      <c r="S4">
        <f t="shared" si="5"/>
        <v>104.78622341237767</v>
      </c>
      <c r="T4">
        <f>C4/C$2*100</f>
        <v>99.640117819559208</v>
      </c>
      <c r="U4">
        <f t="shared" si="6"/>
        <v>100.97168968373418</v>
      </c>
      <c r="V4">
        <f t="shared" si="7"/>
        <v>103.38504041255288</v>
      </c>
    </row>
    <row r="5" spans="1:22" x14ac:dyDescent="0.35">
      <c r="A5">
        <f t="shared" si="8"/>
        <v>1988</v>
      </c>
      <c r="B5">
        <v>58.390626984842882</v>
      </c>
      <c r="C5">
        <v>96.152057048734434</v>
      </c>
      <c r="D5">
        <v>1966.1715708989805</v>
      </c>
      <c r="E5">
        <f t="shared" si="2"/>
        <v>1220.5217940600876</v>
      </c>
      <c r="F5" s="103">
        <v>0.60118173834886979</v>
      </c>
      <c r="G5" s="103">
        <v>108.44888035628391</v>
      </c>
      <c r="H5">
        <f t="shared" si="0"/>
        <v>1182.0264428851772</v>
      </c>
      <c r="I5" s="103">
        <v>733.75541384572466</v>
      </c>
      <c r="J5">
        <f t="shared" si="1"/>
        <v>106.40732224722514</v>
      </c>
      <c r="K5">
        <f>B5/B$2*100</f>
        <v>111.41639873433249</v>
      </c>
      <c r="L5">
        <f t="shared" si="3"/>
        <v>114.37751004016066</v>
      </c>
      <c r="M5">
        <v>110.21347795544685</v>
      </c>
      <c r="N5">
        <v>113.82115146001395</v>
      </c>
      <c r="R5">
        <f t="shared" si="4"/>
        <v>98.117492681942181</v>
      </c>
      <c r="S5">
        <f t="shared" si="5"/>
        <v>105.46675047672194</v>
      </c>
      <c r="T5">
        <f>C5/C$2*100</f>
        <v>99.979084822332098</v>
      </c>
      <c r="U5">
        <f t="shared" si="6"/>
        <v>101.62712385168548</v>
      </c>
      <c r="V5">
        <f t="shared" si="7"/>
        <v>104.95373588559022</v>
      </c>
    </row>
    <row r="6" spans="1:22" x14ac:dyDescent="0.35">
      <c r="A6">
        <f t="shared" si="8"/>
        <v>1989</v>
      </c>
      <c r="B6">
        <v>60.817085770808617</v>
      </c>
      <c r="C6">
        <v>96.85612252604497</v>
      </c>
      <c r="D6">
        <v>1915.9073215940687</v>
      </c>
      <c r="E6">
        <f t="shared" si="2"/>
        <v>1212.1153905209737</v>
      </c>
      <c r="F6" s="103">
        <v>0.62405579337141803</v>
      </c>
      <c r="G6" s="103">
        <v>112.57519607441677</v>
      </c>
      <c r="H6">
        <f t="shared" si="0"/>
        <v>1195.633063603495</v>
      </c>
      <c r="I6" s="103">
        <v>756.4276316892724</v>
      </c>
      <c r="J6">
        <f t="shared" si="1"/>
        <v>107.63220523032982</v>
      </c>
      <c r="K6">
        <f>B6/B$2*100</f>
        <v>116.04637641345144</v>
      </c>
      <c r="L6">
        <f t="shared" si="3"/>
        <v>117.91164658634541</v>
      </c>
      <c r="M6">
        <v>114.80989121039759</v>
      </c>
      <c r="N6">
        <v>118.70775868500598</v>
      </c>
      <c r="R6">
        <f t="shared" si="4"/>
        <v>95.609165236701458</v>
      </c>
      <c r="S6">
        <f t="shared" si="5"/>
        <v>104.74034307557503</v>
      </c>
      <c r="T6">
        <f>C6/C$2*100</f>
        <v>100.71117339367517</v>
      </c>
      <c r="U6">
        <f t="shared" si="6"/>
        <v>101.9850688374583</v>
      </c>
      <c r="V6">
        <f t="shared" si="7"/>
        <v>105.44752558684006</v>
      </c>
    </row>
    <row r="7" spans="1:22" x14ac:dyDescent="0.35">
      <c r="A7">
        <f t="shared" si="8"/>
        <v>1990</v>
      </c>
      <c r="B7">
        <v>63.86456815341996</v>
      </c>
      <c r="C7">
        <v>98.981524377889144</v>
      </c>
      <c r="D7">
        <v>1903.3665430954586</v>
      </c>
      <c r="E7">
        <f t="shared" si="2"/>
        <v>1220.9415300756164</v>
      </c>
      <c r="F7" s="103">
        <v>0.6438114183409589</v>
      </c>
      <c r="G7" s="103">
        <v>116.13896934299545</v>
      </c>
      <c r="H7">
        <f t="shared" si="0"/>
        <v>1225.4091137330151</v>
      </c>
      <c r="I7" s="103">
        <v>786.05609818936307</v>
      </c>
      <c r="J7">
        <f t="shared" si="1"/>
        <v>110.31267805769545</v>
      </c>
      <c r="K7">
        <f>B7/B$2*100</f>
        <v>121.86134244156099</v>
      </c>
      <c r="L7">
        <f t="shared" si="3"/>
        <v>122.53012048192772</v>
      </c>
      <c r="M7">
        <v>120.39642927598145</v>
      </c>
      <c r="N7">
        <v>124.44733247668174</v>
      </c>
      <c r="R7">
        <f t="shared" si="4"/>
        <v>94.983345109518652</v>
      </c>
      <c r="S7">
        <f t="shared" si="5"/>
        <v>105.50302036869053</v>
      </c>
      <c r="T7">
        <f>C7/C$2*100</f>
        <v>102.92117012748783</v>
      </c>
      <c r="U7">
        <f t="shared" si="6"/>
        <v>103.66583237053908</v>
      </c>
      <c r="V7">
        <f t="shared" si="7"/>
        <v>107.15381166260313</v>
      </c>
    </row>
    <row r="8" spans="1:22" x14ac:dyDescent="0.35">
      <c r="A8">
        <f t="shared" si="8"/>
        <v>1991</v>
      </c>
      <c r="B8">
        <v>66.516410955597564</v>
      </c>
      <c r="C8">
        <v>100.42950417428129</v>
      </c>
      <c r="D8">
        <v>1903.3665430954586</v>
      </c>
      <c r="E8">
        <f t="shared" si="2"/>
        <v>1266.2886778763127</v>
      </c>
      <c r="F8" s="103">
        <v>0.6644997016112989</v>
      </c>
      <c r="G8" s="103">
        <v>119.87098748999384</v>
      </c>
      <c r="H8">
        <f t="shared" si="0"/>
        <v>1264.7864999438618</v>
      </c>
      <c r="I8" s="103">
        <v>841.44844860257592</v>
      </c>
      <c r="J8">
        <f t="shared" si="1"/>
        <v>113.85747373380879</v>
      </c>
      <c r="K8">
        <f>B8/B$2*100</f>
        <v>126.92138016139718</v>
      </c>
      <c r="L8">
        <f t="shared" si="3"/>
        <v>131.16465863453814</v>
      </c>
      <c r="M8">
        <v>124.75495835309005</v>
      </c>
      <c r="N8">
        <v>130.08916558660505</v>
      </c>
      <c r="R8">
        <f t="shared" si="4"/>
        <v>94.983345109518652</v>
      </c>
      <c r="S8">
        <f t="shared" si="5"/>
        <v>109.42152173851663</v>
      </c>
      <c r="T8">
        <f>C8/C$2*100</f>
        <v>104.42678216874803</v>
      </c>
      <c r="U8">
        <f t="shared" si="6"/>
        <v>104.07435607678121</v>
      </c>
      <c r="V8">
        <f t="shared" si="7"/>
        <v>108.52431293891208</v>
      </c>
    </row>
    <row r="9" spans="1:22" x14ac:dyDescent="0.35">
      <c r="A9">
        <f t="shared" si="8"/>
        <v>1992</v>
      </c>
      <c r="B9">
        <v>68.968411822510632</v>
      </c>
      <c r="C9">
        <v>102.15993444921446</v>
      </c>
      <c r="D9">
        <v>1928.4481000926783</v>
      </c>
      <c r="E9">
        <f t="shared" si="2"/>
        <v>1261.6675820335365</v>
      </c>
      <c r="F9" s="103">
        <v>0.68020688283270314</v>
      </c>
      <c r="G9" s="103">
        <v>122.70445049852259</v>
      </c>
      <c r="H9">
        <f t="shared" si="0"/>
        <v>1311.7436708686894</v>
      </c>
      <c r="I9" s="103">
        <v>858.19497314610567</v>
      </c>
      <c r="J9">
        <f t="shared" si="1"/>
        <v>118.08460997808783</v>
      </c>
      <c r="K9">
        <f>B9/B$2*100</f>
        <v>131.60009522907114</v>
      </c>
      <c r="L9">
        <f t="shared" si="3"/>
        <v>133.77510040160644</v>
      </c>
      <c r="M9">
        <v>129.02700203464545</v>
      </c>
      <c r="N9">
        <v>134.7274094936673</v>
      </c>
      <c r="R9">
        <f t="shared" si="4"/>
        <v>96.234985363884249</v>
      </c>
      <c r="S9">
        <f t="shared" si="5"/>
        <v>109.02220731041629</v>
      </c>
      <c r="T9">
        <f>C9/C$2*100</f>
        <v>106.22608673431742</v>
      </c>
      <c r="U9">
        <f t="shared" si="6"/>
        <v>105.15266684332609</v>
      </c>
      <c r="V9">
        <f t="shared" si="7"/>
        <v>109.79830718959087</v>
      </c>
    </row>
    <row r="10" spans="1:22" x14ac:dyDescent="0.35">
      <c r="A10">
        <f t="shared" si="8"/>
        <v>1993</v>
      </c>
      <c r="B10">
        <v>70.403075000000001</v>
      </c>
      <c r="C10">
        <v>102.49313711762814</v>
      </c>
      <c r="D10">
        <v>1928.4481000926783</v>
      </c>
      <c r="E10">
        <f t="shared" si="2"/>
        <v>1292.0492293951349</v>
      </c>
      <c r="F10" s="103">
        <v>0.6945215834493732</v>
      </c>
      <c r="G10" s="103">
        <v>125.28671997792648</v>
      </c>
      <c r="H10">
        <f t="shared" si="0"/>
        <v>1339.3488280763022</v>
      </c>
      <c r="I10" s="103">
        <v>897.35607669405158</v>
      </c>
      <c r="J10">
        <f t="shared" si="1"/>
        <v>120.56965663364822</v>
      </c>
      <c r="K10">
        <f>B10/B$2*100</f>
        <v>134.33760658811366</v>
      </c>
      <c r="L10">
        <f t="shared" si="3"/>
        <v>139.87951807228919</v>
      </c>
      <c r="M10">
        <v>131.82068116342097</v>
      </c>
      <c r="N10">
        <v>137.87759439487459</v>
      </c>
      <c r="R10">
        <f t="shared" si="4"/>
        <v>96.234985363884249</v>
      </c>
      <c r="S10">
        <f t="shared" si="5"/>
        <v>111.64752185781037</v>
      </c>
      <c r="T10">
        <f>C10/C$2*100</f>
        <v>106.57255147850353</v>
      </c>
      <c r="U10">
        <f t="shared" si="6"/>
        <v>105.21520651721561</v>
      </c>
      <c r="V10">
        <f t="shared" si="7"/>
        <v>110.0496480546114</v>
      </c>
    </row>
    <row r="11" spans="1:22" x14ac:dyDescent="0.35">
      <c r="A11">
        <f t="shared" si="8"/>
        <v>1994</v>
      </c>
      <c r="B11">
        <v>71.679039000000003</v>
      </c>
      <c r="C11">
        <v>103.18976092779896</v>
      </c>
      <c r="D11">
        <v>1915.9073215940687</v>
      </c>
      <c r="E11">
        <f t="shared" si="2"/>
        <v>1297.6464797236031</v>
      </c>
      <c r="F11" s="103">
        <v>0.70601949472846603</v>
      </c>
      <c r="G11" s="103">
        <v>127.36086083270062</v>
      </c>
      <c r="H11">
        <f t="shared" si="0"/>
        <v>1352.667919138413</v>
      </c>
      <c r="I11" s="103">
        <v>916.16371195063095</v>
      </c>
      <c r="J11">
        <f t="shared" si="1"/>
        <v>121.76865588042212</v>
      </c>
      <c r="K11">
        <f>B11/B$2*100</f>
        <v>136.77230066720884</v>
      </c>
      <c r="L11">
        <f t="shared" si="3"/>
        <v>142.81124497991971</v>
      </c>
      <c r="M11">
        <v>134.37432958083085</v>
      </c>
      <c r="N11">
        <v>139.89371199295414</v>
      </c>
      <c r="R11">
        <f t="shared" si="4"/>
        <v>95.609165236701458</v>
      </c>
      <c r="S11">
        <f t="shared" si="5"/>
        <v>112.1311869645059</v>
      </c>
      <c r="T11">
        <f>C11/C$2*100</f>
        <v>107.29690219074075</v>
      </c>
      <c r="U11">
        <f t="shared" si="6"/>
        <v>105.50676927140357</v>
      </c>
      <c r="V11">
        <f t="shared" si="7"/>
        <v>109.84042591916561</v>
      </c>
    </row>
    <row r="12" spans="1:22" x14ac:dyDescent="0.35">
      <c r="A12">
        <f t="shared" si="8"/>
        <v>1995</v>
      </c>
      <c r="B12">
        <v>73.30922000000001</v>
      </c>
      <c r="C12">
        <v>104.24896630169992</v>
      </c>
      <c r="D12">
        <v>1928.4481000926783</v>
      </c>
      <c r="E12">
        <f t="shared" si="2"/>
        <v>1325.6497080113093</v>
      </c>
      <c r="F12" s="103">
        <v>0.71870300377959018</v>
      </c>
      <c r="G12" s="103">
        <v>129.64887503512966</v>
      </c>
      <c r="H12">
        <f t="shared" si="0"/>
        <v>1385.9814421696517</v>
      </c>
      <c r="I12" s="103">
        <v>952.74842710726466</v>
      </c>
      <c r="J12">
        <f t="shared" si="1"/>
        <v>124.76757591449763</v>
      </c>
      <c r="K12">
        <f>B12/B$2*100</f>
        <v>139.8828837467891</v>
      </c>
      <c r="L12">
        <f t="shared" si="3"/>
        <v>148.5140562248996</v>
      </c>
      <c r="M12">
        <v>137.3002169505057</v>
      </c>
      <c r="N12">
        <v>142.88403696373064</v>
      </c>
      <c r="R12">
        <f t="shared" si="4"/>
        <v>96.234985363884249</v>
      </c>
      <c r="S12">
        <f t="shared" si="5"/>
        <v>114.55097947024856</v>
      </c>
      <c r="T12">
        <f>C12/C$2*100</f>
        <v>108.39826587626065</v>
      </c>
      <c r="U12">
        <f t="shared" si="6"/>
        <v>105.90158758670512</v>
      </c>
      <c r="V12">
        <f t="shared" si="7"/>
        <v>110.20846646375819</v>
      </c>
    </row>
    <row r="13" spans="1:22" x14ac:dyDescent="0.35">
      <c r="A13">
        <f t="shared" si="8"/>
        <v>1996</v>
      </c>
      <c r="B13">
        <v>74.908089000000004</v>
      </c>
      <c r="C13">
        <v>104.98933218942358</v>
      </c>
      <c r="D13">
        <v>1915.9073215940687</v>
      </c>
      <c r="E13">
        <f t="shared" si="2"/>
        <v>1325.8862594033906</v>
      </c>
      <c r="F13" s="103">
        <v>0.73295404814004372</v>
      </c>
      <c r="G13" s="103">
        <v>132.21966138177356</v>
      </c>
      <c r="H13">
        <f t="shared" si="0"/>
        <v>1404.2720272235213</v>
      </c>
      <c r="I13" s="103">
        <v>971.81370120297515</v>
      </c>
      <c r="J13">
        <f t="shared" si="1"/>
        <v>126.41411452590705</v>
      </c>
      <c r="K13">
        <f>B13/B$2*100</f>
        <v>142.93371973240377</v>
      </c>
      <c r="L13">
        <f t="shared" si="3"/>
        <v>151.4859437751004</v>
      </c>
      <c r="M13">
        <v>140.48195545788755</v>
      </c>
      <c r="N13">
        <v>144.45464342773943</v>
      </c>
      <c r="R13">
        <f t="shared" si="4"/>
        <v>95.609165236701458</v>
      </c>
      <c r="S13">
        <f t="shared" si="5"/>
        <v>114.57142015943984</v>
      </c>
      <c r="T13">
        <f>C13/C$2*100</f>
        <v>109.16809968076021</v>
      </c>
      <c r="U13">
        <f t="shared" si="6"/>
        <v>106.2489148661917</v>
      </c>
      <c r="V13">
        <f t="shared" si="7"/>
        <v>109.2535269853992</v>
      </c>
    </row>
    <row r="14" spans="1:22" x14ac:dyDescent="0.35">
      <c r="A14">
        <f t="shared" si="8"/>
        <v>1997</v>
      </c>
      <c r="B14">
        <v>76.526527999999999</v>
      </c>
      <c r="C14">
        <v>106.28679572966307</v>
      </c>
      <c r="D14">
        <v>1915.9073215940687</v>
      </c>
      <c r="E14">
        <f t="shared" si="2"/>
        <v>1369.5059700730565</v>
      </c>
      <c r="F14" s="103">
        <v>0.74177839665804657</v>
      </c>
      <c r="G14" s="103">
        <v>133.81151066062787</v>
      </c>
      <c r="H14">
        <f t="shared" si="0"/>
        <v>1421.1786611574607</v>
      </c>
      <c r="I14" s="103">
        <v>1015.8699426944145</v>
      </c>
      <c r="J14">
        <f t="shared" si="1"/>
        <v>127.93606833324614</v>
      </c>
      <c r="K14">
        <f>B14/B$2*100</f>
        <v>146.02189765174691</v>
      </c>
      <c r="L14">
        <f t="shared" si="3"/>
        <v>158.35341365461849</v>
      </c>
      <c r="M14">
        <v>143.04702712053978</v>
      </c>
      <c r="N14">
        <v>146.41961614362808</v>
      </c>
      <c r="R14">
        <f t="shared" si="4"/>
        <v>95.609165236701458</v>
      </c>
      <c r="S14">
        <f t="shared" si="5"/>
        <v>118.34065161720928</v>
      </c>
      <c r="T14">
        <f>C14/C$2*100</f>
        <v>110.51720464351456</v>
      </c>
      <c r="U14">
        <f t="shared" si="6"/>
        <v>106.90188490834318</v>
      </c>
      <c r="V14">
        <f t="shared" si="7"/>
        <v>109.42228767970255</v>
      </c>
    </row>
    <row r="15" spans="1:22" x14ac:dyDescent="0.35">
      <c r="A15">
        <f t="shared" si="8"/>
        <v>1998</v>
      </c>
      <c r="B15">
        <v>77.867073000000005</v>
      </c>
      <c r="C15">
        <v>107.04099136743196</v>
      </c>
      <c r="D15">
        <v>1915.9073215940687</v>
      </c>
      <c r="E15">
        <f t="shared" si="2"/>
        <v>1387.9076753238621</v>
      </c>
      <c r="F15" s="103">
        <v>0.74660831509846848</v>
      </c>
      <c r="G15" s="103">
        <v>134.68279335879257</v>
      </c>
      <c r="H15">
        <f t="shared" si="0"/>
        <v>1430.4323372601673</v>
      </c>
      <c r="I15" s="103">
        <v>1036.2234109857809</v>
      </c>
      <c r="J15">
        <f t="shared" si="1"/>
        <v>128.76909444781319</v>
      </c>
      <c r="K15">
        <f>B15/B$2*100</f>
        <v>148.57982011214602</v>
      </c>
      <c r="L15">
        <f t="shared" si="3"/>
        <v>161.52610441767067</v>
      </c>
      <c r="M15">
        <v>144.90443184082486</v>
      </c>
      <c r="N15">
        <v>148.83930660470006</v>
      </c>
      <c r="R15">
        <f t="shared" si="4"/>
        <v>95.609165236701458</v>
      </c>
      <c r="S15">
        <f t="shared" si="5"/>
        <v>119.93076501418263</v>
      </c>
      <c r="T15">
        <f>C15/C$2*100</f>
        <v>111.30141864741164</v>
      </c>
      <c r="U15">
        <f t="shared" si="6"/>
        <v>107.58941675259291</v>
      </c>
      <c r="V15">
        <f t="shared" si="7"/>
        <v>110.511003590633</v>
      </c>
    </row>
    <row r="16" spans="1:22" x14ac:dyDescent="0.35">
      <c r="A16">
        <f t="shared" si="8"/>
        <v>1999</v>
      </c>
      <c r="B16">
        <v>79.147500000000008</v>
      </c>
      <c r="C16">
        <v>108.60936363592327</v>
      </c>
      <c r="D16">
        <v>1941.0900139017608</v>
      </c>
      <c r="E16">
        <f t="shared" si="2"/>
        <v>1397.6542416417074</v>
      </c>
      <c r="F16" s="103">
        <v>0.75061865924010374</v>
      </c>
      <c r="G16" s="103">
        <v>135.40623072267226</v>
      </c>
      <c r="H16">
        <f t="shared" si="0"/>
        <v>1457.018383699294</v>
      </c>
      <c r="I16" s="103">
        <v>1049.1053529423423</v>
      </c>
      <c r="J16">
        <f t="shared" si="1"/>
        <v>131.16239962956763</v>
      </c>
      <c r="K16">
        <f>B16/B$2*100</f>
        <v>151.02303013657749</v>
      </c>
      <c r="L16">
        <f t="shared" si="3"/>
        <v>163.53413654618475</v>
      </c>
      <c r="M16">
        <v>147.17488360479695</v>
      </c>
      <c r="N16">
        <v>151.61324182456656</v>
      </c>
      <c r="R16">
        <f t="shared" si="4"/>
        <v>96.865852427576598</v>
      </c>
      <c r="S16">
        <f t="shared" si="5"/>
        <v>120.77297748662816</v>
      </c>
      <c r="T16">
        <f>C16/C$2*100</f>
        <v>112.93221500140966</v>
      </c>
      <c r="U16">
        <f t="shared" si="6"/>
        <v>108.69136731693555</v>
      </c>
      <c r="V16">
        <f t="shared" si="7"/>
        <v>111.96917676195281</v>
      </c>
    </row>
    <row r="17" spans="1:22" x14ac:dyDescent="0.35">
      <c r="A17">
        <f t="shared" si="8"/>
        <v>2000</v>
      </c>
      <c r="B17">
        <v>80.554999999999993</v>
      </c>
      <c r="C17">
        <v>108.82909191914102</v>
      </c>
      <c r="D17">
        <v>1928.4481000926783</v>
      </c>
      <c r="E17">
        <f t="shared" si="2"/>
        <v>1418.5013207010891</v>
      </c>
      <c r="F17" s="103">
        <v>0.763198726874876</v>
      </c>
      <c r="G17" s="103">
        <v>137.67558483436628</v>
      </c>
      <c r="H17">
        <f t="shared" si="0"/>
        <v>1471.7891348350056</v>
      </c>
      <c r="I17" s="103">
        <v>1082.5984020294013</v>
      </c>
      <c r="J17">
        <f t="shared" si="1"/>
        <v>132.49207891499449</v>
      </c>
      <c r="K17">
        <f>B17/B$2*100</f>
        <v>153.70871085823302</v>
      </c>
      <c r="L17">
        <f t="shared" si="3"/>
        <v>168.75502008032132</v>
      </c>
      <c r="M17">
        <v>149.55088296755676</v>
      </c>
      <c r="N17">
        <v>154.27640200453584</v>
      </c>
      <c r="R17">
        <f t="shared" si="4"/>
        <v>96.234985363884249</v>
      </c>
      <c r="S17">
        <f t="shared" si="5"/>
        <v>122.57439856409241</v>
      </c>
      <c r="T17">
        <f>C17/C$2*100</f>
        <v>113.16068887227608</v>
      </c>
      <c r="U17">
        <f t="shared" si="6"/>
        <v>108.62556578021973</v>
      </c>
      <c r="V17">
        <f t="shared" si="7"/>
        <v>112.05792384331727</v>
      </c>
    </row>
    <row r="18" spans="1:22" x14ac:dyDescent="0.35">
      <c r="A18">
        <f t="shared" si="8"/>
        <v>2001</v>
      </c>
      <c r="B18">
        <v>82.575000000000003</v>
      </c>
      <c r="C18">
        <v>109.35582196689427</v>
      </c>
      <c r="D18">
        <v>1915.9073215940687</v>
      </c>
      <c r="E18">
        <f t="shared" si="2"/>
        <v>0</v>
      </c>
      <c r="F18" s="103">
        <v>0.77567535309329649</v>
      </c>
      <c r="G18" s="103">
        <v>139.92627885532534</v>
      </c>
      <c r="H18">
        <f t="shared" si="0"/>
        <v>1486.1220881715112</v>
      </c>
      <c r="I18" s="103"/>
      <c r="J18">
        <f t="shared" si="1"/>
        <v>133.7823471603557</v>
      </c>
      <c r="K18">
        <f>B18/B$2*100</f>
        <v>157.56311587261612</v>
      </c>
      <c r="M18">
        <v>152.88642053450806</v>
      </c>
      <c r="N18">
        <v>157.87400435291536</v>
      </c>
      <c r="R18">
        <f t="shared" si="4"/>
        <v>95.609165236701458</v>
      </c>
      <c r="T18">
        <f>C18/C$2*100</f>
        <v>113.70838373954346</v>
      </c>
      <c r="U18">
        <f t="shared" si="6"/>
        <v>109.26212130073341</v>
      </c>
      <c r="V18">
        <f t="shared" si="7"/>
        <v>112.8265581307617</v>
      </c>
    </row>
    <row r="19" spans="1:22" x14ac:dyDescent="0.35">
      <c r="A19">
        <f t="shared" si="8"/>
        <v>2002</v>
      </c>
      <c r="B19">
        <v>84.627499999999998</v>
      </c>
      <c r="C19">
        <v>109.64183516029777</v>
      </c>
      <c r="D19">
        <v>1915.9073215940687</v>
      </c>
      <c r="E19">
        <f t="shared" si="2"/>
        <v>0</v>
      </c>
      <c r="F19" s="103">
        <v>0.79059478814402251</v>
      </c>
      <c r="G19" s="103">
        <v>142.61763809594916</v>
      </c>
      <c r="H19">
        <f t="shared" si="0"/>
        <v>1514.7063430192443</v>
      </c>
      <c r="I19" s="103"/>
      <c r="J19">
        <f t="shared" si="1"/>
        <v>136.35553326383695</v>
      </c>
      <c r="K19">
        <f>B19/B$2*100</f>
        <v>161.47953482906232</v>
      </c>
      <c r="M19">
        <v>156.35903498777245</v>
      </c>
      <c r="N19">
        <v>161.47160670129492</v>
      </c>
      <c r="R19">
        <f t="shared" si="4"/>
        <v>95.609165236701458</v>
      </c>
      <c r="T19">
        <f>C19/C$2*100</f>
        <v>114.00578078128436</v>
      </c>
      <c r="U19">
        <f t="shared" si="6"/>
        <v>109.63513144326402</v>
      </c>
      <c r="V19">
        <f t="shared" si="7"/>
        <v>113.21994169659528</v>
      </c>
    </row>
    <row r="20" spans="1:22" x14ac:dyDescent="0.35">
      <c r="A20">
        <f t="shared" si="8"/>
        <v>2003</v>
      </c>
      <c r="B20">
        <v>86.692499999999995</v>
      </c>
      <c r="C20">
        <v>110.11770784959491</v>
      </c>
      <c r="D20">
        <v>1878.1838507877662</v>
      </c>
      <c r="E20">
        <f t="shared" si="2"/>
        <v>0</v>
      </c>
      <c r="F20" s="103">
        <v>0.80718519992043003</v>
      </c>
      <c r="G20" s="103">
        <v>145.6104295715229</v>
      </c>
      <c r="H20">
        <f t="shared" si="0"/>
        <v>1516.0422070854463</v>
      </c>
      <c r="I20" s="103"/>
      <c r="J20">
        <f t="shared" si="1"/>
        <v>136.47578921836862</v>
      </c>
      <c r="K20">
        <f>B20/B$2*100</f>
        <v>165.41980530168664</v>
      </c>
      <c r="M20">
        <v>159.96872632734988</v>
      </c>
      <c r="N20">
        <v>164.83559850757192</v>
      </c>
      <c r="R20">
        <f t="shared" si="4"/>
        <v>93.726657918643497</v>
      </c>
      <c r="T20">
        <f>C20/C$2*100</f>
        <v>114.50059407418931</v>
      </c>
      <c r="U20">
        <f t="shared" si="6"/>
        <v>109.86076120926096</v>
      </c>
      <c r="V20">
        <f t="shared" si="7"/>
        <v>113.20315378000154</v>
      </c>
    </row>
    <row r="21" spans="1:22" x14ac:dyDescent="0.35">
      <c r="A21">
        <f t="shared" si="8"/>
        <v>2004</v>
      </c>
      <c r="B21">
        <v>88.867500000000007</v>
      </c>
      <c r="C21">
        <v>111.02168105670729</v>
      </c>
      <c r="D21">
        <v>1840.5615152919368</v>
      </c>
      <c r="E21">
        <f t="shared" si="2"/>
        <v>0</v>
      </c>
      <c r="F21" s="103">
        <v>0.82447583051521822</v>
      </c>
      <c r="G21" s="103">
        <v>148.7295355074566</v>
      </c>
      <c r="H21">
        <f t="shared" si="0"/>
        <v>1517.498483934668</v>
      </c>
      <c r="I21" s="103"/>
      <c r="J21">
        <f t="shared" si="1"/>
        <v>136.6068848642478</v>
      </c>
      <c r="K21">
        <f>B21/B$2*100</f>
        <v>169.56996911667835</v>
      </c>
      <c r="M21">
        <v>163.624109962365</v>
      </c>
      <c r="N21">
        <v>168.24631242226937</v>
      </c>
      <c r="R21">
        <f t="shared" si="4"/>
        <v>91.849197537095094</v>
      </c>
      <c r="T21">
        <f>C21/C$2*100</f>
        <v>115.4405470686967</v>
      </c>
      <c r="U21">
        <f t="shared" si="6"/>
        <v>110.01453706157891</v>
      </c>
      <c r="V21">
        <f t="shared" si="7"/>
        <v>113.12232761853431</v>
      </c>
    </row>
    <row r="22" spans="1:22" x14ac:dyDescent="0.35">
      <c r="A22">
        <f t="shared" si="8"/>
        <v>2005</v>
      </c>
      <c r="B22">
        <v>91.317499999999995</v>
      </c>
      <c r="C22">
        <v>111.94185140734385</v>
      </c>
      <c r="E22">
        <f t="shared" si="2"/>
        <v>1451.8458792269375</v>
      </c>
      <c r="F22" s="103">
        <v>0.83887010145215879</v>
      </c>
      <c r="G22" s="103">
        <v>151.3261589028105</v>
      </c>
      <c r="I22" s="103">
        <v>1217.9100999999998</v>
      </c>
      <c r="K22">
        <f>B22/B$2*100</f>
        <v>174.24486628758854</v>
      </c>
      <c r="L22">
        <f t="shared" si="3"/>
        <v>189.84735521154442</v>
      </c>
      <c r="M22">
        <v>167.55364737000627</v>
      </c>
      <c r="N22">
        <v>172.0775253127515</v>
      </c>
      <c r="S22">
        <f t="shared" si="5"/>
        <v>125.45574181491925</v>
      </c>
      <c r="T22">
        <f>C22/C$2*100</f>
        <v>116.39734188267204</v>
      </c>
      <c r="U22">
        <f t="shared" si="6"/>
        <v>110.72351838231612</v>
      </c>
      <c r="V22">
        <f t="shared" si="7"/>
        <v>113.71300676657536</v>
      </c>
    </row>
    <row r="23" spans="1:22" x14ac:dyDescent="0.35">
      <c r="A23">
        <f t="shared" si="8"/>
        <v>2006</v>
      </c>
      <c r="B23">
        <v>93.844999999999999</v>
      </c>
      <c r="C23">
        <v>112.62903507515024</v>
      </c>
      <c r="D23">
        <v>1840.9558542319746</v>
      </c>
      <c r="E23">
        <f t="shared" si="2"/>
        <v>1470.6040839016325</v>
      </c>
      <c r="F23" s="103">
        <v>0.85292222001193596</v>
      </c>
      <c r="G23" s="103">
        <v>153.86106045957942</v>
      </c>
      <c r="H23">
        <f>D23*F23</f>
        <v>1570.1921541355057</v>
      </c>
      <c r="I23" s="103">
        <v>1254.3108999999997</v>
      </c>
      <c r="J23">
        <f>H23/H$2*100</f>
        <v>141.35042709141118</v>
      </c>
      <c r="K23">
        <f>B23/B$2*100</f>
        <v>179.06764285880303</v>
      </c>
      <c r="L23">
        <f t="shared" si="3"/>
        <v>195.52149783306004</v>
      </c>
      <c r="M23">
        <v>171.84872314114907</v>
      </c>
      <c r="N23">
        <v>176.37595928743877</v>
      </c>
      <c r="R23">
        <f t="shared" si="4"/>
        <v>91.868876159569368</v>
      </c>
      <c r="S23">
        <f t="shared" si="5"/>
        <v>127.07666075421673</v>
      </c>
      <c r="T23">
        <f>C23/C$2*100</f>
        <v>117.11187671760868</v>
      </c>
      <c r="U23">
        <f t="shared" si="6"/>
        <v>111.69084798183565</v>
      </c>
      <c r="V23">
        <f t="shared" si="7"/>
        <v>114.63326637721582</v>
      </c>
    </row>
    <row r="24" spans="1:22" x14ac:dyDescent="0.35">
      <c r="A24">
        <f t="shared" si="8"/>
        <v>2007</v>
      </c>
      <c r="B24">
        <v>96.342500000000001</v>
      </c>
      <c r="C24">
        <v>112.71036450550015</v>
      </c>
      <c r="E24">
        <f t="shared" si="2"/>
        <v>1478.8292058720776</v>
      </c>
      <c r="F24" s="103">
        <v>0.86561368609508726</v>
      </c>
      <c r="G24" s="103">
        <v>156.15051005360348</v>
      </c>
      <c r="I24" s="103">
        <v>1280.0947999999999</v>
      </c>
      <c r="K24">
        <f>B24/B$2*100</f>
        <v>183.83317579119006</v>
      </c>
      <c r="L24">
        <f t="shared" si="3"/>
        <v>199.54068218996696</v>
      </c>
      <c r="M24">
        <v>176.23518350316724</v>
      </c>
      <c r="N24">
        <v>180.76783747896701</v>
      </c>
      <c r="S24">
        <f t="shared" si="5"/>
        <v>127.78740339782972</v>
      </c>
      <c r="T24">
        <f>C24/C$2*100</f>
        <v>117.19644320807268</v>
      </c>
      <c r="U24">
        <f t="shared" si="6"/>
        <v>112.86238094430115</v>
      </c>
      <c r="V24">
        <f t="shared" si="7"/>
        <v>115.76512777122076</v>
      </c>
    </row>
    <row r="25" spans="1:22" x14ac:dyDescent="0.35">
      <c r="A25">
        <f t="shared" si="8"/>
        <v>2008</v>
      </c>
      <c r="B25">
        <v>99.202500000000001</v>
      </c>
      <c r="C25">
        <v>113.17909898039724</v>
      </c>
      <c r="D25">
        <v>1791.4484549356223</v>
      </c>
      <c r="E25">
        <f t="shared" si="2"/>
        <v>1470.7502116079238</v>
      </c>
      <c r="F25" s="103">
        <v>0.8899622040978723</v>
      </c>
      <c r="G25" s="103">
        <v>160.54280833430164</v>
      </c>
      <c r="H25">
        <f t="shared" ref="H25:H39" si="9">D25*F25</f>
        <v>1594.3214154822342</v>
      </c>
      <c r="I25" s="103">
        <v>1308.9121</v>
      </c>
      <c r="J25">
        <f t="shared" ref="J25:J39" si="10">H25/H$2*100</f>
        <v>143.52256977329725</v>
      </c>
      <c r="K25">
        <f>B25/B$2*100</f>
        <v>189.29040269274239</v>
      </c>
      <c r="L25">
        <f t="shared" si="3"/>
        <v>204.03271176533354</v>
      </c>
      <c r="M25">
        <v>181.39841288762611</v>
      </c>
      <c r="N25">
        <v>185.81382518838251</v>
      </c>
      <c r="R25">
        <f t="shared" si="4"/>
        <v>89.398317658949381</v>
      </c>
      <c r="S25">
        <f t="shared" si="5"/>
        <v>127.08928782438636</v>
      </c>
      <c r="T25">
        <f>C25/C$2*100</f>
        <v>117.68383417258563</v>
      </c>
      <c r="U25">
        <f t="shared" si="6"/>
        <v>112.99068128289895</v>
      </c>
      <c r="V25">
        <f t="shared" si="7"/>
        <v>115.74098342758433</v>
      </c>
    </row>
    <row r="26" spans="1:22" x14ac:dyDescent="0.35">
      <c r="A26">
        <f t="shared" si="8"/>
        <v>2009</v>
      </c>
      <c r="B26">
        <v>101.4</v>
      </c>
      <c r="C26">
        <v>115.14686357885628</v>
      </c>
      <c r="D26">
        <v>1799.7108383361922</v>
      </c>
      <c r="E26">
        <f t="shared" si="2"/>
        <v>1501.8146782766376</v>
      </c>
      <c r="F26" s="103">
        <v>0.89074199323652314</v>
      </c>
      <c r="G26" s="103">
        <v>160.6834767106115</v>
      </c>
      <c r="H26">
        <f t="shared" si="9"/>
        <v>1603.0780193889539</v>
      </c>
      <c r="I26" s="103">
        <v>1337.7293999999999</v>
      </c>
      <c r="J26">
        <f t="shared" si="10"/>
        <v>144.31084890131686</v>
      </c>
      <c r="K26">
        <f>B26/B$2*100</f>
        <v>193.4834992368547</v>
      </c>
      <c r="L26">
        <f t="shared" si="3"/>
        <v>208.5247413407001</v>
      </c>
      <c r="M26">
        <v>185.32795029526739</v>
      </c>
      <c r="N26">
        <v>189.59831597044408</v>
      </c>
      <c r="R26">
        <f t="shared" si="4"/>
        <v>89.810633834627865</v>
      </c>
      <c r="S26">
        <f t="shared" si="5"/>
        <v>129.77360560616319</v>
      </c>
      <c r="T26">
        <f>C26/C$2*100</f>
        <v>119.72991940194275</v>
      </c>
      <c r="U26">
        <f t="shared" si="6"/>
        <v>115.33727928294719</v>
      </c>
      <c r="V26">
        <f t="shared" si="7"/>
        <v>117.99490517118183</v>
      </c>
    </row>
    <row r="27" spans="1:22" x14ac:dyDescent="0.35">
      <c r="A27">
        <f t="shared" si="8"/>
        <v>2010</v>
      </c>
      <c r="B27">
        <v>103.2</v>
      </c>
      <c r="C27">
        <v>116.24442119706208</v>
      </c>
      <c r="D27">
        <v>1786.184543918919</v>
      </c>
      <c r="E27">
        <f t="shared" si="2"/>
        <v>1485.8750588168004</v>
      </c>
      <c r="F27" s="103">
        <v>0.90438034613089358</v>
      </c>
      <c r="G27" s="103">
        <v>163.14373790444046</v>
      </c>
      <c r="H27">
        <f t="shared" si="9"/>
        <v>1615.3901960830442</v>
      </c>
      <c r="I27" s="103">
        <v>1343.7961999999998</v>
      </c>
      <c r="J27">
        <f t="shared" si="10"/>
        <v>145.41920460768753</v>
      </c>
      <c r="K27">
        <f>B27/B$2*100</f>
        <v>196.91811756650299</v>
      </c>
      <c r="L27">
        <f t="shared" si="3"/>
        <v>209.47043177761935</v>
      </c>
      <c r="M27">
        <v>188.66348786221872</v>
      </c>
      <c r="N27">
        <v>193.1959183188236</v>
      </c>
      <c r="R27">
        <f t="shared" si="4"/>
        <v>89.135633690620182</v>
      </c>
      <c r="S27">
        <f t="shared" si="5"/>
        <v>128.39624399210115</v>
      </c>
      <c r="T27">
        <f>C27/C$2*100</f>
        <v>120.87116182125341</v>
      </c>
      <c r="U27">
        <f t="shared" si="6"/>
        <v>115.64249433387764</v>
      </c>
      <c r="V27">
        <f t="shared" si="7"/>
        <v>118.42067663791414</v>
      </c>
    </row>
    <row r="28" spans="1:22" x14ac:dyDescent="0.35">
      <c r="A28">
        <f t="shared" si="8"/>
        <v>2011</v>
      </c>
      <c r="B28">
        <v>105.425</v>
      </c>
      <c r="C28">
        <v>116.29266848880025</v>
      </c>
      <c r="D28">
        <v>1749.2493796526053</v>
      </c>
      <c r="E28">
        <f t="shared" si="2"/>
        <v>1478.1414917541224</v>
      </c>
      <c r="F28" s="103">
        <v>0.92347722299582291</v>
      </c>
      <c r="G28" s="103">
        <v>166.58867773243898</v>
      </c>
      <c r="H28">
        <f t="shared" si="9"/>
        <v>1615.3919594487538</v>
      </c>
      <c r="I28" s="103">
        <v>1365.03</v>
      </c>
      <c r="J28">
        <f t="shared" si="10"/>
        <v>145.41936334781084</v>
      </c>
      <c r="K28">
        <f>B28/B$2*100</f>
        <v>201.16368744620715</v>
      </c>
      <c r="L28">
        <f t="shared" si="3"/>
        <v>212.78034830683686</v>
      </c>
      <c r="M28">
        <v>192.73010215617305</v>
      </c>
      <c r="N28">
        <v>197.21401964298781</v>
      </c>
      <c r="R28">
        <f t="shared" si="4"/>
        <v>87.292465086595769</v>
      </c>
      <c r="S28">
        <f t="shared" si="5"/>
        <v>127.72797719697802</v>
      </c>
      <c r="T28">
        <f>C28/C$2*100</f>
        <v>120.92132944346761</v>
      </c>
      <c r="U28">
        <f t="shared" si="6"/>
        <v>115.69219756082119</v>
      </c>
      <c r="V28">
        <f t="shared" si="7"/>
        <v>118.38380754767543</v>
      </c>
    </row>
    <row r="29" spans="1:22" x14ac:dyDescent="0.35">
      <c r="A29">
        <f t="shared" si="8"/>
        <v>2012</v>
      </c>
      <c r="B29">
        <v>107.675</v>
      </c>
      <c r="C29">
        <v>116.63447298852843</v>
      </c>
      <c r="D29">
        <v>1716.8209046653144</v>
      </c>
      <c r="E29">
        <f t="shared" si="2"/>
        <v>1485.2200678633601</v>
      </c>
      <c r="F29" s="103">
        <v>0.94152377163318102</v>
      </c>
      <c r="G29" s="103">
        <v>169.84414586989755</v>
      </c>
      <c r="H29">
        <f t="shared" si="9"/>
        <v>1616.4276933791766</v>
      </c>
      <c r="I29" s="103">
        <v>1398.37</v>
      </c>
      <c r="J29">
        <f t="shared" si="10"/>
        <v>145.51260125696277</v>
      </c>
      <c r="K29">
        <f>B29/B$2*100</f>
        <v>205.45696035826754</v>
      </c>
      <c r="L29">
        <f t="shared" si="3"/>
        <v>217.97737460849316</v>
      </c>
      <c r="M29">
        <v>196.65963956381432</v>
      </c>
      <c r="N29">
        <v>200.99851042504943</v>
      </c>
      <c r="R29">
        <f t="shared" si="4"/>
        <v>85.6741929559509</v>
      </c>
      <c r="S29">
        <f t="shared" si="5"/>
        <v>128.33964543909931</v>
      </c>
      <c r="T29">
        <f>C29/C$2*100</f>
        <v>121.27673838759094</v>
      </c>
      <c r="U29">
        <f t="shared" si="6"/>
        <v>115.78829435455359</v>
      </c>
      <c r="V29">
        <f t="shared" si="7"/>
        <v>118.34291337837246</v>
      </c>
    </row>
    <row r="30" spans="1:22" x14ac:dyDescent="0.35">
      <c r="A30">
        <f t="shared" si="8"/>
        <v>2013</v>
      </c>
      <c r="B30">
        <v>109.52500000000001</v>
      </c>
      <c r="C30">
        <v>117.72245227976234</v>
      </c>
      <c r="D30">
        <v>1701.6339083232813</v>
      </c>
      <c r="E30">
        <f t="shared" si="2"/>
        <v>1506.0403064986428</v>
      </c>
      <c r="F30" s="103">
        <v>0.9496558583648298</v>
      </c>
      <c r="G30" s="103">
        <v>171.31111607998687</v>
      </c>
      <c r="H30">
        <f t="shared" si="9"/>
        <v>1615.9666098314458</v>
      </c>
      <c r="I30" s="103">
        <v>1430.22</v>
      </c>
      <c r="J30">
        <f t="shared" si="10"/>
        <v>145.47109400816845</v>
      </c>
      <c r="K30">
        <f>B30/B$2*100</f>
        <v>208.9869847526283</v>
      </c>
      <c r="L30">
        <f t="shared" si="3"/>
        <v>222.94214028659019</v>
      </c>
      <c r="M30">
        <v>199.94948483532792</v>
      </c>
      <c r="N30">
        <v>204.40922433974688</v>
      </c>
      <c r="R30">
        <f t="shared" si="4"/>
        <v>84.916319113960199</v>
      </c>
      <c r="S30">
        <f t="shared" si="5"/>
        <v>130.13874720336085</v>
      </c>
      <c r="T30">
        <f>C30/C$2*100</f>
        <v>122.40802124499339</v>
      </c>
      <c r="U30">
        <f t="shared" si="6"/>
        <v>116.71716897925614</v>
      </c>
      <c r="V30">
        <f t="shared" si="7"/>
        <v>119.32046735619082</v>
      </c>
    </row>
    <row r="31" spans="1:22" x14ac:dyDescent="0.35">
      <c r="A31">
        <f t="shared" si="8"/>
        <v>2014</v>
      </c>
      <c r="B31">
        <v>111.07499999999999</v>
      </c>
      <c r="C31">
        <v>118.70353363133734</v>
      </c>
      <c r="D31">
        <v>1693.4627971188477</v>
      </c>
      <c r="E31">
        <f t="shared" si="2"/>
        <v>1514.3149165513448</v>
      </c>
      <c r="F31" s="103">
        <v>0.95447781977322455</v>
      </c>
      <c r="G31" s="103">
        <v>172.1809633865565</v>
      </c>
      <c r="H31">
        <f t="shared" si="9"/>
        <v>1616.3726784610642</v>
      </c>
      <c r="I31" s="103">
        <v>1445.38</v>
      </c>
      <c r="J31">
        <f t="shared" si="10"/>
        <v>145.50764875344203</v>
      </c>
      <c r="K31">
        <f>B31/B$2*100</f>
        <v>211.94457275871432</v>
      </c>
      <c r="L31">
        <f t="shared" si="3"/>
        <v>225.3052752215965</v>
      </c>
      <c r="M31">
        <v>202.96517633421541</v>
      </c>
      <c r="N31">
        <v>207.53960560392133</v>
      </c>
      <c r="R31">
        <f t="shared" si="4"/>
        <v>84.508557677638649</v>
      </c>
      <c r="S31">
        <f t="shared" si="5"/>
        <v>130.85376617145107</v>
      </c>
      <c r="T31">
        <f>C31/C$2*100</f>
        <v>123.42815142917667</v>
      </c>
      <c r="U31">
        <f t="shared" si="6"/>
        <v>117.87898751533091</v>
      </c>
      <c r="V31">
        <f t="shared" si="7"/>
        <v>120.53574420883137</v>
      </c>
    </row>
    <row r="32" spans="1:22" x14ac:dyDescent="0.35">
      <c r="A32">
        <f t="shared" si="8"/>
        <v>2015</v>
      </c>
      <c r="B32">
        <v>112.45</v>
      </c>
      <c r="C32">
        <v>118.8204942602886</v>
      </c>
      <c r="D32">
        <v>1692.7854120000002</v>
      </c>
      <c r="E32">
        <f t="shared" si="2"/>
        <v>1526.4612705105883</v>
      </c>
      <c r="F32" s="103">
        <v>0.9548358862144416</v>
      </c>
      <c r="G32" s="103">
        <v>172.24555600833139</v>
      </c>
      <c r="H32">
        <f t="shared" si="9"/>
        <v>1616.3322590378989</v>
      </c>
      <c r="I32" s="103">
        <v>1457.52</v>
      </c>
      <c r="J32">
        <f t="shared" si="10"/>
        <v>145.5040101524516</v>
      </c>
      <c r="K32">
        <f>B32/B$2*100</f>
        <v>214.56823953830678</v>
      </c>
      <c r="L32">
        <f t="shared" si="3"/>
        <v>227.19765372495903</v>
      </c>
      <c r="M32">
        <v>205.52394487872601</v>
      </c>
      <c r="N32">
        <v>210.43637632599314</v>
      </c>
      <c r="R32">
        <f t="shared" si="4"/>
        <v>84.4747542545676</v>
      </c>
      <c r="S32">
        <f t="shared" si="5"/>
        <v>131.90334716906693</v>
      </c>
      <c r="T32">
        <f>C32/C$2*100</f>
        <v>123.54976730513098</v>
      </c>
      <c r="U32">
        <f t="shared" si="6"/>
        <v>119.32031783089079</v>
      </c>
      <c r="V32">
        <f t="shared" si="7"/>
        <v>122.17231097434787</v>
      </c>
    </row>
    <row r="33" spans="1:22" x14ac:dyDescent="0.35">
      <c r="A33">
        <f t="shared" si="8"/>
        <v>2016</v>
      </c>
      <c r="B33">
        <v>113.75</v>
      </c>
      <c r="C33">
        <v>119.56933930576665</v>
      </c>
      <c r="D33">
        <v>1689.4065988023954</v>
      </c>
      <c r="E33">
        <f t="shared" si="2"/>
        <v>1533.1808491170286</v>
      </c>
      <c r="F33" s="103">
        <v>0.9565864332603935</v>
      </c>
      <c r="G33" s="103">
        <v>172.56134215923129</v>
      </c>
      <c r="H33">
        <f t="shared" si="9"/>
        <v>1616.0634326749559</v>
      </c>
      <c r="I33" s="103">
        <v>1466.62</v>
      </c>
      <c r="J33">
        <f t="shared" si="10"/>
        <v>145.47981010717984</v>
      </c>
      <c r="K33">
        <f>B33/B$2*100</f>
        <v>217.04879722083055</v>
      </c>
      <c r="L33">
        <f t="shared" si="3"/>
        <v>228.61615820441531</v>
      </c>
      <c r="M33">
        <v>207.89994424148585</v>
      </c>
      <c r="N33">
        <v>213.23970283122398</v>
      </c>
      <c r="R33">
        <f t="shared" si="4"/>
        <v>84.306141970626342</v>
      </c>
      <c r="S33">
        <f t="shared" si="5"/>
        <v>132.48399400687282</v>
      </c>
      <c r="T33">
        <f>C33/C$2*100</f>
        <v>124.32841775337553</v>
      </c>
      <c r="U33">
        <f t="shared" si="6"/>
        <v>120.47886371308228</v>
      </c>
      <c r="V33">
        <f t="shared" si="7"/>
        <v>123.57327554537486</v>
      </c>
    </row>
    <row r="34" spans="1:22" x14ac:dyDescent="0.35">
      <c r="A34">
        <f t="shared" si="8"/>
        <v>2017</v>
      </c>
      <c r="B34">
        <v>115.22499999999999</v>
      </c>
      <c r="C34">
        <v>120.49133023442913</v>
      </c>
      <c r="D34">
        <v>1671.1517186882654</v>
      </c>
      <c r="E34">
        <f t="shared" si="2"/>
        <v>1531.639488308909</v>
      </c>
      <c r="F34" s="103">
        <v>0.96646111000596735</v>
      </c>
      <c r="G34" s="103">
        <v>174.3426631286255</v>
      </c>
      <c r="H34">
        <f t="shared" si="9"/>
        <v>1615.103145031841</v>
      </c>
      <c r="I34" s="103">
        <v>1480.27</v>
      </c>
      <c r="J34">
        <f t="shared" si="10"/>
        <v>145.39336395590632</v>
      </c>
      <c r="K34">
        <f>B34/B$2*100</f>
        <v>219.86327612984792</v>
      </c>
      <c r="L34">
        <f t="shared" si="3"/>
        <v>230.74391492359973</v>
      </c>
      <c r="M34">
        <v>210.64440627465521</v>
      </c>
      <c r="N34">
        <v>216.32065210468946</v>
      </c>
      <c r="O34">
        <f t="shared" ref="O34:Q39" si="11">J34/J$34*100</f>
        <v>100</v>
      </c>
      <c r="P34">
        <f t="shared" si="11"/>
        <v>100</v>
      </c>
      <c r="Q34">
        <f t="shared" si="11"/>
        <v>100</v>
      </c>
      <c r="R34">
        <f t="shared" si="4"/>
        <v>83.395172097743426</v>
      </c>
      <c r="S34">
        <f t="shared" si="5"/>
        <v>132.3508031728085</v>
      </c>
      <c r="T34">
        <f>C34/C$2*100</f>
        <v>125.28710560771282</v>
      </c>
      <c r="U34">
        <f t="shared" si="6"/>
        <v>120.82206529060946</v>
      </c>
      <c r="V34">
        <f t="shared" si="7"/>
        <v>124.07786380152612</v>
      </c>
    </row>
    <row r="35" spans="1:22" x14ac:dyDescent="0.35">
      <c r="A35">
        <f t="shared" si="8"/>
        <v>2018</v>
      </c>
      <c r="B35">
        <v>116.950075</v>
      </c>
      <c r="C35">
        <v>121.14212180554412</v>
      </c>
      <c r="D35">
        <v>1802.1911175785799</v>
      </c>
      <c r="E35">
        <f t="shared" si="2"/>
        <v>1522.2961914346693</v>
      </c>
      <c r="F35" s="103">
        <v>0.98434851800278467</v>
      </c>
      <c r="G35" s="103">
        <v>177.56942343418416</v>
      </c>
      <c r="H35">
        <f t="shared" si="9"/>
        <v>1773.9841557462573</v>
      </c>
      <c r="I35" s="103">
        <v>1498.47</v>
      </c>
      <c r="J35">
        <f t="shared" si="10"/>
        <v>159.69600752857301</v>
      </c>
      <c r="K35">
        <f>B35/B$2*100</f>
        <v>223.15492847152461</v>
      </c>
      <c r="L35">
        <f t="shared" si="3"/>
        <v>233.58092388251234</v>
      </c>
      <c r="M35">
        <v>213.81362388621335</v>
      </c>
      <c r="N35">
        <v>219.85176889278662</v>
      </c>
      <c r="O35">
        <f t="shared" si="11"/>
        <v>109.83720520903847</v>
      </c>
      <c r="P35">
        <f t="shared" si="11"/>
        <v>101.49713603818616</v>
      </c>
      <c r="Q35">
        <f t="shared" si="11"/>
        <v>101.22950542806382</v>
      </c>
      <c r="R35">
        <f t="shared" si="4"/>
        <v>89.934406746420535</v>
      </c>
      <c r="S35">
        <f t="shared" si="5"/>
        <v>131.54343769612382</v>
      </c>
      <c r="T35">
        <f>C35/C$2*100</f>
        <v>125.96379987393308</v>
      </c>
      <c r="U35">
        <f t="shared" si="6"/>
        <v>120.41128464071578</v>
      </c>
      <c r="V35">
        <f t="shared" si="7"/>
        <v>123.8117265015924</v>
      </c>
    </row>
    <row r="36" spans="1:22" x14ac:dyDescent="0.35">
      <c r="A36">
        <f t="shared" si="8"/>
        <v>2019</v>
      </c>
      <c r="B36">
        <v>118.98462499999999</v>
      </c>
      <c r="C36">
        <v>121.75539673530373</v>
      </c>
      <c r="D36">
        <v>1835.6114735226399</v>
      </c>
      <c r="E36">
        <f t="shared" si="2"/>
        <v>1528.4685958474247</v>
      </c>
      <c r="F36" s="103">
        <v>0.99525760891187576</v>
      </c>
      <c r="G36" s="103">
        <v>179.53734531092834</v>
      </c>
      <c r="H36">
        <f t="shared" si="9"/>
        <v>1826.9062860293475</v>
      </c>
      <c r="I36" s="103">
        <v>1521.22</v>
      </c>
      <c r="J36">
        <f t="shared" si="10"/>
        <v>164.46011598396177</v>
      </c>
      <c r="K36">
        <f>B36/B$2*100</f>
        <v>227.03709665073904</v>
      </c>
      <c r="L36">
        <f t="shared" si="3"/>
        <v>237.12718508115307</v>
      </c>
      <c r="M36">
        <v>217.44561306596441</v>
      </c>
      <c r="N36">
        <v>223.90607985097671</v>
      </c>
      <c r="O36">
        <f t="shared" si="11"/>
        <v>113.11390802804304</v>
      </c>
      <c r="P36">
        <f t="shared" si="11"/>
        <v>103.26285528314168</v>
      </c>
      <c r="Q36">
        <f t="shared" si="11"/>
        <v>102.76638721314357</v>
      </c>
      <c r="R36">
        <f t="shared" si="4"/>
        <v>91.602176527198083</v>
      </c>
      <c r="S36">
        <f t="shared" si="5"/>
        <v>132.07680255630871</v>
      </c>
      <c r="T36">
        <f>C36/C$2*100</f>
        <v>126.60148426783815</v>
      </c>
      <c r="U36">
        <f t="shared" si="6"/>
        <v>121.11441922536248</v>
      </c>
      <c r="V36">
        <f t="shared" si="7"/>
        <v>124.71281641332573</v>
      </c>
    </row>
    <row r="37" spans="1:22" x14ac:dyDescent="0.35">
      <c r="A37">
        <f t="shared" si="8"/>
        <v>2020</v>
      </c>
      <c r="B37">
        <v>120.9701</v>
      </c>
      <c r="C37">
        <v>121.06865957438633</v>
      </c>
      <c r="D37">
        <v>1827</v>
      </c>
      <c r="E37">
        <f t="shared" si="2"/>
        <v>1539.42</v>
      </c>
      <c r="F37" s="103">
        <v>1</v>
      </c>
      <c r="G37" s="103">
        <v>180.39283870154802</v>
      </c>
      <c r="H37">
        <f t="shared" si="9"/>
        <v>1827</v>
      </c>
      <c r="I37" s="103">
        <v>1539.42</v>
      </c>
      <c r="J37">
        <f t="shared" si="10"/>
        <v>164.46855221881449</v>
      </c>
      <c r="K37">
        <f>B37/B$2*100</f>
        <v>230.82562377743821</v>
      </c>
      <c r="L37">
        <f t="shared" si="3"/>
        <v>239.96419404006565</v>
      </c>
      <c r="M37">
        <v>221.00741887992314</v>
      </c>
      <c r="N37">
        <v>227.76218005121081</v>
      </c>
      <c r="O37">
        <f t="shared" si="11"/>
        <v>113.11971038010589</v>
      </c>
      <c r="P37">
        <f t="shared" si="11"/>
        <v>104.98598394445651</v>
      </c>
      <c r="Q37">
        <f t="shared" si="11"/>
        <v>103.99589264120736</v>
      </c>
      <c r="R37">
        <f t="shared" si="4"/>
        <v>91.172439772357279</v>
      </c>
      <c r="S37">
        <f t="shared" si="5"/>
        <v>133.02312650951504</v>
      </c>
      <c r="T37">
        <f>C37/C$2*100</f>
        <v>125.88741371158152</v>
      </c>
      <c r="U37">
        <f t="shared" si="6"/>
        <v>122.51451912986975</v>
      </c>
      <c r="V37">
        <f t="shared" si="7"/>
        <v>126.25899214770564</v>
      </c>
    </row>
    <row r="38" spans="1:22" x14ac:dyDescent="0.35">
      <c r="A38">
        <f t="shared" si="8"/>
        <v>2021</v>
      </c>
      <c r="B38">
        <v>122.610275</v>
      </c>
      <c r="C38">
        <v>121.40503222117204</v>
      </c>
      <c r="D38">
        <v>1809.0408317580343</v>
      </c>
      <c r="E38">
        <f t="shared" si="2"/>
        <v>1538.0402813549499</v>
      </c>
      <c r="F38" s="103">
        <v>1.0164233141038395</v>
      </c>
      <c r="G38" s="103">
        <v>183.35548695362678</v>
      </c>
      <c r="H38">
        <f t="shared" si="9"/>
        <v>1838.7512775646676</v>
      </c>
      <c r="I38" s="103">
        <v>1563.3</v>
      </c>
      <c r="J38">
        <f t="shared" si="10"/>
        <v>165.52641516779224</v>
      </c>
      <c r="K38">
        <f>B38/B$2*100</f>
        <v>233.95527662123317</v>
      </c>
      <c r="L38">
        <f t="shared" si="3"/>
        <v>243.68659920153993</v>
      </c>
      <c r="M38">
        <v>223.81475351161478</v>
      </c>
      <c r="N38">
        <v>230.71732226073598</v>
      </c>
      <c r="O38">
        <f t="shared" si="11"/>
        <v>113.84729719713459</v>
      </c>
      <c r="P38">
        <f t="shared" si="11"/>
        <v>106.40943805597745</v>
      </c>
      <c r="Q38">
        <f t="shared" si="11"/>
        <v>105.60911185121635</v>
      </c>
      <c r="R38">
        <f t="shared" si="4"/>
        <v>90.276226753801041</v>
      </c>
      <c r="S38">
        <f t="shared" si="5"/>
        <v>132.9039033684177</v>
      </c>
      <c r="T38">
        <f>C38/C$2*100</f>
        <v>126.23717460507811</v>
      </c>
      <c r="U38">
        <f t="shared" si="6"/>
        <v>122.06602443712018</v>
      </c>
      <c r="V38">
        <f t="shared" si="7"/>
        <v>125.83060703227697</v>
      </c>
    </row>
    <row r="39" spans="1:22" x14ac:dyDescent="0.35">
      <c r="A39">
        <f t="shared" si="8"/>
        <v>2022</v>
      </c>
      <c r="B39">
        <v>126.53841050484999</v>
      </c>
      <c r="C39">
        <v>119.10128771273806</v>
      </c>
      <c r="D39">
        <v>1780.3296628260512</v>
      </c>
      <c r="E39">
        <f t="shared" si="2"/>
        <v>1538.4037478610223</v>
      </c>
      <c r="F39" s="103">
        <v>1.0695046747563157</v>
      </c>
      <c r="G39" s="103">
        <v>192.93098428386764</v>
      </c>
      <c r="H39">
        <f t="shared" si="9"/>
        <v>1904.070896999797</v>
      </c>
      <c r="I39" s="103">
        <v>1645.33</v>
      </c>
      <c r="J39">
        <f t="shared" si="10"/>
        <v>171.40655925097758</v>
      </c>
      <c r="K39">
        <f>B39/B$2*100</f>
        <v>241.4506356247332</v>
      </c>
      <c r="L39">
        <f t="shared" si="3"/>
        <v>256.47340386635301</v>
      </c>
      <c r="M39">
        <v>229.60488118947876</v>
      </c>
      <c r="N39">
        <v>236.5555300405297</v>
      </c>
      <c r="O39">
        <f t="shared" si="11"/>
        <v>117.89159737920384</v>
      </c>
      <c r="P39">
        <f t="shared" si="11"/>
        <v>109.81853808188326</v>
      </c>
      <c r="Q39">
        <f t="shared" si="11"/>
        <v>111.15066845913246</v>
      </c>
      <c r="R39">
        <f t="shared" si="4"/>
        <v>88.843458652955277</v>
      </c>
      <c r="S39">
        <f t="shared" si="5"/>
        <v>132.93531094466022</v>
      </c>
      <c r="T39">
        <f>C39/C$2*100</f>
        <v>123.84173685067871</v>
      </c>
      <c r="U39">
        <f t="shared" si="6"/>
        <v>119.00881656813156</v>
      </c>
      <c r="V39">
        <f t="shared" si="7"/>
        <v>122.61147732106907</v>
      </c>
    </row>
    <row r="40" spans="1:22" x14ac:dyDescent="0.35">
      <c r="D40">
        <v>1689.1173271594412</v>
      </c>
    </row>
    <row r="44" spans="1:22" x14ac:dyDescent="0.35">
      <c r="F44" s="105" t="s">
        <v>194</v>
      </c>
      <c r="G44" s="105"/>
    </row>
    <row r="48" spans="1:22" x14ac:dyDescent="0.35">
      <c r="C48">
        <v>101.64750000000001</v>
      </c>
      <c r="D48">
        <v>102.51750000000001</v>
      </c>
      <c r="E48">
        <f>C48/C$48*100</f>
        <v>100</v>
      </c>
      <c r="F48">
        <f>D48/D$48*100</f>
        <v>100</v>
      </c>
      <c r="J48">
        <v>400.74860037165945</v>
      </c>
      <c r="K48">
        <f>J48/J$48*100</f>
        <v>100</v>
      </c>
    </row>
    <row r="49" spans="3:11" x14ac:dyDescent="0.35">
      <c r="C49">
        <v>105.26249999999999</v>
      </c>
      <c r="D49">
        <v>107.74750000000004</v>
      </c>
      <c r="E49">
        <f>C49/C$48*100</f>
        <v>103.5564081753117</v>
      </c>
      <c r="F49">
        <f t="shared" ref="F49:F85" si="12">D49/D$48*100</f>
        <v>105.10156802497137</v>
      </c>
      <c r="J49">
        <v>411.55745850154943</v>
      </c>
      <c r="K49">
        <f t="shared" ref="K49:K85" si="13">J49/J$48*100</f>
        <v>102.6971667823333</v>
      </c>
    </row>
    <row r="50" spans="3:11" x14ac:dyDescent="0.35">
      <c r="C50">
        <v>108.44999999999997</v>
      </c>
      <c r="D50">
        <v>111.99250000000002</v>
      </c>
      <c r="E50">
        <f>C50/C$48*100</f>
        <v>106.69224525935215</v>
      </c>
      <c r="F50">
        <f t="shared" si="12"/>
        <v>109.24232448118613</v>
      </c>
      <c r="J50">
        <v>423.45303017230782</v>
      </c>
      <c r="K50">
        <f t="shared" si="13"/>
        <v>105.66550445331362</v>
      </c>
    </row>
    <row r="51" spans="3:11" x14ac:dyDescent="0.35">
      <c r="C51">
        <v>112.02924500476284</v>
      </c>
      <c r="D51">
        <v>116.68659894801982</v>
      </c>
      <c r="E51">
        <f>C51/C$48*100</f>
        <v>110.21347795544685</v>
      </c>
      <c r="F51">
        <f t="shared" si="12"/>
        <v>113.82115146001395</v>
      </c>
      <c r="J51">
        <v>434.6073701465433</v>
      </c>
      <c r="K51">
        <f t="shared" si="13"/>
        <v>108.44888035628391</v>
      </c>
    </row>
    <row r="52" spans="3:11" x14ac:dyDescent="0.35">
      <c r="C52">
        <v>116.70138416808891</v>
      </c>
      <c r="D52">
        <v>121.69622650990102</v>
      </c>
      <c r="E52">
        <f>C52/C$48*100</f>
        <v>114.80989121039759</v>
      </c>
      <c r="F52">
        <f t="shared" si="12"/>
        <v>118.70775868500598</v>
      </c>
      <c r="J52">
        <v>451.14352263387656</v>
      </c>
      <c r="K52">
        <f t="shared" si="13"/>
        <v>112.57519607441677</v>
      </c>
    </row>
    <row r="53" spans="3:11" x14ac:dyDescent="0.35">
      <c r="C53">
        <v>122.37996044830325</v>
      </c>
      <c r="D53">
        <v>127.58029407178222</v>
      </c>
      <c r="E53">
        <f>C53/C$48*100</f>
        <v>120.39642927598145</v>
      </c>
      <c r="F53">
        <f t="shared" si="12"/>
        <v>124.44733247668174</v>
      </c>
      <c r="J53">
        <v>465.4252941281249</v>
      </c>
      <c r="K53">
        <f t="shared" si="13"/>
        <v>116.13896934299545</v>
      </c>
    </row>
    <row r="54" spans="3:11" x14ac:dyDescent="0.35">
      <c r="C54">
        <v>126.81029629195723</v>
      </c>
      <c r="D54">
        <v>133.36416033024784</v>
      </c>
      <c r="E54">
        <f>C54/C$48*100</f>
        <v>124.75495835309005</v>
      </c>
      <c r="F54">
        <f t="shared" si="12"/>
        <v>130.08916558660505</v>
      </c>
      <c r="J54">
        <v>480.38130461783726</v>
      </c>
      <c r="K54">
        <f t="shared" si="13"/>
        <v>119.87098748999384</v>
      </c>
    </row>
    <row r="55" spans="3:11" x14ac:dyDescent="0.35">
      <c r="C55">
        <v>131.15272189316624</v>
      </c>
      <c r="D55">
        <v>138.11917202767037</v>
      </c>
      <c r="E55">
        <f>C55/C$48*100</f>
        <v>129.02700203464545</v>
      </c>
      <c r="F55">
        <f t="shared" si="12"/>
        <v>134.7274094936673</v>
      </c>
      <c r="J55">
        <v>491.73636796656496</v>
      </c>
      <c r="K55">
        <f t="shared" si="13"/>
        <v>122.70445049852259</v>
      </c>
    </row>
    <row r="56" spans="3:11" x14ac:dyDescent="0.35">
      <c r="C56">
        <v>133.99242688558834</v>
      </c>
      <c r="D56">
        <v>141.34866283376559</v>
      </c>
      <c r="E56">
        <f>C56/C$48*100</f>
        <v>131.82068116342097</v>
      </c>
      <c r="F56">
        <f t="shared" si="12"/>
        <v>137.87759439487459</v>
      </c>
      <c r="J56">
        <v>502.08477676310065</v>
      </c>
      <c r="K56">
        <f t="shared" si="13"/>
        <v>125.28671997792648</v>
      </c>
    </row>
    <row r="57" spans="3:11" x14ac:dyDescent="0.35">
      <c r="C57">
        <v>136.58814666067505</v>
      </c>
      <c r="D57">
        <v>143.41553619237678</v>
      </c>
      <c r="E57">
        <f>C57/C$48*100</f>
        <v>134.37432958083085</v>
      </c>
      <c r="F57">
        <f t="shared" si="12"/>
        <v>139.89371199295414</v>
      </c>
      <c r="J57">
        <v>510.3968672083447</v>
      </c>
      <c r="K57">
        <f t="shared" si="13"/>
        <v>127.36086083270062</v>
      </c>
    </row>
    <row r="58" spans="3:11" x14ac:dyDescent="0.35">
      <c r="C58">
        <v>139.56223802476529</v>
      </c>
      <c r="D58">
        <v>146.48114259429258</v>
      </c>
      <c r="E58">
        <f>C58/C$48*100</f>
        <v>137.3002169505057</v>
      </c>
      <c r="F58">
        <f t="shared" si="12"/>
        <v>142.88403696373064</v>
      </c>
      <c r="J58">
        <v>519.56605210088389</v>
      </c>
      <c r="K58">
        <f t="shared" si="13"/>
        <v>129.64887503512966</v>
      </c>
    </row>
    <row r="59" spans="3:11" x14ac:dyDescent="0.35">
      <c r="C59">
        <v>142.79639567405627</v>
      </c>
      <c r="D59">
        <v>148.09128907603278</v>
      </c>
      <c r="E59">
        <f>C59/C$48*100</f>
        <v>140.48195545788755</v>
      </c>
      <c r="F59">
        <f t="shared" si="12"/>
        <v>144.45464342773943</v>
      </c>
      <c r="J59">
        <v>529.86844240360506</v>
      </c>
      <c r="K59">
        <f t="shared" si="13"/>
        <v>132.21966138177356</v>
      </c>
    </row>
    <row r="60" spans="3:11" x14ac:dyDescent="0.35">
      <c r="C60">
        <v>145.40372689235068</v>
      </c>
      <c r="D60">
        <v>150.10572998004395</v>
      </c>
      <c r="E60">
        <f>C60/C$48*100</f>
        <v>143.04702712053978</v>
      </c>
      <c r="F60">
        <f t="shared" si="12"/>
        <v>146.41961614362808</v>
      </c>
      <c r="J60">
        <v>536.24775610864015</v>
      </c>
      <c r="K60">
        <f t="shared" si="13"/>
        <v>133.81151066062787</v>
      </c>
    </row>
    <row r="61" spans="3:11" x14ac:dyDescent="0.35">
      <c r="C61">
        <v>147.29173235540244</v>
      </c>
      <c r="D61">
        <v>152.58633614847341</v>
      </c>
      <c r="E61">
        <f>C61/C$48*100</f>
        <v>144.90443184082486</v>
      </c>
      <c r="F61">
        <f t="shared" si="12"/>
        <v>148.83930660470006</v>
      </c>
      <c r="J61">
        <v>539.73940932681546</v>
      </c>
      <c r="K61">
        <f t="shared" si="13"/>
        <v>134.68279335879257</v>
      </c>
    </row>
    <row r="62" spans="3:11" x14ac:dyDescent="0.35">
      <c r="C62">
        <v>149.59958981218597</v>
      </c>
      <c r="D62">
        <v>155.43010518750003</v>
      </c>
      <c r="E62">
        <f>C62/C$48*100</f>
        <v>147.17488360479695</v>
      </c>
      <c r="F62">
        <f t="shared" si="12"/>
        <v>151.61324182456656</v>
      </c>
      <c r="J62">
        <v>542.63857443712902</v>
      </c>
      <c r="K62">
        <f t="shared" si="13"/>
        <v>135.40623072267226</v>
      </c>
    </row>
    <row r="63" spans="3:11" x14ac:dyDescent="0.35">
      <c r="C63">
        <v>152.01473376444727</v>
      </c>
      <c r="D63">
        <v>158.16031042500003</v>
      </c>
      <c r="E63">
        <f>C63/C$48*100</f>
        <v>149.55088296755676</v>
      </c>
      <c r="F63">
        <f t="shared" si="12"/>
        <v>154.27640200453584</v>
      </c>
      <c r="J63">
        <v>551.73297927721956</v>
      </c>
      <c r="K63">
        <f t="shared" si="13"/>
        <v>137.67558483436628</v>
      </c>
    </row>
    <row r="64" spans="3:11" x14ac:dyDescent="0.35">
      <c r="C64">
        <v>155.40522431281408</v>
      </c>
      <c r="D64">
        <v>161.84848241250003</v>
      </c>
      <c r="E64">
        <f>C64/C$48*100</f>
        <v>152.88642053450806</v>
      </c>
      <c r="F64">
        <f t="shared" si="12"/>
        <v>157.87400435291536</v>
      </c>
      <c r="J64">
        <v>560.75260406486154</v>
      </c>
      <c r="K64">
        <f t="shared" si="13"/>
        <v>139.92627885532534</v>
      </c>
    </row>
    <row r="65" spans="3:11" x14ac:dyDescent="0.35">
      <c r="C65">
        <v>158.93505008919601</v>
      </c>
      <c r="D65">
        <v>165.53665440000003</v>
      </c>
      <c r="E65">
        <f>C65/C$48*100</f>
        <v>156.35903498777245</v>
      </c>
      <c r="F65">
        <f t="shared" si="12"/>
        <v>161.47160670129492</v>
      </c>
      <c r="J65">
        <v>571.53818855263489</v>
      </c>
      <c r="K65">
        <f t="shared" si="13"/>
        <v>142.61763809594916</v>
      </c>
    </row>
    <row r="66" spans="3:11" x14ac:dyDescent="0.35">
      <c r="C66">
        <v>162.60421109359299</v>
      </c>
      <c r="D66">
        <v>168.98533470000007</v>
      </c>
      <c r="E66">
        <f>C66/C$48*100</f>
        <v>159.96872632734988</v>
      </c>
      <c r="F66">
        <f t="shared" si="12"/>
        <v>164.83559850757192</v>
      </c>
      <c r="J66">
        <v>583.53175850303899</v>
      </c>
      <c r="K66">
        <f t="shared" si="13"/>
        <v>145.6104295715229</v>
      </c>
    </row>
    <row r="67" spans="3:11" x14ac:dyDescent="0.35">
      <c r="C67">
        <v>166.31981717399498</v>
      </c>
      <c r="D67">
        <v>172.48191333750003</v>
      </c>
      <c r="E67">
        <f>C67/C$48*100</f>
        <v>163.624109962365</v>
      </c>
      <c r="F67">
        <f t="shared" si="12"/>
        <v>168.24631242226937</v>
      </c>
      <c r="J67">
        <v>596.03153188540261</v>
      </c>
      <c r="K67">
        <f t="shared" si="13"/>
        <v>148.7295355074566</v>
      </c>
    </row>
    <row r="68" spans="3:11" x14ac:dyDescent="0.35">
      <c r="C68">
        <v>170.31409371042716</v>
      </c>
      <c r="D68">
        <v>176.40957701250005</v>
      </c>
      <c r="E68">
        <f>C68/C$48*100</f>
        <v>167.55364737000627</v>
      </c>
      <c r="F68">
        <f t="shared" si="12"/>
        <v>172.0775253127515</v>
      </c>
      <c r="J68">
        <v>606.4374637992064</v>
      </c>
      <c r="K68">
        <f t="shared" si="13"/>
        <v>151.3261589028105</v>
      </c>
    </row>
    <row r="69" spans="3:11" x14ac:dyDescent="0.35">
      <c r="C69">
        <v>174.67993085489951</v>
      </c>
      <c r="D69">
        <v>180.81622406250005</v>
      </c>
      <c r="E69">
        <f>C69/C$48*100</f>
        <v>171.84872314114907</v>
      </c>
      <c r="F69">
        <f t="shared" si="12"/>
        <v>176.37595928743877</v>
      </c>
      <c r="J69">
        <v>616.5960463087572</v>
      </c>
      <c r="K69">
        <f t="shared" si="13"/>
        <v>153.86106045957942</v>
      </c>
    </row>
    <row r="70" spans="3:11" x14ac:dyDescent="0.35">
      <c r="C70">
        <v>179.13865815138192</v>
      </c>
      <c r="D70">
        <v>185.31866778750003</v>
      </c>
      <c r="E70">
        <f>C70/C$48*100</f>
        <v>176.23518350316724</v>
      </c>
      <c r="F70">
        <f t="shared" si="12"/>
        <v>180.76783747896701</v>
      </c>
      <c r="J70">
        <v>625.77098351302334</v>
      </c>
      <c r="K70">
        <f t="shared" si="13"/>
        <v>156.15051005360348</v>
      </c>
    </row>
    <row r="71" spans="3:11" x14ac:dyDescent="0.35">
      <c r="C71">
        <v>184.38695173994975</v>
      </c>
      <c r="D71">
        <v>190.49168823750006</v>
      </c>
      <c r="E71">
        <f>C71/C$48*100</f>
        <v>181.39841288762611</v>
      </c>
      <c r="F71">
        <f t="shared" si="12"/>
        <v>185.81382518838251</v>
      </c>
      <c r="J71">
        <v>643.3730573970696</v>
      </c>
      <c r="K71">
        <f t="shared" si="13"/>
        <v>160.54280833430164</v>
      </c>
    </row>
    <row r="72" spans="3:11" x14ac:dyDescent="0.35">
      <c r="C72">
        <v>188.38122827638193</v>
      </c>
      <c r="D72">
        <v>194.37145357500003</v>
      </c>
      <c r="E72">
        <f>C72/C$48*100</f>
        <v>185.32795029526739</v>
      </c>
      <c r="F72">
        <f t="shared" si="12"/>
        <v>189.59831597044408</v>
      </c>
      <c r="J72">
        <v>643.93678394629694</v>
      </c>
      <c r="K72">
        <f t="shared" si="13"/>
        <v>160.6834767106115</v>
      </c>
    </row>
    <row r="73" spans="3:11" x14ac:dyDescent="0.35">
      <c r="C73">
        <v>191.77171882474877</v>
      </c>
      <c r="D73">
        <v>198.05962556250003</v>
      </c>
      <c r="E73">
        <f>C73/C$48*100</f>
        <v>188.66348786221872</v>
      </c>
      <c r="F73">
        <f t="shared" si="12"/>
        <v>193.1959183188236</v>
      </c>
      <c r="J73">
        <v>653.79624624605356</v>
      </c>
      <c r="K73">
        <f t="shared" si="13"/>
        <v>163.14373790444046</v>
      </c>
    </row>
    <row r="74" spans="3:11" x14ac:dyDescent="0.35">
      <c r="C74">
        <v>195.90533058919601</v>
      </c>
      <c r="D74">
        <v>202.17888258750006</v>
      </c>
      <c r="E74">
        <f>C74/C$48*100</f>
        <v>192.73010215617305</v>
      </c>
      <c r="F74">
        <f t="shared" si="12"/>
        <v>197.21401964298781</v>
      </c>
      <c r="J74">
        <v>667.60179439040348</v>
      </c>
      <c r="K74">
        <f t="shared" si="13"/>
        <v>166.58867773243898</v>
      </c>
    </row>
    <row r="75" spans="3:11" x14ac:dyDescent="0.35">
      <c r="C75">
        <v>199.89960712562819</v>
      </c>
      <c r="D75">
        <v>206.05864792500006</v>
      </c>
      <c r="E75">
        <f>C75/C$48*100</f>
        <v>196.65963956381432</v>
      </c>
      <c r="F75">
        <f t="shared" si="12"/>
        <v>200.99851042504943</v>
      </c>
      <c r="J75">
        <v>680.64803738681405</v>
      </c>
      <c r="K75">
        <f t="shared" si="13"/>
        <v>169.84414586989755</v>
      </c>
    </row>
    <row r="76" spans="3:11" x14ac:dyDescent="0.35">
      <c r="C76">
        <v>203.24365259798998</v>
      </c>
      <c r="D76">
        <v>209.55522656250002</v>
      </c>
      <c r="E76">
        <f>C76/C$48*100</f>
        <v>199.94948483532792</v>
      </c>
      <c r="F76">
        <f t="shared" si="12"/>
        <v>204.40922433974688</v>
      </c>
      <c r="J76">
        <v>686.52689997161622</v>
      </c>
      <c r="K76">
        <f t="shared" si="13"/>
        <v>171.31111607998687</v>
      </c>
    </row>
    <row r="77" spans="3:11" x14ac:dyDescent="0.35">
      <c r="C77">
        <v>206.30902761432162</v>
      </c>
      <c r="D77">
        <v>212.76441517500007</v>
      </c>
      <c r="E77">
        <f>C77/C$48*100</f>
        <v>202.96517633421541</v>
      </c>
      <c r="F77">
        <f t="shared" si="12"/>
        <v>207.53960560392133</v>
      </c>
      <c r="J77">
        <v>690.01280087806458</v>
      </c>
      <c r="K77">
        <f t="shared" si="13"/>
        <v>172.1809633865565</v>
      </c>
    </row>
    <row r="78" spans="3:11" x14ac:dyDescent="0.35">
      <c r="C78">
        <v>208.90995187060304</v>
      </c>
      <c r="D78">
        <v>215.73411210000006</v>
      </c>
      <c r="E78">
        <f>C78/C$48*100</f>
        <v>205.52394487872601</v>
      </c>
      <c r="F78">
        <f t="shared" si="12"/>
        <v>210.43637632599314</v>
      </c>
      <c r="J78">
        <v>690.2716549057709</v>
      </c>
      <c r="K78">
        <f t="shared" si="13"/>
        <v>172.24555600833139</v>
      </c>
    </row>
    <row r="79" spans="3:11" x14ac:dyDescent="0.35">
      <c r="C79">
        <v>211.32509582286434</v>
      </c>
      <c r="D79">
        <v>218.60801235000008</v>
      </c>
      <c r="E79">
        <f>C79/C$48*100</f>
        <v>207.89994424148585</v>
      </c>
      <c r="F79">
        <f t="shared" si="12"/>
        <v>213.23970283122398</v>
      </c>
      <c r="J79">
        <v>691.53716348566968</v>
      </c>
      <c r="K79">
        <f t="shared" si="13"/>
        <v>172.56134215923129</v>
      </c>
    </row>
    <row r="80" spans="3:11" x14ac:dyDescent="0.35">
      <c r="C80">
        <v>214.11477286803017</v>
      </c>
      <c r="D80">
        <v>221.76652452142505</v>
      </c>
      <c r="E80">
        <f>C80/C$48*100</f>
        <v>210.64440627465521</v>
      </c>
      <c r="F80">
        <f t="shared" si="12"/>
        <v>216.32065210468946</v>
      </c>
      <c r="J80">
        <v>698.6757823386439</v>
      </c>
      <c r="K80">
        <f t="shared" si="13"/>
        <v>174.3426631286255</v>
      </c>
    </row>
    <row r="81" spans="3:11" x14ac:dyDescent="0.35">
      <c r="C81">
        <v>217.33620333973874</v>
      </c>
      <c r="D81">
        <v>225.38653717466255</v>
      </c>
      <c r="E81">
        <f>C81/C$48*100</f>
        <v>213.81362388621335</v>
      </c>
      <c r="F81">
        <f t="shared" si="12"/>
        <v>219.85176889278662</v>
      </c>
      <c r="J81">
        <v>711.60697910051852</v>
      </c>
      <c r="K81">
        <f t="shared" si="13"/>
        <v>177.56942343418416</v>
      </c>
    </row>
    <row r="82" spans="3:11" x14ac:dyDescent="0.35">
      <c r="C82">
        <v>221.02802954122618</v>
      </c>
      <c r="D82">
        <v>229.54291541122507</v>
      </c>
      <c r="E82">
        <f>C82/C$48*100</f>
        <v>217.44561306596441</v>
      </c>
      <c r="F82">
        <f t="shared" si="12"/>
        <v>223.90607985097671</v>
      </c>
      <c r="J82">
        <v>719.49339847797853</v>
      </c>
      <c r="K82">
        <f t="shared" si="13"/>
        <v>179.53734531092834</v>
      </c>
    </row>
    <row r="83" spans="3:11" x14ac:dyDescent="0.35">
      <c r="C83">
        <v>224.64851610596989</v>
      </c>
      <c r="D83">
        <v>233.49609293400007</v>
      </c>
      <c r="E83">
        <f>C83/C$48*100</f>
        <v>221.00741887992314</v>
      </c>
      <c r="F83">
        <f t="shared" si="12"/>
        <v>227.76218005121081</v>
      </c>
      <c r="J83">
        <v>722.92177626715886</v>
      </c>
      <c r="K83">
        <f t="shared" si="13"/>
        <v>180.39283870154802</v>
      </c>
    </row>
    <row r="84" spans="3:11" x14ac:dyDescent="0.35">
      <c r="C84">
        <v>227.50210157571865</v>
      </c>
      <c r="D84">
        <v>236.52563084865005</v>
      </c>
      <c r="E84">
        <f>C84/C$48*100</f>
        <v>223.81475351161478</v>
      </c>
      <c r="F84">
        <f t="shared" si="12"/>
        <v>230.71732226073598</v>
      </c>
      <c r="J84">
        <v>734.79454767129994</v>
      </c>
      <c r="K84">
        <f t="shared" si="13"/>
        <v>183.35548695362678</v>
      </c>
    </row>
    <row r="85" spans="3:11" x14ac:dyDescent="0.35">
      <c r="C85">
        <v>233.38762160707543</v>
      </c>
      <c r="D85">
        <v>242.51081550930007</v>
      </c>
      <c r="E85">
        <f>C85/C$48*100</f>
        <v>229.60488118947876</v>
      </c>
      <c r="F85">
        <f t="shared" si="12"/>
        <v>236.5555300405297</v>
      </c>
      <c r="J85">
        <v>773.16821920086579</v>
      </c>
      <c r="K85">
        <f t="shared" si="13"/>
        <v>192.93098428386764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3901-F7F1-4469-9BA5-CC4786B7E5A9}">
  <dimension ref="A1:E35"/>
  <sheetViews>
    <sheetView topLeftCell="A7" workbookViewId="0">
      <selection activeCell="D1" sqref="D1:D35"/>
    </sheetView>
  </sheetViews>
  <sheetFormatPr baseColWidth="10" defaultRowHeight="15.5" x14ac:dyDescent="0.35"/>
  <sheetData>
    <row r="1" spans="1:5" x14ac:dyDescent="0.35">
      <c r="A1" s="104" t="s">
        <v>190</v>
      </c>
      <c r="B1" s="104">
        <v>24.9</v>
      </c>
      <c r="C1" s="104">
        <v>169</v>
      </c>
      <c r="D1" s="104">
        <v>641.52070943674653</v>
      </c>
      <c r="E1">
        <f t="shared" ref="E1:E17" si="0">D1/6.55957</f>
        <v>97.799201691078309</v>
      </c>
    </row>
    <row r="2" spans="1:5" x14ac:dyDescent="0.35">
      <c r="A2" s="104" t="s">
        <v>189</v>
      </c>
      <c r="B2" s="104">
        <v>26.59</v>
      </c>
      <c r="C2" s="104">
        <v>169</v>
      </c>
      <c r="D2" s="104">
        <v>685.06167324992339</v>
      </c>
      <c r="E2">
        <f t="shared" si="0"/>
        <v>104.43697883396676</v>
      </c>
    </row>
    <row r="3" spans="1:5" x14ac:dyDescent="0.35">
      <c r="A3" s="104" t="s">
        <v>188</v>
      </c>
      <c r="B3" s="104">
        <v>27.57</v>
      </c>
      <c r="C3" s="104">
        <v>169</v>
      </c>
      <c r="D3" s="104">
        <v>710.31027948478334</v>
      </c>
      <c r="E3">
        <f t="shared" si="0"/>
        <v>108.28610404108552</v>
      </c>
    </row>
    <row r="4" spans="1:5" x14ac:dyDescent="0.35">
      <c r="A4" s="104" t="s">
        <v>187</v>
      </c>
      <c r="B4" s="104">
        <v>28.48</v>
      </c>
      <c r="C4" s="104">
        <v>169</v>
      </c>
      <c r="D4" s="104">
        <v>733.75541384572466</v>
      </c>
      <c r="E4">
        <f t="shared" si="0"/>
        <v>111.86029173341007</v>
      </c>
    </row>
    <row r="5" spans="1:5" x14ac:dyDescent="0.35">
      <c r="A5" s="104" t="s">
        <v>186</v>
      </c>
      <c r="B5" s="104">
        <v>29.36</v>
      </c>
      <c r="C5" s="104">
        <v>169</v>
      </c>
      <c r="D5" s="104">
        <v>756.4276316892724</v>
      </c>
      <c r="E5">
        <f t="shared" si="0"/>
        <v>115.3166490622514</v>
      </c>
    </row>
    <row r="6" spans="1:5" x14ac:dyDescent="0.35">
      <c r="A6" s="104" t="s">
        <v>185</v>
      </c>
      <c r="B6" s="104">
        <v>30.51</v>
      </c>
      <c r="C6" s="104">
        <v>169</v>
      </c>
      <c r="D6" s="104">
        <v>786.05609818936307</v>
      </c>
      <c r="E6">
        <f t="shared" si="0"/>
        <v>119.83347966244176</v>
      </c>
    </row>
    <row r="7" spans="1:5" x14ac:dyDescent="0.35">
      <c r="A7" s="104" t="s">
        <v>184</v>
      </c>
      <c r="B7" s="104">
        <v>32.659999999999997</v>
      </c>
      <c r="C7" s="104">
        <v>169</v>
      </c>
      <c r="D7" s="104">
        <v>841.44844860257592</v>
      </c>
      <c r="E7">
        <f t="shared" si="0"/>
        <v>128.27798904540631</v>
      </c>
    </row>
    <row r="8" spans="1:5" x14ac:dyDescent="0.35">
      <c r="A8" s="104" t="s">
        <v>183</v>
      </c>
      <c r="B8" s="104">
        <v>33.31</v>
      </c>
      <c r="C8" s="104">
        <v>169</v>
      </c>
      <c r="D8" s="104">
        <v>858.19497314610567</v>
      </c>
      <c r="E8">
        <f t="shared" si="0"/>
        <v>130.83098025420961</v>
      </c>
    </row>
    <row r="9" spans="1:5" x14ac:dyDescent="0.35">
      <c r="A9" s="104" t="s">
        <v>182</v>
      </c>
      <c r="B9" s="104">
        <v>34.83</v>
      </c>
      <c r="C9" s="104">
        <v>169</v>
      </c>
      <c r="D9" s="104">
        <v>897.35607669405158</v>
      </c>
      <c r="E9">
        <f t="shared" si="0"/>
        <v>136.80105200402642</v>
      </c>
    </row>
    <row r="10" spans="1:5" x14ac:dyDescent="0.35">
      <c r="A10" s="104" t="s">
        <v>181</v>
      </c>
      <c r="B10" s="104">
        <v>35.56</v>
      </c>
      <c r="C10" s="104">
        <v>169</v>
      </c>
      <c r="D10" s="104">
        <v>916.16371195063095</v>
      </c>
      <c r="E10">
        <f t="shared" si="0"/>
        <v>139.66825751545161</v>
      </c>
    </row>
    <row r="11" spans="1:5" x14ac:dyDescent="0.35">
      <c r="A11" s="104" t="s">
        <v>180</v>
      </c>
      <c r="B11" s="104">
        <v>36.979999999999997</v>
      </c>
      <c r="C11" s="104">
        <v>169</v>
      </c>
      <c r="D11" s="104">
        <v>952.74842710726466</v>
      </c>
      <c r="E11">
        <f t="shared" si="0"/>
        <v>145.24556138699103</v>
      </c>
    </row>
    <row r="12" spans="1:5" x14ac:dyDescent="0.35">
      <c r="A12" s="104" t="s">
        <v>179</v>
      </c>
      <c r="B12" s="104">
        <v>37.72</v>
      </c>
      <c r="C12" s="104">
        <v>169</v>
      </c>
      <c r="D12" s="104">
        <v>971.81370120297515</v>
      </c>
      <c r="E12">
        <f t="shared" si="0"/>
        <v>148.15204368624393</v>
      </c>
    </row>
    <row r="13" spans="1:5" x14ac:dyDescent="0.35">
      <c r="A13" s="104" t="s">
        <v>178</v>
      </c>
      <c r="B13" s="104">
        <v>39.43</v>
      </c>
      <c r="C13" s="104">
        <v>169</v>
      </c>
      <c r="D13" s="104">
        <v>1015.8699426944145</v>
      </c>
      <c r="E13">
        <f t="shared" si="0"/>
        <v>154.86837440478789</v>
      </c>
    </row>
    <row r="14" spans="1:5" x14ac:dyDescent="0.35">
      <c r="A14" s="104" t="s">
        <v>177</v>
      </c>
      <c r="B14" s="104">
        <v>40.22</v>
      </c>
      <c r="C14" s="104">
        <v>169</v>
      </c>
      <c r="D14" s="104">
        <v>1036.2234109857809</v>
      </c>
      <c r="E14">
        <f t="shared" si="0"/>
        <v>157.9712406431795</v>
      </c>
    </row>
    <row r="15" spans="1:5" x14ac:dyDescent="0.35">
      <c r="A15" s="104" t="s">
        <v>176</v>
      </c>
      <c r="B15" s="104">
        <v>40.72</v>
      </c>
      <c r="C15" s="104">
        <v>169</v>
      </c>
      <c r="D15" s="104">
        <v>1049.1053529423423</v>
      </c>
      <c r="E15">
        <f t="shared" si="0"/>
        <v>159.93508003456665</v>
      </c>
    </row>
    <row r="16" spans="1:5" x14ac:dyDescent="0.35">
      <c r="A16" s="104" t="s">
        <v>175</v>
      </c>
      <c r="B16" s="104">
        <v>42.02</v>
      </c>
      <c r="C16" s="104">
        <v>169</v>
      </c>
      <c r="D16" s="104">
        <v>1082.5984020294013</v>
      </c>
      <c r="E16">
        <f t="shared" si="0"/>
        <v>165.04106245217312</v>
      </c>
    </row>
    <row r="17" spans="1:5" x14ac:dyDescent="0.35">
      <c r="A17" s="104" t="s">
        <v>174</v>
      </c>
      <c r="B17" s="104">
        <v>43.72</v>
      </c>
      <c r="C17" s="104">
        <v>151.66999999999999</v>
      </c>
      <c r="D17" s="104">
        <v>1010.8913236690819</v>
      </c>
      <c r="E17">
        <f t="shared" si="0"/>
        <v>154.10938882717647</v>
      </c>
    </row>
    <row r="18" spans="1:5" x14ac:dyDescent="0.35">
      <c r="A18" s="104" t="s">
        <v>173</v>
      </c>
      <c r="B18" s="104">
        <v>6.67</v>
      </c>
      <c r="C18" s="104">
        <v>151.66999999999999</v>
      </c>
      <c r="D18" s="104">
        <v>1011.6388999999999</v>
      </c>
    </row>
    <row r="19" spans="1:5" x14ac:dyDescent="0.35">
      <c r="A19" s="104" t="s">
        <v>172</v>
      </c>
      <c r="B19" s="104">
        <v>7.19</v>
      </c>
      <c r="C19" s="104">
        <v>151.66999999999999</v>
      </c>
      <c r="D19" s="104">
        <v>1090.5073</v>
      </c>
    </row>
    <row r="20" spans="1:5" x14ac:dyDescent="0.35">
      <c r="A20" s="104" t="s">
        <v>171</v>
      </c>
      <c r="B20" s="104">
        <v>7.61</v>
      </c>
      <c r="C20" s="104">
        <v>151.66999999999999</v>
      </c>
      <c r="D20" s="104">
        <v>1154.2086999999999</v>
      </c>
    </row>
    <row r="21" spans="1:5" x14ac:dyDescent="0.35">
      <c r="A21" s="104" t="s">
        <v>170</v>
      </c>
      <c r="B21" s="104">
        <v>8.0299999999999994</v>
      </c>
      <c r="C21" s="104">
        <v>151.66999999999999</v>
      </c>
      <c r="D21" s="104">
        <v>1217.9100999999998</v>
      </c>
    </row>
    <row r="22" spans="1:5" x14ac:dyDescent="0.35">
      <c r="A22" s="104" t="s">
        <v>169</v>
      </c>
      <c r="B22" s="104">
        <v>8.27</v>
      </c>
      <c r="C22" s="104">
        <v>151.66999999999999</v>
      </c>
      <c r="D22" s="104">
        <v>1254.3108999999997</v>
      </c>
    </row>
    <row r="23" spans="1:5" x14ac:dyDescent="0.35">
      <c r="A23" s="104" t="s">
        <v>168</v>
      </c>
      <c r="B23" s="104">
        <v>8.44</v>
      </c>
      <c r="C23" s="104">
        <v>151.66999999999999</v>
      </c>
      <c r="D23" s="104">
        <v>1280.0947999999999</v>
      </c>
    </row>
    <row r="24" spans="1:5" x14ac:dyDescent="0.35">
      <c r="A24" s="104" t="s">
        <v>167</v>
      </c>
      <c r="B24" s="104">
        <v>8.6300000000000008</v>
      </c>
      <c r="C24" s="104">
        <v>151.66999999999999</v>
      </c>
      <c r="D24" s="104">
        <v>1308.9121</v>
      </c>
    </row>
    <row r="25" spans="1:5" x14ac:dyDescent="0.35">
      <c r="A25" s="104" t="s">
        <v>166</v>
      </c>
      <c r="B25" s="104">
        <v>8.82</v>
      </c>
      <c r="C25" s="104">
        <v>151.66999999999999</v>
      </c>
      <c r="D25" s="104">
        <v>1337.7293999999999</v>
      </c>
    </row>
    <row r="26" spans="1:5" x14ac:dyDescent="0.35">
      <c r="A26" s="104" t="s">
        <v>165</v>
      </c>
      <c r="B26" s="104">
        <v>8.86</v>
      </c>
      <c r="C26" s="104">
        <v>151.66999999999999</v>
      </c>
      <c r="D26" s="104">
        <v>1343.7961999999998</v>
      </c>
    </row>
    <row r="27" spans="1:5" x14ac:dyDescent="0.35">
      <c r="A27" s="104" t="s">
        <v>164</v>
      </c>
      <c r="B27" s="104">
        <v>9</v>
      </c>
      <c r="C27" s="104">
        <v>151.66999999999999</v>
      </c>
      <c r="D27" s="104">
        <v>1365.03</v>
      </c>
    </row>
    <row r="28" spans="1:5" x14ac:dyDescent="0.35">
      <c r="A28" s="104" t="s">
        <v>163</v>
      </c>
      <c r="B28" s="104">
        <v>9.2200000000000006</v>
      </c>
      <c r="C28" s="104">
        <v>151.66999999999999</v>
      </c>
      <c r="D28" s="104">
        <v>1398.37</v>
      </c>
    </row>
    <row r="29" spans="1:5" x14ac:dyDescent="0.35">
      <c r="A29" s="104" t="s">
        <v>162</v>
      </c>
      <c r="B29" s="104">
        <v>9.43</v>
      </c>
      <c r="C29" s="104">
        <v>151.66999999999999</v>
      </c>
      <c r="D29" s="104">
        <v>1430.22</v>
      </c>
    </row>
    <row r="30" spans="1:5" x14ac:dyDescent="0.35">
      <c r="A30" s="104" t="s">
        <v>161</v>
      </c>
      <c r="B30" s="104">
        <v>9.5299999999999994</v>
      </c>
      <c r="C30" s="104">
        <v>151.66999999999999</v>
      </c>
      <c r="D30" s="104">
        <v>1445.38</v>
      </c>
    </row>
    <row r="31" spans="1:5" x14ac:dyDescent="0.35">
      <c r="A31" s="104" t="s">
        <v>160</v>
      </c>
      <c r="B31" s="104">
        <v>9.61</v>
      </c>
      <c r="C31" s="104">
        <v>151.66999999999999</v>
      </c>
      <c r="D31" s="104">
        <v>1457.52</v>
      </c>
    </row>
    <row r="32" spans="1:5" x14ac:dyDescent="0.35">
      <c r="A32" s="104" t="s">
        <v>159</v>
      </c>
      <c r="B32" s="104">
        <v>9.67</v>
      </c>
      <c r="C32" s="104">
        <v>151.66999999999999</v>
      </c>
      <c r="D32" s="104">
        <v>1466.62</v>
      </c>
    </row>
    <row r="33" spans="1:4" x14ac:dyDescent="0.35">
      <c r="A33" s="104" t="s">
        <v>158</v>
      </c>
      <c r="B33" s="104">
        <v>9.76</v>
      </c>
      <c r="C33" s="104">
        <v>151.66999999999999</v>
      </c>
      <c r="D33" s="104">
        <v>1480.27</v>
      </c>
    </row>
    <row r="34" spans="1:4" x14ac:dyDescent="0.35">
      <c r="A34" s="104" t="s">
        <v>157</v>
      </c>
      <c r="B34" s="104">
        <v>9.8800000000000008</v>
      </c>
      <c r="C34" s="104">
        <v>151.66999999999999</v>
      </c>
      <c r="D34" s="104">
        <v>1498.47</v>
      </c>
    </row>
    <row r="35" spans="1:4" x14ac:dyDescent="0.35">
      <c r="A35" s="104" t="s">
        <v>156</v>
      </c>
      <c r="B35" s="104">
        <v>10.029999999999999</v>
      </c>
      <c r="C35" s="104">
        <v>151.66999999999999</v>
      </c>
      <c r="D35" s="104">
        <v>1521.22</v>
      </c>
    </row>
  </sheetData>
  <sortState xmlns:xlrd2="http://schemas.microsoft.com/office/spreadsheetml/2017/richdata2" ref="A1:D49">
    <sortCondition ref="A1:A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F562-36E3-BD4B-AC99-AAF8985ADA10}">
  <dimension ref="A1:J73"/>
  <sheetViews>
    <sheetView topLeftCell="A21" workbookViewId="0">
      <selection activeCell="B65" sqref="B28:B65"/>
    </sheetView>
  </sheetViews>
  <sheetFormatPr baseColWidth="10" defaultColWidth="10.83203125" defaultRowHeight="15.5" x14ac:dyDescent="0.35"/>
  <cols>
    <col min="1" max="1" width="10.83203125" style="1"/>
    <col min="2" max="2" width="18.33203125" style="1" customWidth="1"/>
    <col min="3" max="3" width="10.5" style="1" customWidth="1"/>
    <col min="4" max="4" width="10.83203125" style="1"/>
    <col min="5" max="5" width="10.1640625" style="1" customWidth="1"/>
    <col min="6" max="7" width="26.83203125" style="1" customWidth="1"/>
    <col min="8" max="8" width="15.6640625" style="1" customWidth="1"/>
    <col min="9" max="10" width="10.83203125" style="1"/>
    <col min="11" max="11" width="11.1640625" style="1" bestFit="1" customWidth="1"/>
    <col min="12" max="16384" width="10.83203125" style="1"/>
  </cols>
  <sheetData>
    <row r="1" spans="1:10" ht="16" thickBot="1" x14ac:dyDescent="0.4">
      <c r="A1" s="1" t="s">
        <v>56</v>
      </c>
      <c r="H1"/>
      <c r="I1" s="85"/>
      <c r="J1"/>
    </row>
    <row r="2" spans="1:10" x14ac:dyDescent="0.35">
      <c r="A2" s="28"/>
      <c r="B2" s="81" t="s">
        <v>20</v>
      </c>
      <c r="C2" s="81" t="s">
        <v>23</v>
      </c>
      <c r="D2" s="81" t="s">
        <v>40</v>
      </c>
      <c r="E2" s="81" t="s">
        <v>21</v>
      </c>
      <c r="F2" s="82" t="s">
        <v>39</v>
      </c>
      <c r="H2"/>
      <c r="I2" s="85"/>
      <c r="J2"/>
    </row>
    <row r="3" spans="1:10" x14ac:dyDescent="0.35">
      <c r="A3" s="13">
        <v>1960</v>
      </c>
      <c r="B3" s="1">
        <v>9.1424309999999995E-2</v>
      </c>
      <c r="E3" s="1">
        <v>14502.1</v>
      </c>
      <c r="F3" s="38"/>
      <c r="G3" s="37"/>
      <c r="H3"/>
      <c r="I3" s="85"/>
      <c r="J3"/>
    </row>
    <row r="4" spans="1:10" x14ac:dyDescent="0.35">
      <c r="A4" s="13">
        <f>A3+1</f>
        <v>1961</v>
      </c>
      <c r="B4" s="1">
        <v>9.4366599999999995E-2</v>
      </c>
      <c r="E4" s="1">
        <v>15108</v>
      </c>
      <c r="F4" s="12"/>
      <c r="H4"/>
      <c r="I4" s="85"/>
      <c r="J4"/>
    </row>
    <row r="5" spans="1:10" x14ac:dyDescent="0.35">
      <c r="A5" s="13">
        <f t="shared" ref="A5:A63" si="0">A4+1</f>
        <v>1962</v>
      </c>
      <c r="B5" s="1">
        <v>9.8979040000000004E-2</v>
      </c>
      <c r="E5" s="1">
        <v>16073.1</v>
      </c>
      <c r="F5" s="12"/>
      <c r="H5"/>
      <c r="I5" s="85"/>
      <c r="J5"/>
    </row>
    <row r="6" spans="1:10" x14ac:dyDescent="0.35">
      <c r="A6" s="13">
        <f t="shared" si="0"/>
        <v>1963</v>
      </c>
      <c r="B6" s="1">
        <v>0.10448734</v>
      </c>
      <c r="E6" s="1">
        <v>16754.5</v>
      </c>
      <c r="F6" s="12"/>
      <c r="H6"/>
      <c r="I6" s="85"/>
      <c r="J6"/>
    </row>
    <row r="7" spans="1:10" x14ac:dyDescent="0.35">
      <c r="A7" s="13">
        <f t="shared" si="0"/>
        <v>1964</v>
      </c>
      <c r="B7" s="1">
        <v>0.10884508</v>
      </c>
      <c r="E7" s="1">
        <v>17706.5</v>
      </c>
      <c r="F7" s="12"/>
      <c r="H7"/>
      <c r="I7" s="85"/>
      <c r="J7"/>
    </row>
    <row r="8" spans="1:10" x14ac:dyDescent="0.35">
      <c r="A8" s="13">
        <f t="shared" si="0"/>
        <v>1965</v>
      </c>
      <c r="B8" s="1">
        <v>0.11215629000000001</v>
      </c>
      <c r="E8" s="1">
        <v>18417.8</v>
      </c>
      <c r="F8" s="12"/>
      <c r="H8"/>
      <c r="I8" s="85"/>
      <c r="J8"/>
    </row>
    <row r="9" spans="1:10" x14ac:dyDescent="0.35">
      <c r="A9" s="13">
        <f t="shared" si="0"/>
        <v>1966</v>
      </c>
      <c r="B9" s="1">
        <v>0.11551529000000001</v>
      </c>
      <c r="E9" s="1">
        <v>19237.599999999999</v>
      </c>
      <c r="F9" s="12"/>
      <c r="H9"/>
      <c r="I9" s="85"/>
      <c r="J9"/>
    </row>
    <row r="10" spans="1:10" x14ac:dyDescent="0.35">
      <c r="A10" s="13">
        <f t="shared" si="0"/>
        <v>1967</v>
      </c>
      <c r="B10" s="1">
        <v>0.11904299</v>
      </c>
      <c r="E10" s="1">
        <v>19907.8</v>
      </c>
      <c r="F10" s="12"/>
      <c r="H10"/>
      <c r="I10" s="85"/>
      <c r="J10"/>
    </row>
    <row r="11" spans="1:10" x14ac:dyDescent="0.35">
      <c r="A11" s="13">
        <f t="shared" si="0"/>
        <v>1968</v>
      </c>
      <c r="B11" s="1">
        <v>0.12430421</v>
      </c>
      <c r="E11" s="1">
        <v>20501</v>
      </c>
      <c r="F11" s="12"/>
      <c r="H11"/>
      <c r="I11" s="85"/>
      <c r="J11"/>
    </row>
    <row r="12" spans="1:10" x14ac:dyDescent="0.35">
      <c r="A12" s="13">
        <f t="shared" si="0"/>
        <v>1969</v>
      </c>
      <c r="B12" s="1">
        <v>0.13343853</v>
      </c>
      <c r="E12" s="1">
        <v>21673.4</v>
      </c>
      <c r="F12" s="12"/>
      <c r="H12"/>
      <c r="I12" s="85"/>
      <c r="J12"/>
    </row>
    <row r="13" spans="1:10" x14ac:dyDescent="0.35">
      <c r="A13" s="13">
        <f t="shared" si="0"/>
        <v>1970</v>
      </c>
      <c r="B13" s="1">
        <v>0.14063545999999999</v>
      </c>
      <c r="E13" s="1">
        <v>22679.7</v>
      </c>
      <c r="F13" s="12"/>
      <c r="H13"/>
      <c r="I13" s="85"/>
      <c r="J13"/>
    </row>
    <row r="14" spans="1:10" x14ac:dyDescent="0.35">
      <c r="A14" s="13">
        <f t="shared" si="0"/>
        <v>1971</v>
      </c>
      <c r="B14" s="1">
        <v>0.14889664999999999</v>
      </c>
      <c r="E14" s="1">
        <v>23556.2</v>
      </c>
      <c r="F14" s="12"/>
      <c r="H14"/>
      <c r="I14" s="85"/>
      <c r="J14"/>
    </row>
    <row r="15" spans="1:10" x14ac:dyDescent="0.35">
      <c r="A15" s="13">
        <f t="shared" si="0"/>
        <v>1972</v>
      </c>
      <c r="B15" s="1">
        <v>0.15918246</v>
      </c>
      <c r="E15" s="1">
        <v>24276.3</v>
      </c>
      <c r="F15" s="12"/>
      <c r="H15"/>
      <c r="I15" s="85"/>
      <c r="J15"/>
    </row>
    <row r="16" spans="1:10" x14ac:dyDescent="0.35">
      <c r="A16" s="13">
        <f t="shared" si="0"/>
        <v>1973</v>
      </c>
      <c r="B16" s="1">
        <v>0.1714918</v>
      </c>
      <c r="E16" s="1">
        <v>25647.1</v>
      </c>
      <c r="F16" s="12"/>
      <c r="H16"/>
      <c r="I16" s="85"/>
      <c r="J16"/>
    </row>
    <row r="17" spans="1:10" x14ac:dyDescent="0.35">
      <c r="A17" s="13">
        <f t="shared" si="0"/>
        <v>1974</v>
      </c>
      <c r="B17" s="1">
        <v>0.19093462999999999</v>
      </c>
      <c r="E17" s="1">
        <v>26408.799999999999</v>
      </c>
      <c r="F17" s="12"/>
      <c r="H17"/>
      <c r="I17" s="86"/>
      <c r="J17"/>
    </row>
    <row r="18" spans="1:10" x14ac:dyDescent="0.35">
      <c r="A18" s="13">
        <f t="shared" si="0"/>
        <v>1975</v>
      </c>
      <c r="B18" s="1">
        <v>0.21697395999999999</v>
      </c>
      <c r="E18" s="1">
        <v>25599.7</v>
      </c>
      <c r="F18" s="12"/>
      <c r="H18"/>
      <c r="I18" s="85"/>
      <c r="J18"/>
    </row>
    <row r="19" spans="1:10" x14ac:dyDescent="0.35">
      <c r="A19" s="13">
        <f t="shared" si="0"/>
        <v>1976</v>
      </c>
      <c r="B19" s="1">
        <v>0.24045738999999999</v>
      </c>
      <c r="E19" s="1">
        <v>26312</v>
      </c>
      <c r="F19" s="12"/>
      <c r="H19"/>
      <c r="I19" s="85"/>
      <c r="J19"/>
    </row>
    <row r="20" spans="1:10" x14ac:dyDescent="0.35">
      <c r="A20" s="13">
        <f t="shared" si="0"/>
        <v>1977</v>
      </c>
      <c r="B20" s="1">
        <v>0.26172018000000002</v>
      </c>
      <c r="E20" s="1">
        <v>26870.9</v>
      </c>
      <c r="F20" s="12"/>
      <c r="H20"/>
      <c r="I20" s="85"/>
      <c r="J20"/>
    </row>
    <row r="21" spans="1:10" x14ac:dyDescent="0.35">
      <c r="A21" s="13">
        <f t="shared" si="0"/>
        <v>1978</v>
      </c>
      <c r="B21" s="1">
        <v>0.28588876000000002</v>
      </c>
      <c r="E21" s="1">
        <v>27408.1</v>
      </c>
      <c r="F21" s="12"/>
      <c r="H21"/>
      <c r="I21" s="85"/>
      <c r="J21"/>
    </row>
    <row r="22" spans="1:10" x14ac:dyDescent="0.35">
      <c r="A22" s="13">
        <f t="shared" si="0"/>
        <v>1979</v>
      </c>
      <c r="B22" s="1">
        <v>0.31521195000000002</v>
      </c>
      <c r="E22" s="1">
        <v>28268.3</v>
      </c>
      <c r="F22" s="12"/>
      <c r="H22"/>
      <c r="I22" s="85"/>
      <c r="J22"/>
    </row>
    <row r="23" spans="1:10" x14ac:dyDescent="0.35">
      <c r="A23" s="13">
        <f t="shared" si="0"/>
        <v>1980</v>
      </c>
      <c r="B23" s="1">
        <v>0.35146045999999997</v>
      </c>
      <c r="C23" s="1">
        <v>916</v>
      </c>
      <c r="D23" s="1">
        <f>B23</f>
        <v>0.35146045999999997</v>
      </c>
      <c r="E23" s="1">
        <v>28310.400000000001</v>
      </c>
      <c r="F23" s="12"/>
      <c r="H23"/>
      <c r="I23" s="86"/>
      <c r="J23"/>
    </row>
    <row r="24" spans="1:10" x14ac:dyDescent="0.35">
      <c r="A24" s="13">
        <f t="shared" si="0"/>
        <v>1981</v>
      </c>
      <c r="B24" s="1">
        <v>0.39244457999999999</v>
      </c>
      <c r="C24" s="1">
        <v>1039</v>
      </c>
      <c r="D24" s="1">
        <f t="shared" ref="D24:D64" si="1">C24/$C$63</f>
        <v>0.39671630393279878</v>
      </c>
      <c r="E24" s="1">
        <v>28229.3</v>
      </c>
      <c r="F24" s="12"/>
      <c r="H24"/>
      <c r="I24" s="85"/>
      <c r="J24"/>
    </row>
    <row r="25" spans="1:10" x14ac:dyDescent="0.35">
      <c r="A25" s="13">
        <f t="shared" si="0"/>
        <v>1982</v>
      </c>
      <c r="B25" s="1">
        <v>0.43993014000000003</v>
      </c>
      <c r="C25" s="1">
        <v>1161</v>
      </c>
      <c r="D25" s="1">
        <f t="shared" si="1"/>
        <v>0.44329896907216493</v>
      </c>
      <c r="E25" s="1">
        <v>28397.5</v>
      </c>
      <c r="F25" s="12"/>
      <c r="H25"/>
      <c r="I25" s="85"/>
      <c r="J25"/>
    </row>
    <row r="26" spans="1:10" x14ac:dyDescent="0.35">
      <c r="A26" s="13">
        <f t="shared" si="0"/>
        <v>1983</v>
      </c>
      <c r="B26" s="1">
        <v>0.48270679</v>
      </c>
      <c r="C26" s="1">
        <v>1273</v>
      </c>
      <c r="D26" s="1">
        <f t="shared" si="1"/>
        <v>0.48606338297059948</v>
      </c>
      <c r="E26" s="1">
        <v>28277</v>
      </c>
      <c r="F26" s="12"/>
      <c r="H26"/>
      <c r="I26" s="85"/>
      <c r="J26"/>
    </row>
    <row r="27" spans="1:10" x14ac:dyDescent="0.35">
      <c r="A27" s="13">
        <f t="shared" si="0"/>
        <v>1984</v>
      </c>
      <c r="B27" s="1">
        <v>0.51695049000000004</v>
      </c>
      <c r="C27" s="1">
        <v>1367</v>
      </c>
      <c r="D27" s="1">
        <f t="shared" si="1"/>
        <v>0.52195494463535697</v>
      </c>
      <c r="E27" s="1">
        <v>28441.7</v>
      </c>
      <c r="F27" s="12"/>
      <c r="H27"/>
      <c r="I27" s="85"/>
      <c r="J27"/>
    </row>
    <row r="28" spans="1:10" x14ac:dyDescent="0.35">
      <c r="A28" s="13">
        <f t="shared" si="0"/>
        <v>1985</v>
      </c>
      <c r="B28" s="1">
        <v>0.54493486999999996</v>
      </c>
      <c r="C28" s="1">
        <v>1447</v>
      </c>
      <c r="D28" s="1">
        <f t="shared" si="1"/>
        <v>0.55250095456281023</v>
      </c>
      <c r="E28" s="1">
        <v>28740.7</v>
      </c>
      <c r="F28" s="12"/>
      <c r="H28"/>
      <c r="I28" s="85"/>
      <c r="J28"/>
    </row>
    <row r="29" spans="1:10" x14ac:dyDescent="0.35">
      <c r="A29" s="13">
        <f t="shared" si="0"/>
        <v>1986</v>
      </c>
      <c r="B29" s="1">
        <v>0.57332474</v>
      </c>
      <c r="C29" s="1">
        <v>1485</v>
      </c>
      <c r="D29" s="1">
        <f t="shared" si="1"/>
        <v>0.5670103092783505</v>
      </c>
      <c r="E29" s="1">
        <v>29413.5</v>
      </c>
      <c r="F29" s="12"/>
      <c r="H29"/>
      <c r="I29" s="85"/>
      <c r="J29"/>
    </row>
    <row r="30" spans="1:10" x14ac:dyDescent="0.35">
      <c r="A30" s="13">
        <f t="shared" si="0"/>
        <v>1987</v>
      </c>
      <c r="B30" s="1">
        <v>0.58801906999999998</v>
      </c>
      <c r="C30" s="1">
        <v>1532</v>
      </c>
      <c r="D30" s="1">
        <f t="shared" si="1"/>
        <v>0.58495609011072924</v>
      </c>
      <c r="E30" s="1">
        <v>29770.400000000001</v>
      </c>
      <c r="F30" s="12"/>
      <c r="H30"/>
      <c r="I30" s="85"/>
      <c r="J30"/>
    </row>
    <row r="31" spans="1:10" x14ac:dyDescent="0.35">
      <c r="A31" s="13">
        <f t="shared" si="0"/>
        <v>1988</v>
      </c>
      <c r="B31" s="1">
        <v>0.60727381999999996</v>
      </c>
      <c r="C31" s="1">
        <v>1573</v>
      </c>
      <c r="D31" s="1">
        <f t="shared" si="1"/>
        <v>0.60061092019854911</v>
      </c>
      <c r="E31" s="1">
        <v>30863.4</v>
      </c>
      <c r="F31" s="12"/>
      <c r="H31"/>
      <c r="I31" s="85"/>
      <c r="J31"/>
    </row>
    <row r="32" spans="1:10" x14ac:dyDescent="0.35">
      <c r="A32" s="13">
        <f t="shared" si="0"/>
        <v>1989</v>
      </c>
      <c r="B32" s="1">
        <v>0.62791163000000005</v>
      </c>
      <c r="C32" s="1">
        <v>1630</v>
      </c>
      <c r="D32" s="1">
        <f t="shared" si="1"/>
        <v>0.62237495227185946</v>
      </c>
      <c r="E32" s="1">
        <v>31967.1</v>
      </c>
      <c r="F32" s="12"/>
      <c r="H32"/>
      <c r="I32" s="85"/>
      <c r="J32"/>
    </row>
    <row r="33" spans="1:10" x14ac:dyDescent="0.35">
      <c r="A33" s="13">
        <f t="shared" si="0"/>
        <v>1990</v>
      </c>
      <c r="B33" s="1">
        <v>0.64521706000000001</v>
      </c>
      <c r="C33" s="1">
        <v>1685</v>
      </c>
      <c r="D33" s="1">
        <f t="shared" si="1"/>
        <v>0.64337533409698355</v>
      </c>
      <c r="E33" s="1">
        <v>32441.5</v>
      </c>
      <c r="F33" s="12"/>
      <c r="H33"/>
      <c r="I33" s="86"/>
      <c r="J33"/>
    </row>
    <row r="34" spans="1:10" x14ac:dyDescent="0.35">
      <c r="A34" s="13">
        <f t="shared" si="0"/>
        <v>1991</v>
      </c>
      <c r="B34" s="1">
        <v>0.66231941999999999</v>
      </c>
      <c r="C34" s="1">
        <v>1740</v>
      </c>
      <c r="D34" s="1">
        <f t="shared" si="1"/>
        <v>0.66437571592210765</v>
      </c>
      <c r="E34" s="1">
        <v>32299</v>
      </c>
      <c r="F34" s="12"/>
      <c r="H34"/>
      <c r="I34" s="85"/>
      <c r="J34"/>
    </row>
    <row r="35" spans="1:10" x14ac:dyDescent="0.35">
      <c r="A35" s="13">
        <f t="shared" si="0"/>
        <v>1992</v>
      </c>
      <c r="B35" s="1">
        <v>0.67510234999999996</v>
      </c>
      <c r="C35" s="1">
        <v>1780</v>
      </c>
      <c r="D35" s="1">
        <f t="shared" si="1"/>
        <v>0.67964872088583428</v>
      </c>
      <c r="E35" s="1">
        <v>32590.9</v>
      </c>
      <c r="F35" s="12"/>
      <c r="H35"/>
      <c r="I35" s="85"/>
      <c r="J35"/>
    </row>
    <row r="36" spans="1:10" x14ac:dyDescent="0.35">
      <c r="A36" s="13">
        <f t="shared" si="0"/>
        <v>1993</v>
      </c>
      <c r="B36" s="1">
        <v>0.68690525999999996</v>
      </c>
      <c r="C36" s="1">
        <v>1818</v>
      </c>
      <c r="D36" s="1">
        <f t="shared" si="1"/>
        <v>0.69415807560137455</v>
      </c>
      <c r="E36" s="1">
        <v>32127.599999999999</v>
      </c>
      <c r="F36" s="12"/>
      <c r="H36"/>
      <c r="I36" s="86"/>
      <c r="J36"/>
    </row>
    <row r="37" spans="1:10" x14ac:dyDescent="0.35">
      <c r="A37" s="13">
        <f t="shared" si="0"/>
        <v>1994</v>
      </c>
      <c r="B37" s="1">
        <v>0.69463324999999998</v>
      </c>
      <c r="C37" s="1">
        <v>1848</v>
      </c>
      <c r="D37" s="1">
        <f t="shared" si="1"/>
        <v>0.70561282932416958</v>
      </c>
      <c r="E37" s="1">
        <v>32596.5</v>
      </c>
      <c r="F37" s="12"/>
      <c r="H37"/>
      <c r="I37" s="85"/>
      <c r="J37"/>
    </row>
    <row r="38" spans="1:10" x14ac:dyDescent="0.35">
      <c r="A38" s="13">
        <f t="shared" si="0"/>
        <v>1995</v>
      </c>
      <c r="B38" s="1">
        <v>0.70321292000000002</v>
      </c>
      <c r="C38" s="1">
        <v>1883</v>
      </c>
      <c r="D38" s="1">
        <f t="shared" si="1"/>
        <v>0.71897670866743035</v>
      </c>
      <c r="E38" s="1">
        <v>32990.5</v>
      </c>
      <c r="F38" s="12"/>
      <c r="H38"/>
      <c r="I38" s="86"/>
      <c r="J38"/>
    </row>
    <row r="39" spans="1:10" x14ac:dyDescent="0.35">
      <c r="A39" s="13">
        <f t="shared" si="0"/>
        <v>1996</v>
      </c>
      <c r="B39" s="1">
        <v>0.71348286000000005</v>
      </c>
      <c r="C39" s="1">
        <v>1920</v>
      </c>
      <c r="D39" s="1">
        <f t="shared" si="1"/>
        <v>0.73310423825887738</v>
      </c>
      <c r="E39" s="1">
        <v>33333.9</v>
      </c>
      <c r="F39" s="12"/>
      <c r="H39"/>
      <c r="I39" s="85"/>
      <c r="J39"/>
    </row>
    <row r="40" spans="1:10" x14ac:dyDescent="0.35">
      <c r="A40" s="13">
        <f t="shared" si="0"/>
        <v>1997</v>
      </c>
      <c r="B40" s="1">
        <v>0.72000032999999997</v>
      </c>
      <c r="C40" s="1">
        <v>1943</v>
      </c>
      <c r="D40" s="1">
        <f t="shared" si="1"/>
        <v>0.74188621611302019</v>
      </c>
      <c r="E40" s="1">
        <v>34149.800000000003</v>
      </c>
      <c r="F40" s="12"/>
      <c r="H40"/>
      <c r="I40" s="85"/>
      <c r="J40"/>
    </row>
    <row r="41" spans="1:10" x14ac:dyDescent="0.35">
      <c r="A41" s="13">
        <f t="shared" si="0"/>
        <v>1998</v>
      </c>
      <c r="B41" s="1">
        <v>0.72745097000000003</v>
      </c>
      <c r="C41" s="1">
        <v>1955</v>
      </c>
      <c r="D41" s="1">
        <f t="shared" si="1"/>
        <v>0.74646811760213827</v>
      </c>
      <c r="E41" s="1">
        <v>35199.199999999997</v>
      </c>
      <c r="F41" s="12"/>
      <c r="H41"/>
      <c r="I41" s="85"/>
      <c r="J41"/>
    </row>
    <row r="42" spans="1:10" x14ac:dyDescent="0.35">
      <c r="A42" s="13">
        <f t="shared" si="0"/>
        <v>1999</v>
      </c>
      <c r="B42" s="1">
        <v>0.72873551000000003</v>
      </c>
      <c r="C42" s="1">
        <v>1965</v>
      </c>
      <c r="D42" s="1">
        <f t="shared" si="1"/>
        <v>0.75028636884306987</v>
      </c>
      <c r="E42" s="1">
        <v>36452.800000000003</v>
      </c>
      <c r="F42" s="12"/>
      <c r="H42"/>
      <c r="I42" s="85"/>
      <c r="J42"/>
    </row>
    <row r="43" spans="1:10" x14ac:dyDescent="0.35">
      <c r="A43" s="13">
        <f t="shared" si="0"/>
        <v>2000</v>
      </c>
      <c r="B43" s="1">
        <v>0.74019729999999995</v>
      </c>
      <c r="C43" s="1">
        <v>1998</v>
      </c>
      <c r="D43" s="1">
        <f t="shared" si="1"/>
        <v>0.76288659793814428</v>
      </c>
      <c r="E43" s="1">
        <v>37360.400000000001</v>
      </c>
      <c r="F43" s="12"/>
      <c r="H43"/>
      <c r="I43" s="85"/>
      <c r="J43"/>
    </row>
    <row r="44" spans="1:10" x14ac:dyDescent="0.35">
      <c r="A44" s="13">
        <f t="shared" si="0"/>
        <v>2001</v>
      </c>
      <c r="B44" s="1">
        <v>0.75510383000000003</v>
      </c>
      <c r="C44" s="1">
        <v>2030</v>
      </c>
      <c r="D44" s="1">
        <f t="shared" si="1"/>
        <v>0.77510500190912557</v>
      </c>
      <c r="E44" s="1">
        <v>37650.300000000003</v>
      </c>
      <c r="F44" s="12"/>
    </row>
    <row r="45" spans="1:10" x14ac:dyDescent="0.35">
      <c r="A45" s="13">
        <f t="shared" si="0"/>
        <v>2002</v>
      </c>
      <c r="B45" s="1">
        <v>0.77185409999999999</v>
      </c>
      <c r="C45" s="1">
        <v>2070</v>
      </c>
      <c r="D45" s="1">
        <f t="shared" si="1"/>
        <v>0.7903780068728522</v>
      </c>
      <c r="E45" s="1">
        <v>37256.5</v>
      </c>
      <c r="F45" s="12"/>
    </row>
    <row r="46" spans="1:10" x14ac:dyDescent="0.35">
      <c r="A46" s="13">
        <f t="shared" si="0"/>
        <v>2003</v>
      </c>
      <c r="B46" s="1">
        <v>0.78727119999999995</v>
      </c>
      <c r="C46" s="1">
        <v>2113</v>
      </c>
      <c r="D46" s="1">
        <f t="shared" si="1"/>
        <v>0.80679648720885833</v>
      </c>
      <c r="E46" s="1">
        <v>37327.599999999999</v>
      </c>
      <c r="F46" s="12"/>
    </row>
    <row r="47" spans="1:10" x14ac:dyDescent="0.35">
      <c r="A47" s="13">
        <f t="shared" si="0"/>
        <v>2004</v>
      </c>
      <c r="B47" s="1">
        <v>0.80045175999999996</v>
      </c>
      <c r="C47" s="1">
        <v>2158</v>
      </c>
      <c r="D47" s="1">
        <f t="shared" si="1"/>
        <v>0.82397861779305082</v>
      </c>
      <c r="E47" s="1">
        <v>38139.5</v>
      </c>
      <c r="F47" s="12"/>
    </row>
    <row r="48" spans="1:10" x14ac:dyDescent="0.35">
      <c r="A48" s="13">
        <f t="shared" si="0"/>
        <v>2005</v>
      </c>
      <c r="B48" s="1">
        <v>0.81575834999999997</v>
      </c>
      <c r="C48" s="1">
        <v>2198</v>
      </c>
      <c r="D48" s="1">
        <f t="shared" si="1"/>
        <v>0.83925162275677745</v>
      </c>
      <c r="E48" s="1">
        <v>38611.5</v>
      </c>
      <c r="F48" s="12"/>
    </row>
    <row r="49" spans="1:8" x14ac:dyDescent="0.35">
      <c r="A49" s="13">
        <f t="shared" si="0"/>
        <v>2006</v>
      </c>
      <c r="B49" s="1">
        <v>0.83322209000000003</v>
      </c>
      <c r="C49" s="1">
        <v>2233</v>
      </c>
      <c r="D49" s="1">
        <f t="shared" si="1"/>
        <v>0.85261550210003823</v>
      </c>
      <c r="E49" s="1">
        <v>39307.599999999999</v>
      </c>
      <c r="F49" s="12"/>
      <c r="H49" s="58"/>
    </row>
    <row r="50" spans="1:8" x14ac:dyDescent="0.35">
      <c r="A50" s="13">
        <f t="shared" si="0"/>
        <v>2007</v>
      </c>
      <c r="B50" s="1">
        <v>0.85477941999999996</v>
      </c>
      <c r="C50" s="1">
        <v>2267</v>
      </c>
      <c r="D50" s="1">
        <f t="shared" si="1"/>
        <v>0.86559755631920576</v>
      </c>
      <c r="E50" s="1">
        <v>39856</v>
      </c>
      <c r="F50" s="12"/>
      <c r="H50" s="58"/>
    </row>
    <row r="51" spans="1:8" x14ac:dyDescent="0.35">
      <c r="A51" s="13">
        <f t="shared" si="0"/>
        <v>2008</v>
      </c>
      <c r="B51" s="1">
        <v>0.87650901000000003</v>
      </c>
      <c r="C51" s="1">
        <v>2330</v>
      </c>
      <c r="D51" s="1">
        <f t="shared" si="1"/>
        <v>0.8896525391370752</v>
      </c>
      <c r="E51" s="1">
        <v>39124.1</v>
      </c>
      <c r="F51" s="12"/>
      <c r="H51" s="58"/>
    </row>
    <row r="52" spans="1:8" x14ac:dyDescent="0.35">
      <c r="A52" s="13">
        <f t="shared" si="0"/>
        <v>2009</v>
      </c>
      <c r="B52" s="1">
        <v>0.88061451999999996</v>
      </c>
      <c r="C52" s="1">
        <v>2332</v>
      </c>
      <c r="D52" s="1">
        <f t="shared" si="1"/>
        <v>0.89041618938526157</v>
      </c>
      <c r="E52" s="1">
        <v>37607.9</v>
      </c>
      <c r="F52" s="12"/>
      <c r="H52" s="58"/>
    </row>
    <row r="53" spans="1:8" x14ac:dyDescent="0.35">
      <c r="A53" s="13">
        <f t="shared" si="0"/>
        <v>2010</v>
      </c>
      <c r="B53" s="1">
        <v>0.88778453999999996</v>
      </c>
      <c r="C53" s="1">
        <v>2368</v>
      </c>
      <c r="D53" s="1">
        <f t="shared" si="1"/>
        <v>0.90416189385261547</v>
      </c>
      <c r="E53" s="1">
        <v>38225.699999999997</v>
      </c>
      <c r="F53" s="12"/>
      <c r="H53" s="58"/>
    </row>
    <row r="54" spans="1:8" x14ac:dyDescent="0.35">
      <c r="A54" s="13">
        <f t="shared" si="0"/>
        <v>2011</v>
      </c>
      <c r="B54" s="1">
        <v>0.90654897999999995</v>
      </c>
      <c r="C54" s="1">
        <v>2418</v>
      </c>
      <c r="D54" s="1">
        <f t="shared" si="1"/>
        <v>0.92325315005727382</v>
      </c>
      <c r="E54" s="1">
        <v>38332.699999999997</v>
      </c>
      <c r="F54" s="12"/>
      <c r="H54" s="58"/>
    </row>
    <row r="55" spans="1:8" x14ac:dyDescent="0.35">
      <c r="A55" s="13">
        <f t="shared" si="0"/>
        <v>2012</v>
      </c>
      <c r="B55" s="1">
        <v>0.92318332000000003</v>
      </c>
      <c r="C55" s="1">
        <v>2465</v>
      </c>
      <c r="D55" s="1">
        <f t="shared" si="1"/>
        <v>0.94119893088965256</v>
      </c>
      <c r="E55" s="1">
        <v>37747.1</v>
      </c>
      <c r="F55" s="12"/>
      <c r="H55" s="58"/>
    </row>
    <row r="56" spans="1:8" x14ac:dyDescent="0.35">
      <c r="A56" s="13">
        <f t="shared" si="0"/>
        <v>2013</v>
      </c>
      <c r="B56" s="1">
        <v>0.93036627999999999</v>
      </c>
      <c r="C56" s="1">
        <v>2487</v>
      </c>
      <c r="D56" s="1">
        <f t="shared" si="1"/>
        <v>0.94959908361970213</v>
      </c>
      <c r="E56" s="1">
        <v>37809</v>
      </c>
      <c r="F56" s="12"/>
      <c r="H56" s="58"/>
    </row>
    <row r="57" spans="1:8" x14ac:dyDescent="0.35">
      <c r="A57" s="13">
        <f t="shared" si="0"/>
        <v>2014</v>
      </c>
      <c r="B57" s="1">
        <v>0.93573457000000004</v>
      </c>
      <c r="C57" s="1">
        <v>2499</v>
      </c>
      <c r="D57" s="1">
        <f t="shared" si="1"/>
        <v>0.95418098510882021</v>
      </c>
      <c r="E57" s="1">
        <v>37926.9</v>
      </c>
      <c r="F57" s="12"/>
      <c r="H57" s="58"/>
    </row>
    <row r="58" spans="1:8" x14ac:dyDescent="0.35">
      <c r="A58" s="13">
        <f t="shared" si="0"/>
        <v>2015</v>
      </c>
      <c r="B58" s="1">
        <v>0.94638555999999996</v>
      </c>
      <c r="C58" s="1">
        <v>2500</v>
      </c>
      <c r="D58" s="1">
        <f t="shared" si="1"/>
        <v>0.95456281023291334</v>
      </c>
      <c r="E58" s="1">
        <v>38026.5</v>
      </c>
      <c r="F58" s="12"/>
      <c r="H58" s="58"/>
    </row>
    <row r="59" spans="1:8" x14ac:dyDescent="0.35">
      <c r="A59" s="13">
        <f t="shared" si="0"/>
        <v>2016</v>
      </c>
      <c r="B59" s="1">
        <v>0.95133084000000001</v>
      </c>
      <c r="C59" s="1">
        <v>2505</v>
      </c>
      <c r="D59" s="1">
        <f t="shared" si="1"/>
        <v>0.9564719358533792</v>
      </c>
      <c r="E59" s="1">
        <v>38116.699999999997</v>
      </c>
      <c r="F59" s="12"/>
      <c r="H59" s="58"/>
    </row>
    <row r="60" spans="1:8" x14ac:dyDescent="0.35">
      <c r="A60" s="13">
        <f t="shared" si="0"/>
        <v>2017</v>
      </c>
      <c r="B60" s="1">
        <v>0.95629286999999996</v>
      </c>
      <c r="C60" s="1">
        <v>2531</v>
      </c>
      <c r="D60" s="1">
        <f t="shared" si="1"/>
        <v>0.9663993890798015</v>
      </c>
      <c r="E60" s="1">
        <v>38861.4</v>
      </c>
      <c r="F60" s="12"/>
      <c r="H60" s="58"/>
    </row>
    <row r="61" spans="1:8" x14ac:dyDescent="0.35">
      <c r="A61" s="13">
        <f t="shared" si="0"/>
        <v>2018</v>
      </c>
      <c r="B61" s="1">
        <v>0.96539562999999995</v>
      </c>
      <c r="C61" s="1">
        <v>2577</v>
      </c>
      <c r="D61" s="1">
        <f t="shared" si="1"/>
        <v>0.983963344788087</v>
      </c>
      <c r="E61" s="1">
        <v>39140.9</v>
      </c>
      <c r="F61" s="12"/>
      <c r="H61" s="58"/>
    </row>
    <row r="62" spans="1:8" x14ac:dyDescent="0.35">
      <c r="A62" s="13">
        <f t="shared" si="0"/>
        <v>2019</v>
      </c>
      <c r="B62" s="1">
        <v>0.97724312999999996</v>
      </c>
      <c r="C62" s="1">
        <v>2606</v>
      </c>
      <c r="D62" s="1">
        <f t="shared" si="1"/>
        <v>0.99503627338678891</v>
      </c>
      <c r="E62" s="1">
        <v>38921.1</v>
      </c>
      <c r="F62" s="12"/>
      <c r="H62" s="58"/>
    </row>
    <row r="63" spans="1:8" x14ac:dyDescent="0.35">
      <c r="A63" s="13">
        <f t="shared" si="0"/>
        <v>2020</v>
      </c>
      <c r="B63" s="79">
        <v>0.99918591999999995</v>
      </c>
      <c r="C63" s="1">
        <v>2619</v>
      </c>
      <c r="D63" s="1">
        <f t="shared" si="1"/>
        <v>1</v>
      </c>
      <c r="F63" s="12"/>
    </row>
    <row r="64" spans="1:8" x14ac:dyDescent="0.35">
      <c r="A64" s="13">
        <v>2021</v>
      </c>
      <c r="B64" s="39">
        <f>D64</f>
        <v>1.0099274532264222</v>
      </c>
      <c r="C64" s="1">
        <v>2645</v>
      </c>
      <c r="D64" s="1">
        <f t="shared" si="1"/>
        <v>1.0099274532264222</v>
      </c>
      <c r="F64" s="40"/>
    </row>
    <row r="65" spans="1:6" x14ac:dyDescent="0.35">
      <c r="A65" s="83">
        <v>2022</v>
      </c>
      <c r="B65" s="80">
        <f>D65</f>
        <v>1.0624436807941962</v>
      </c>
      <c r="D65" s="1">
        <f>D64*1.052</f>
        <v>1.0624436807941962</v>
      </c>
      <c r="F65" s="84" t="s">
        <v>46</v>
      </c>
    </row>
    <row r="66" spans="1:6" ht="16" thickBot="1" x14ac:dyDescent="0.4">
      <c r="A66" s="14">
        <v>2023</v>
      </c>
      <c r="B66" s="18">
        <f>D66</f>
        <v>1.1198156395570829</v>
      </c>
      <c r="C66" s="18"/>
      <c r="D66" s="18">
        <f>D65*1.054</f>
        <v>1.1198156395570829</v>
      </c>
      <c r="E66" s="18"/>
      <c r="F66" s="15"/>
    </row>
    <row r="73" spans="1:6" x14ac:dyDescent="0.35">
      <c r="C73" s="1">
        <f>1500</f>
        <v>1500</v>
      </c>
      <c r="D73" s="93">
        <f>C73/D66</f>
        <v>1339.5062071050288</v>
      </c>
      <c r="E73" s="93">
        <f>C73-D73</f>
        <v>160.49379289497119</v>
      </c>
    </row>
  </sheetData>
  <sortState xmlns:xlrd2="http://schemas.microsoft.com/office/spreadsheetml/2017/richdata2" ref="H1:K67">
    <sortCondition ref="H1:H67"/>
  </sortState>
  <hyperlinks>
    <hyperlink ref="F65" r:id="rId1" xr:uid="{0F490D72-DD38-7843-8A58-7E915C78E7F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992F-7FF1-E64C-AD84-D4A3EFCA1AF5}">
  <dimension ref="A1:W48"/>
  <sheetViews>
    <sheetView topLeftCell="A25" workbookViewId="0">
      <selection activeCell="M4" sqref="M4"/>
    </sheetView>
  </sheetViews>
  <sheetFormatPr baseColWidth="10" defaultColWidth="10.83203125" defaultRowHeight="15.5" x14ac:dyDescent="0.35"/>
  <cols>
    <col min="1" max="1" width="10.83203125" style="1"/>
    <col min="2" max="2" width="11.5" style="1" bestFit="1" customWidth="1"/>
    <col min="3" max="16384" width="10.83203125" style="1"/>
  </cols>
  <sheetData>
    <row r="1" spans="1:23" ht="16" thickBot="1" x14ac:dyDescent="0.4">
      <c r="A1" s="1" t="s">
        <v>24</v>
      </c>
      <c r="J1" s="1" t="s">
        <v>35</v>
      </c>
    </row>
    <row r="2" spans="1:23" ht="104" x14ac:dyDescent="0.35">
      <c r="A2" s="41" t="s">
        <v>0</v>
      </c>
      <c r="B2" s="42" t="s">
        <v>1</v>
      </c>
      <c r="C2" s="42" t="s">
        <v>2</v>
      </c>
      <c r="D2" s="42" t="s">
        <v>3</v>
      </c>
      <c r="E2" s="42" t="s">
        <v>4</v>
      </c>
      <c r="F2" s="42" t="s">
        <v>10</v>
      </c>
      <c r="G2" s="42" t="s">
        <v>5</v>
      </c>
      <c r="H2" s="43" t="s">
        <v>6</v>
      </c>
      <c r="J2" s="41" t="s">
        <v>13</v>
      </c>
      <c r="K2" s="42" t="s">
        <v>14</v>
      </c>
      <c r="L2" s="42" t="s">
        <v>22</v>
      </c>
      <c r="M2" s="42" t="s">
        <v>38</v>
      </c>
      <c r="N2" s="44" t="s">
        <v>11</v>
      </c>
      <c r="Q2" s="68" t="s">
        <v>8</v>
      </c>
      <c r="R2" s="68"/>
      <c r="S2" s="68"/>
      <c r="T2" s="21"/>
      <c r="U2" s="22"/>
      <c r="V2" s="20"/>
      <c r="W2" s="20"/>
    </row>
    <row r="3" spans="1:23" x14ac:dyDescent="0.35">
      <c r="A3" s="19">
        <v>1980</v>
      </c>
      <c r="B3" s="20">
        <v>29281</v>
      </c>
      <c r="C3" s="21" t="s">
        <v>7</v>
      </c>
      <c r="D3" s="21" t="s">
        <v>7</v>
      </c>
      <c r="E3" s="21" t="s">
        <v>7</v>
      </c>
      <c r="F3" s="21">
        <f>G3/6.55957</f>
        <v>2.0382433604641768</v>
      </c>
      <c r="G3" s="22">
        <v>13.37</v>
      </c>
      <c r="H3" s="23">
        <v>2317.42</v>
      </c>
      <c r="J3" s="13">
        <f>F3*151.67</f>
        <v>309.14037048160168</v>
      </c>
      <c r="K3" s="1">
        <f>F3*169</f>
        <v>344.46312791844588</v>
      </c>
      <c r="L3" s="1">
        <f>J3/'Tableau 2 - Inflation'!D23</f>
        <v>879.58790721892785</v>
      </c>
      <c r="M3" s="1">
        <f>K3/'Tableau 2 - Inflation'!D23</f>
        <v>980.09069901759619</v>
      </c>
      <c r="N3" s="12"/>
      <c r="Q3" s="69" t="s">
        <v>9</v>
      </c>
      <c r="R3" s="69"/>
      <c r="S3" s="69"/>
      <c r="T3" s="69"/>
      <c r="U3" s="22"/>
      <c r="V3" s="20"/>
      <c r="W3" s="20"/>
    </row>
    <row r="4" spans="1:23" x14ac:dyDescent="0.35">
      <c r="A4" s="19">
        <v>1981</v>
      </c>
      <c r="B4" s="20">
        <v>29738</v>
      </c>
      <c r="C4" s="21" t="s">
        <v>7</v>
      </c>
      <c r="D4" s="21" t="s">
        <v>7</v>
      </c>
      <c r="E4" s="21" t="s">
        <v>7</v>
      </c>
      <c r="F4" s="21">
        <f t="shared" ref="F4:F24" si="0">G4/6.55957</f>
        <v>2.3172250620086379</v>
      </c>
      <c r="G4" s="22">
        <v>15.2</v>
      </c>
      <c r="H4" s="23">
        <v>2634.62</v>
      </c>
      <c r="J4" s="13">
        <f t="shared" ref="J4:J23" si="1">F4*151.67</f>
        <v>351.45352515485007</v>
      </c>
      <c r="K4" s="1">
        <f t="shared" ref="K4:K23" si="2">F4*169</f>
        <v>391.61103547945982</v>
      </c>
      <c r="L4" s="1">
        <f>J4/'Tableau 2 - Inflation'!D24</f>
        <v>885.90643155009855</v>
      </c>
      <c r="M4" s="1">
        <f>K4/'Tableau 2 - Inflation'!D24</f>
        <v>987.13118567921583</v>
      </c>
      <c r="N4" s="17">
        <f>F4/F3-1</f>
        <v>0.13687359760658202</v>
      </c>
      <c r="Q4" s="69" t="s">
        <v>12</v>
      </c>
    </row>
    <row r="5" spans="1:23" x14ac:dyDescent="0.35">
      <c r="A5" s="19">
        <v>1982</v>
      </c>
      <c r="B5" s="20">
        <v>29952</v>
      </c>
      <c r="C5" s="21" t="s">
        <v>7</v>
      </c>
      <c r="D5" s="21" t="s">
        <v>7</v>
      </c>
      <c r="E5" s="21" t="s">
        <v>7</v>
      </c>
      <c r="F5" s="21">
        <f t="shared" si="0"/>
        <v>2.7669496628589982</v>
      </c>
      <c r="G5" s="22">
        <v>18.149999999999999</v>
      </c>
      <c r="H5" s="23">
        <v>3145.94</v>
      </c>
      <c r="J5" s="13">
        <f t="shared" si="1"/>
        <v>419.66325536582423</v>
      </c>
      <c r="K5" s="1">
        <f t="shared" si="2"/>
        <v>467.61449302317072</v>
      </c>
      <c r="L5" s="1">
        <f>J5/'Tableau 2 - Inflation'!D25</f>
        <v>946.68222722058033</v>
      </c>
      <c r="M5" s="1">
        <f>K5/'Tableau 2 - Inflation'!D25</f>
        <v>1054.8512982150596</v>
      </c>
      <c r="N5" s="17">
        <f t="shared" ref="N5:N21" si="3">F5/F4-1</f>
        <v>0.19407894736842102</v>
      </c>
      <c r="Q5" s="1" t="s">
        <v>55</v>
      </c>
    </row>
    <row r="6" spans="1:23" x14ac:dyDescent="0.35">
      <c r="A6" s="19">
        <v>1983</v>
      </c>
      <c r="B6" s="20">
        <v>30376</v>
      </c>
      <c r="C6" s="21" t="s">
        <v>7</v>
      </c>
      <c r="D6" s="21" t="s">
        <v>7</v>
      </c>
      <c r="E6" s="21" t="s">
        <v>7</v>
      </c>
      <c r="F6" s="21">
        <f t="shared" si="0"/>
        <v>3.2044783423303662</v>
      </c>
      <c r="G6" s="22">
        <v>21.02</v>
      </c>
      <c r="H6" s="23">
        <v>3552.38</v>
      </c>
      <c r="J6" s="13">
        <f t="shared" si="1"/>
        <v>486.02323018124662</v>
      </c>
      <c r="K6" s="1">
        <f t="shared" si="2"/>
        <v>541.55683985383189</v>
      </c>
      <c r="L6" s="1">
        <f>J6/'Tableau 2 - Inflation'!D26</f>
        <v>999.91739186542407</v>
      </c>
      <c r="M6" s="1">
        <f>K6/'Tableau 2 - Inflation'!D26</f>
        <v>1114.1691779867915</v>
      </c>
      <c r="N6" s="17">
        <f t="shared" si="3"/>
        <v>0.15812672176308551</v>
      </c>
    </row>
    <row r="7" spans="1:23" x14ac:dyDescent="0.35">
      <c r="A7" s="19">
        <v>1984</v>
      </c>
      <c r="B7" s="20">
        <v>30682</v>
      </c>
      <c r="C7" s="21" t="s">
        <v>7</v>
      </c>
      <c r="D7" s="21" t="s">
        <v>7</v>
      </c>
      <c r="E7" s="21" t="s">
        <v>7</v>
      </c>
      <c r="F7" s="21">
        <f t="shared" si="0"/>
        <v>3.4727886126682086</v>
      </c>
      <c r="G7" s="22">
        <v>22.78</v>
      </c>
      <c r="H7" s="23">
        <v>3849.82</v>
      </c>
      <c r="J7" s="13">
        <f t="shared" si="1"/>
        <v>526.71784888338721</v>
      </c>
      <c r="K7" s="1">
        <f t="shared" si="2"/>
        <v>586.90127554092726</v>
      </c>
      <c r="L7" s="1">
        <f>J7/'Tableau 2 - Inflation'!D27</f>
        <v>1009.1251252564676</v>
      </c>
      <c r="M7" s="1">
        <f>K7/'Tableau 2 - Inflation'!D27</f>
        <v>1124.4289982748271</v>
      </c>
      <c r="N7" s="17">
        <f t="shared" si="3"/>
        <v>8.3729781160799321E-2</v>
      </c>
    </row>
    <row r="8" spans="1:23" x14ac:dyDescent="0.35">
      <c r="A8" s="19">
        <v>1985</v>
      </c>
      <c r="B8" s="20"/>
      <c r="C8" s="21"/>
      <c r="D8" s="21"/>
      <c r="E8" s="21"/>
      <c r="F8" s="21"/>
      <c r="G8" s="22"/>
      <c r="H8" s="23"/>
      <c r="J8" s="13"/>
      <c r="L8" s="76">
        <f>AVERAGE(L9,L7)</f>
        <v>1046.7153590906405</v>
      </c>
      <c r="M8" s="76">
        <f>AVERAGE(M9,M7)</f>
        <v>1166.3143382759824</v>
      </c>
      <c r="N8" s="17"/>
    </row>
    <row r="9" spans="1:23" x14ac:dyDescent="0.35">
      <c r="A9" s="19">
        <v>1986</v>
      </c>
      <c r="B9" s="20">
        <v>31564</v>
      </c>
      <c r="C9" s="21" t="s">
        <v>7</v>
      </c>
      <c r="D9" s="21" t="s">
        <v>7</v>
      </c>
      <c r="E9" s="21" t="s">
        <v>7</v>
      </c>
      <c r="F9" s="21">
        <f t="shared" si="0"/>
        <v>4.0536193683427424</v>
      </c>
      <c r="G9" s="22">
        <v>26.59</v>
      </c>
      <c r="H9" s="23">
        <v>4493.71</v>
      </c>
      <c r="J9" s="13">
        <f t="shared" si="1"/>
        <v>614.81244959654373</v>
      </c>
      <c r="K9" s="1">
        <f t="shared" si="2"/>
        <v>685.0616732499235</v>
      </c>
      <c r="L9" s="1">
        <f>J9/'Tableau 2 - Inflation'!D29</f>
        <v>1084.3055929248135</v>
      </c>
      <c r="M9" s="1">
        <f>K9/'Tableau 2 - Inflation'!D29</f>
        <v>1208.1996782771378</v>
      </c>
      <c r="N9" s="17">
        <f>F9/F7-1</f>
        <v>0.16725197541703252</v>
      </c>
    </row>
    <row r="10" spans="1:23" x14ac:dyDescent="0.35">
      <c r="A10" s="19">
        <v>1987</v>
      </c>
      <c r="B10" s="20">
        <v>31959</v>
      </c>
      <c r="C10" s="21" t="s">
        <v>7</v>
      </c>
      <c r="D10" s="21" t="s">
        <v>7</v>
      </c>
      <c r="E10" s="21" t="s">
        <v>7</v>
      </c>
      <c r="F10" s="21">
        <f t="shared" si="0"/>
        <v>4.244180639889505</v>
      </c>
      <c r="G10" s="22">
        <v>27.84</v>
      </c>
      <c r="H10" s="23">
        <v>4704.96</v>
      </c>
      <c r="J10" s="13">
        <f t="shared" si="1"/>
        <v>643.7148776520412</v>
      </c>
      <c r="K10" s="1">
        <f t="shared" si="2"/>
        <v>717.26652814132638</v>
      </c>
      <c r="L10" s="1">
        <f>J10/'Tableau 2 - Inflation'!D30</f>
        <v>1100.4499115996709</v>
      </c>
      <c r="M10" s="1">
        <f>K10/'Tableau 2 - Inflation'!D30</f>
        <v>1226.1886665810273</v>
      </c>
      <c r="N10" s="17">
        <f t="shared" si="3"/>
        <v>4.7010154193305675E-2</v>
      </c>
    </row>
    <row r="11" spans="1:23" x14ac:dyDescent="0.35">
      <c r="A11" s="19">
        <v>1988</v>
      </c>
      <c r="B11" s="20">
        <v>32295</v>
      </c>
      <c r="C11" s="21" t="s">
        <v>7</v>
      </c>
      <c r="D11" s="21" t="s">
        <v>7</v>
      </c>
      <c r="E11" s="21" t="s">
        <v>7</v>
      </c>
      <c r="F11" s="21">
        <f t="shared" si="0"/>
        <v>4.3417480109214477</v>
      </c>
      <c r="G11" s="22">
        <v>28.48</v>
      </c>
      <c r="H11" s="23">
        <v>4813.12</v>
      </c>
      <c r="J11" s="13">
        <f t="shared" si="1"/>
        <v>658.5129208164559</v>
      </c>
      <c r="K11" s="1">
        <f t="shared" si="2"/>
        <v>733.75541384572466</v>
      </c>
      <c r="L11" s="1">
        <f>J11/'Tableau 2 - Inflation'!D31</f>
        <v>1096.4051745825161</v>
      </c>
      <c r="M11" s="1">
        <f>K11/'Tableau 2 - Inflation'!D31</f>
        <v>1221.6817729573761</v>
      </c>
      <c r="N11" s="17">
        <f>F11/F10-1</f>
        <v>2.2988505747126409E-2</v>
      </c>
    </row>
    <row r="12" spans="1:23" x14ac:dyDescent="0.35">
      <c r="A12" s="19">
        <v>1989</v>
      </c>
      <c r="B12" s="20">
        <v>32568</v>
      </c>
      <c r="C12" s="21" t="s">
        <v>7</v>
      </c>
      <c r="D12" s="21" t="s">
        <v>7</v>
      </c>
      <c r="E12" s="21" t="s">
        <v>7</v>
      </c>
      <c r="F12" s="21">
        <f t="shared" si="0"/>
        <v>4.4759031460903689</v>
      </c>
      <c r="G12" s="22">
        <v>29.36</v>
      </c>
      <c r="H12" s="23">
        <v>4961.84</v>
      </c>
      <c r="J12" s="13">
        <f t="shared" si="1"/>
        <v>678.8602301675262</v>
      </c>
      <c r="K12" s="1">
        <f t="shared" si="2"/>
        <v>756.42763168927229</v>
      </c>
      <c r="L12" s="1">
        <f>J12/'Tableau 2 - Inflation'!D32</f>
        <v>1090.7576336250008</v>
      </c>
      <c r="M12" s="1">
        <f>K12/'Tableau 2 - Inflation'!D32</f>
        <v>1215.388937051659</v>
      </c>
      <c r="N12" s="17">
        <f t="shared" si="3"/>
        <v>3.0898876404494402E-2</v>
      </c>
    </row>
    <row r="13" spans="1:23" x14ac:dyDescent="0.35">
      <c r="A13" s="19">
        <v>1990</v>
      </c>
      <c r="B13" s="20">
        <v>32963</v>
      </c>
      <c r="C13" s="21" t="s">
        <v>7</v>
      </c>
      <c r="D13" s="21" t="s">
        <v>7</v>
      </c>
      <c r="E13" s="21" t="s">
        <v>7</v>
      </c>
      <c r="F13" s="21">
        <f t="shared" si="0"/>
        <v>4.6512195159133913</v>
      </c>
      <c r="G13" s="22">
        <v>30.51</v>
      </c>
      <c r="H13" s="23">
        <v>5156.1899999999996</v>
      </c>
      <c r="J13" s="13">
        <f t="shared" si="1"/>
        <v>705.45046397858403</v>
      </c>
      <c r="K13" s="1">
        <f t="shared" si="2"/>
        <v>786.05609818936318</v>
      </c>
      <c r="L13" s="1">
        <f>J13/'Tableau 2 - Inflation'!D33</f>
        <v>1096.4835401542502</v>
      </c>
      <c r="M13" s="1">
        <f>K13/'Tableau 2 - Inflation'!D33</f>
        <v>1221.7690926753367</v>
      </c>
      <c r="N13" s="17">
        <f t="shared" si="3"/>
        <v>3.9168937329700393E-2</v>
      </c>
    </row>
    <row r="14" spans="1:23" x14ac:dyDescent="0.35">
      <c r="A14" s="19">
        <v>1991</v>
      </c>
      <c r="B14" s="20">
        <v>33418</v>
      </c>
      <c r="C14" s="21" t="s">
        <v>7</v>
      </c>
      <c r="D14" s="21" t="s">
        <v>7</v>
      </c>
      <c r="E14" s="21" t="s">
        <v>7</v>
      </c>
      <c r="F14" s="21">
        <f t="shared" si="0"/>
        <v>4.9789849029738225</v>
      </c>
      <c r="G14" s="22">
        <v>32.659999999999997</v>
      </c>
      <c r="H14" s="23">
        <v>5519.54</v>
      </c>
      <c r="J14" s="13">
        <f t="shared" si="1"/>
        <v>755.1626402340396</v>
      </c>
      <c r="K14" s="1">
        <f t="shared" si="2"/>
        <v>841.44844860257604</v>
      </c>
      <c r="L14" s="1">
        <f>J14/'Tableau 2 - Inflation'!D34</f>
        <v>1136.6499740074423</v>
      </c>
      <c r="M14" s="1">
        <f>K14/'Tableau 2 - Inflation'!D34</f>
        <v>1266.5249924656016</v>
      </c>
      <c r="N14" s="17">
        <f t="shared" si="3"/>
        <v>7.046869878728268E-2</v>
      </c>
    </row>
    <row r="15" spans="1:23" x14ac:dyDescent="0.35">
      <c r="A15" s="19">
        <v>1992</v>
      </c>
      <c r="B15" s="20">
        <v>33662</v>
      </c>
      <c r="C15" s="21" t="s">
        <v>7</v>
      </c>
      <c r="D15" s="21" t="s">
        <v>7</v>
      </c>
      <c r="E15" s="21" t="s">
        <v>7</v>
      </c>
      <c r="F15" s="21">
        <f t="shared" si="0"/>
        <v>5.0780767641781406</v>
      </c>
      <c r="G15" s="22">
        <v>33.31</v>
      </c>
      <c r="H15" s="23">
        <v>5629.39</v>
      </c>
      <c r="J15" s="13">
        <f t="shared" si="1"/>
        <v>770.19190282289856</v>
      </c>
      <c r="K15" s="1">
        <f t="shared" si="2"/>
        <v>858.19497314610578</v>
      </c>
      <c r="L15" s="1">
        <f>J15/'Tableau 2 - Inflation'!D35</f>
        <v>1133.2205581422311</v>
      </c>
      <c r="M15" s="1">
        <f>K15/'Tableau 2 - Inflation'!D35</f>
        <v>1262.7037273425005</v>
      </c>
      <c r="N15" s="17">
        <f t="shared" si="3"/>
        <v>1.9902020820576016E-2</v>
      </c>
    </row>
    <row r="16" spans="1:23" x14ac:dyDescent="0.35">
      <c r="A16" s="19">
        <v>1993</v>
      </c>
      <c r="B16" s="20">
        <v>34156</v>
      </c>
      <c r="C16" s="21" t="s">
        <v>7</v>
      </c>
      <c r="D16" s="21" t="s">
        <v>7</v>
      </c>
      <c r="E16" s="21" t="s">
        <v>7</v>
      </c>
      <c r="F16" s="21">
        <f t="shared" si="0"/>
        <v>5.3097992703790036</v>
      </c>
      <c r="G16" s="22">
        <v>34.83</v>
      </c>
      <c r="H16" s="23">
        <v>5886.27</v>
      </c>
      <c r="J16" s="13">
        <f t="shared" si="1"/>
        <v>805.33725533838344</v>
      </c>
      <c r="K16" s="1">
        <f t="shared" si="2"/>
        <v>897.35607669405158</v>
      </c>
      <c r="L16" s="1">
        <f>J16/'Tableau 2 - Inflation'!D36</f>
        <v>1160.1640658587603</v>
      </c>
      <c r="M16" s="1">
        <f>K16/'Tableau 2 - Inflation'!D36</f>
        <v>1292.7258332572724</v>
      </c>
      <c r="N16" s="17">
        <f t="shared" si="3"/>
        <v>4.5631942359651623E-2</v>
      </c>
    </row>
    <row r="17" spans="1:14" x14ac:dyDescent="0.35">
      <c r="A17" s="19">
        <v>1994</v>
      </c>
      <c r="B17" s="20">
        <v>34516</v>
      </c>
      <c r="C17" s="21" t="s">
        <v>7</v>
      </c>
      <c r="D17" s="21" t="s">
        <v>7</v>
      </c>
      <c r="E17" s="21" t="s">
        <v>7</v>
      </c>
      <c r="F17" s="21">
        <f t="shared" si="0"/>
        <v>5.4210870529623136</v>
      </c>
      <c r="G17" s="22">
        <v>35.56</v>
      </c>
      <c r="H17" s="23">
        <v>6009.64</v>
      </c>
      <c r="J17" s="13">
        <f t="shared" si="1"/>
        <v>822.216273322794</v>
      </c>
      <c r="K17" s="1">
        <f t="shared" si="2"/>
        <v>916.16371195063095</v>
      </c>
      <c r="L17" s="1">
        <f>J17/'Tableau 2 - Inflation'!D37</f>
        <v>1165.2513094331155</v>
      </c>
      <c r="M17" s="1">
        <f>K17/'Tableau 2 - Inflation'!D37</f>
        <v>1298.3943515144492</v>
      </c>
      <c r="N17" s="17">
        <f t="shared" si="3"/>
        <v>2.0958943439563615E-2</v>
      </c>
    </row>
    <row r="18" spans="1:14" x14ac:dyDescent="0.35">
      <c r="A18" s="19">
        <v>1995</v>
      </c>
      <c r="B18" s="20">
        <v>34880</v>
      </c>
      <c r="C18" s="21" t="s">
        <v>7</v>
      </c>
      <c r="D18" s="21" t="s">
        <v>7</v>
      </c>
      <c r="E18" s="21" t="s">
        <v>7</v>
      </c>
      <c r="F18" s="21">
        <f t="shared" si="0"/>
        <v>5.6375646574394356</v>
      </c>
      <c r="G18" s="22">
        <v>36.979999999999997</v>
      </c>
      <c r="H18" s="23">
        <v>6249.62</v>
      </c>
      <c r="J18" s="13">
        <f t="shared" si="1"/>
        <v>855.04943159383913</v>
      </c>
      <c r="K18" s="1">
        <f t="shared" si="2"/>
        <v>952.74842710726466</v>
      </c>
      <c r="L18" s="1">
        <f>J18/'Tableau 2 - Inflation'!D38</f>
        <v>1189.2588748509106</v>
      </c>
      <c r="M18" s="1">
        <f>K18/'Tableau 2 - Inflation'!D38</f>
        <v>1325.1450507668221</v>
      </c>
      <c r="N18" s="17">
        <f t="shared" si="3"/>
        <v>3.9932508436445247E-2</v>
      </c>
    </row>
    <row r="19" spans="1:14" x14ac:dyDescent="0.35">
      <c r="A19" s="19">
        <v>1996</v>
      </c>
      <c r="B19" s="20">
        <v>35183</v>
      </c>
      <c r="C19" s="21" t="s">
        <v>7</v>
      </c>
      <c r="D19" s="21" t="s">
        <v>7</v>
      </c>
      <c r="E19" s="21" t="s">
        <v>7</v>
      </c>
      <c r="F19" s="21">
        <f t="shared" si="0"/>
        <v>5.7503769301951193</v>
      </c>
      <c r="G19" s="22">
        <v>37.72</v>
      </c>
      <c r="H19" s="23">
        <v>6374.68</v>
      </c>
      <c r="J19" s="13">
        <f t="shared" si="1"/>
        <v>872.1596690026937</v>
      </c>
      <c r="K19" s="1">
        <f t="shared" si="2"/>
        <v>971.81370120297515</v>
      </c>
      <c r="L19" s="1">
        <f>J19/'Tableau 2 - Inflation'!D39</f>
        <v>1189.680298498987</v>
      </c>
      <c r="M19" s="1">
        <f>K19/'Tableau 2 - Inflation'!D39</f>
        <v>1325.6146267971833</v>
      </c>
      <c r="N19" s="17">
        <f t="shared" si="3"/>
        <v>2.0010816657652697E-2</v>
      </c>
    </row>
    <row r="20" spans="1:14" x14ac:dyDescent="0.35">
      <c r="A20" s="19">
        <v>1997</v>
      </c>
      <c r="B20" s="20">
        <v>35608</v>
      </c>
      <c r="C20" s="21" t="s">
        <v>7</v>
      </c>
      <c r="D20" s="21" t="s">
        <v>7</v>
      </c>
      <c r="E20" s="21" t="s">
        <v>7</v>
      </c>
      <c r="F20" s="21">
        <f t="shared" si="0"/>
        <v>6.0110647496710916</v>
      </c>
      <c r="G20" s="22">
        <v>39.43</v>
      </c>
      <c r="H20" s="23">
        <v>6663.67</v>
      </c>
      <c r="J20" s="13">
        <f t="shared" si="1"/>
        <v>911.69819058261442</v>
      </c>
      <c r="K20" s="1">
        <f t="shared" si="2"/>
        <v>1015.8699426944145</v>
      </c>
      <c r="L20" s="1">
        <f>J20/'Tableau 2 - Inflation'!D40</f>
        <v>1228.8922085104823</v>
      </c>
      <c r="M20" s="1">
        <f>K20/'Tableau 2 - Inflation'!D40</f>
        <v>1369.3069376822809</v>
      </c>
      <c r="N20" s="17">
        <f t="shared" si="3"/>
        <v>4.5334040296924893E-2</v>
      </c>
    </row>
    <row r="21" spans="1:14" x14ac:dyDescent="0.35">
      <c r="A21" s="19">
        <v>1998</v>
      </c>
      <c r="B21" s="20">
        <v>35972</v>
      </c>
      <c r="C21" s="21" t="s">
        <v>7</v>
      </c>
      <c r="D21" s="21" t="s">
        <v>7</v>
      </c>
      <c r="E21" s="21" t="s">
        <v>7</v>
      </c>
      <c r="F21" s="21">
        <f t="shared" si="0"/>
        <v>6.1314994732886454</v>
      </c>
      <c r="G21" s="22">
        <v>40.22</v>
      </c>
      <c r="H21" s="23">
        <v>6797.18</v>
      </c>
      <c r="J21" s="13">
        <f t="shared" si="1"/>
        <v>929.96452511368875</v>
      </c>
      <c r="K21" s="1">
        <f t="shared" si="2"/>
        <v>1036.2234109857811</v>
      </c>
      <c r="L21" s="1">
        <f>J21/'Tableau 2 - Inflation'!D41</f>
        <v>1245.8194840269825</v>
      </c>
      <c r="M21" s="1">
        <f>K21/'Tableau 2 - Inflation'!D41</f>
        <v>1388.1683444356831</v>
      </c>
      <c r="N21" s="17">
        <f t="shared" si="3"/>
        <v>2.0035505959928868E-2</v>
      </c>
    </row>
    <row r="22" spans="1:14" x14ac:dyDescent="0.35">
      <c r="A22" s="19">
        <v>1999</v>
      </c>
      <c r="B22" s="20">
        <v>36343</v>
      </c>
      <c r="C22" s="21" t="s">
        <v>7</v>
      </c>
      <c r="D22" s="21" t="s">
        <v>7</v>
      </c>
      <c r="E22" s="21" t="s">
        <v>7</v>
      </c>
      <c r="F22" s="21">
        <f t="shared" si="0"/>
        <v>6.2077239819073506</v>
      </c>
      <c r="G22" s="22">
        <v>40.72</v>
      </c>
      <c r="H22" s="23">
        <v>6881.68</v>
      </c>
      <c r="J22" s="13">
        <f t="shared" si="1"/>
        <v>941.52549633588774</v>
      </c>
      <c r="K22" s="1">
        <f t="shared" si="2"/>
        <v>1049.1053529423423</v>
      </c>
      <c r="L22" s="1">
        <f>J22/'Tableau 2 - Inflation'!D42</f>
        <v>1254.8881806125648</v>
      </c>
      <c r="M22" s="1">
        <f>K22/'Tableau 2 - Inflation'!D42</f>
        <v>1398.2732414025418</v>
      </c>
      <c r="N22" s="17">
        <f>F22/F21-1</f>
        <v>1.2431626056688128E-2</v>
      </c>
    </row>
    <row r="23" spans="1:14" x14ac:dyDescent="0.35">
      <c r="A23" s="19">
        <v>2000</v>
      </c>
      <c r="B23" s="20">
        <v>36707</v>
      </c>
      <c r="C23" s="21" t="s">
        <v>7</v>
      </c>
      <c r="D23" s="21" t="s">
        <v>7</v>
      </c>
      <c r="E23" s="21" t="s">
        <v>7</v>
      </c>
      <c r="F23" s="21">
        <f t="shared" si="0"/>
        <v>6.4059077043159851</v>
      </c>
      <c r="G23" s="22">
        <v>42.02</v>
      </c>
      <c r="H23" s="23">
        <v>7101.38</v>
      </c>
      <c r="J23" s="13">
        <f t="shared" si="1"/>
        <v>971.58402151360542</v>
      </c>
      <c r="K23" s="1">
        <f t="shared" si="2"/>
        <v>1082.5984020294015</v>
      </c>
      <c r="L23" s="1">
        <f>J23/'Tableau 2 - Inflation'!D43</f>
        <v>1273.5628390110774</v>
      </c>
      <c r="M23" s="1">
        <f>K23/'Tableau 2 - Inflation'!D43</f>
        <v>1419.0816891466482</v>
      </c>
      <c r="N23" s="17">
        <f>F23/F22-1</f>
        <v>3.1925343811395113E-2</v>
      </c>
    </row>
    <row r="24" spans="1:14" x14ac:dyDescent="0.35">
      <c r="A24" s="19">
        <v>2001</v>
      </c>
      <c r="B24" s="20">
        <v>37071</v>
      </c>
      <c r="C24" s="22">
        <v>6.67</v>
      </c>
      <c r="D24" s="21" t="s">
        <v>7</v>
      </c>
      <c r="E24" s="22">
        <v>1127.23</v>
      </c>
      <c r="F24" s="21">
        <f t="shared" si="0"/>
        <v>6.665071033619582</v>
      </c>
      <c r="G24" s="22">
        <v>43.72</v>
      </c>
      <c r="H24" s="23">
        <v>7388.68</v>
      </c>
      <c r="J24" s="13">
        <f>F24*151.67</f>
        <v>1010.8913236690819</v>
      </c>
      <c r="K24" s="1">
        <f>F24*169</f>
        <v>1126.3970046817094</v>
      </c>
      <c r="L24" s="1">
        <f>J24/'Tableau 2 - Inflation'!D44</f>
        <v>1304.1992003395692</v>
      </c>
      <c r="M24" s="1">
        <f>K24/'Tableau 2 - Inflation'!D44</f>
        <v>1453.2185986509346</v>
      </c>
      <c r="N24" s="17">
        <f>F24/F23-1</f>
        <v>4.0456925273679056E-2</v>
      </c>
    </row>
    <row r="25" spans="1:14" x14ac:dyDescent="0.35">
      <c r="A25" s="19">
        <v>2002</v>
      </c>
      <c r="B25" s="20">
        <v>37435</v>
      </c>
      <c r="C25" s="22">
        <v>6.83</v>
      </c>
      <c r="D25" s="21" t="s">
        <v>7</v>
      </c>
      <c r="E25" s="22">
        <v>1154.27</v>
      </c>
      <c r="F25" s="22"/>
      <c r="G25" s="21" t="s">
        <v>7</v>
      </c>
      <c r="H25" s="24" t="s">
        <v>7</v>
      </c>
      <c r="J25" s="13">
        <f>C25*151.67</f>
        <v>1035.9060999999999</v>
      </c>
      <c r="K25" s="1">
        <f>C25*169</f>
        <v>1154.27</v>
      </c>
      <c r="L25" s="1">
        <f>J25/'Tableau 2 - Inflation'!D45</f>
        <v>1310.6464134782609</v>
      </c>
      <c r="M25" s="1">
        <f>K25/'Tableau 2 - Inflation'!D45</f>
        <v>1460.4024782608697</v>
      </c>
      <c r="N25" s="17">
        <f>C25/C24-1</f>
        <v>2.398800599700146E-2</v>
      </c>
    </row>
    <row r="26" spans="1:14" x14ac:dyDescent="0.35">
      <c r="A26" s="19">
        <v>2003</v>
      </c>
      <c r="B26" s="20">
        <v>37800</v>
      </c>
      <c r="C26" s="22">
        <v>7.19</v>
      </c>
      <c r="D26" s="21" t="s">
        <v>7</v>
      </c>
      <c r="E26" s="22">
        <v>1215.1099999999999</v>
      </c>
      <c r="F26" s="22"/>
      <c r="G26" s="21" t="s">
        <v>7</v>
      </c>
      <c r="H26" s="24" t="s">
        <v>7</v>
      </c>
      <c r="J26" s="13">
        <f t="shared" ref="J26:J43" si="4">C26*151.67</f>
        <v>1090.5073</v>
      </c>
      <c r="K26" s="1">
        <f>C26*169</f>
        <v>1215.1100000000001</v>
      </c>
      <c r="L26" s="1">
        <f>J26/'Tableau 2 - Inflation'!D46</f>
        <v>1351.6510263606247</v>
      </c>
      <c r="M26" s="1">
        <f>K26/'Tableau 2 - Inflation'!D46</f>
        <v>1506.0923284429723</v>
      </c>
      <c r="N26" s="17">
        <f t="shared" ref="N26:N46" si="5">C26/C25-1</f>
        <v>5.2708638360175808E-2</v>
      </c>
    </row>
    <row r="27" spans="1:14" x14ac:dyDescent="0.35">
      <c r="A27" s="19">
        <v>2004</v>
      </c>
      <c r="B27" s="20">
        <v>38170</v>
      </c>
      <c r="C27" s="22">
        <v>7.61</v>
      </c>
      <c r="D27" s="21" t="s">
        <v>7</v>
      </c>
      <c r="E27" s="22">
        <v>1286.0899999999999</v>
      </c>
      <c r="F27" s="22"/>
      <c r="G27" s="21" t="s">
        <v>7</v>
      </c>
      <c r="H27" s="24" t="s">
        <v>7</v>
      </c>
      <c r="J27" s="13">
        <f t="shared" si="4"/>
        <v>1154.2086999999999</v>
      </c>
      <c r="K27" s="1">
        <f>C27*169</f>
        <v>1286.0900000000001</v>
      </c>
      <c r="L27" s="1">
        <f>J27/'Tableau 2 - Inflation'!D47</f>
        <v>1400.7750626969414</v>
      </c>
      <c r="M27" s="1">
        <f>K27/'Tableau 2 - Inflation'!D47</f>
        <v>1560.8293373493977</v>
      </c>
      <c r="N27" s="17">
        <f t="shared" si="5"/>
        <v>5.8414464534075172E-2</v>
      </c>
    </row>
    <row r="28" spans="1:14" x14ac:dyDescent="0.35">
      <c r="A28" s="19">
        <v>2005</v>
      </c>
      <c r="B28" s="20">
        <v>38533</v>
      </c>
      <c r="C28" s="22">
        <v>8.0299999999999994</v>
      </c>
      <c r="D28" s="22">
        <v>1217.8800000000001</v>
      </c>
      <c r="E28" s="22">
        <v>1357.07</v>
      </c>
      <c r="F28" s="22"/>
      <c r="G28" s="21" t="s">
        <v>7</v>
      </c>
      <c r="H28" s="24" t="s">
        <v>7</v>
      </c>
      <c r="J28" s="13">
        <f t="shared" si="4"/>
        <v>1217.9100999999998</v>
      </c>
      <c r="K28" s="1">
        <f t="shared" ref="K28:K43" si="6">C28*151.67</f>
        <v>1217.9100999999998</v>
      </c>
      <c r="L28" s="1">
        <f>J28/'Tableau 2 - Inflation'!D48</f>
        <v>1451.1858743858049</v>
      </c>
      <c r="M28" s="1">
        <f>K28/'Tableau 2 - Inflation'!D48</f>
        <v>1451.1858743858049</v>
      </c>
      <c r="N28" s="17">
        <f t="shared" si="5"/>
        <v>5.5190538764783081E-2</v>
      </c>
    </row>
    <row r="29" spans="1:14" x14ac:dyDescent="0.35">
      <c r="A29" s="19">
        <v>2006</v>
      </c>
      <c r="B29" s="20">
        <v>38898</v>
      </c>
      <c r="C29" s="22">
        <v>8.27</v>
      </c>
      <c r="D29" s="22">
        <v>1254.28</v>
      </c>
      <c r="E29" s="21" t="s">
        <v>7</v>
      </c>
      <c r="F29" s="21"/>
      <c r="G29" s="21" t="s">
        <v>7</v>
      </c>
      <c r="H29" s="24" t="s">
        <v>7</v>
      </c>
      <c r="J29" s="13">
        <f t="shared" si="4"/>
        <v>1254.3108999999997</v>
      </c>
      <c r="K29" s="1">
        <f t="shared" si="6"/>
        <v>1254.3108999999997</v>
      </c>
      <c r="L29" s="1">
        <f>J29/'Tableau 2 - Inflation'!D49</f>
        <v>1471.1331155844152</v>
      </c>
      <c r="M29" s="1">
        <f>K29/'Tableau 2 - Inflation'!D49</f>
        <v>1471.1331155844152</v>
      </c>
      <c r="N29" s="17">
        <f t="shared" si="5"/>
        <v>2.9887920298879322E-2</v>
      </c>
    </row>
    <row r="30" spans="1:14" x14ac:dyDescent="0.35">
      <c r="A30" s="19">
        <v>2007</v>
      </c>
      <c r="B30" s="20">
        <v>39262</v>
      </c>
      <c r="C30" s="22">
        <v>8.44</v>
      </c>
      <c r="D30" s="22">
        <v>1280.07</v>
      </c>
      <c r="E30" s="21" t="s">
        <v>7</v>
      </c>
      <c r="F30" s="21"/>
      <c r="G30" s="21" t="s">
        <v>7</v>
      </c>
      <c r="H30" s="24" t="s">
        <v>7</v>
      </c>
      <c r="J30" s="13">
        <f t="shared" si="4"/>
        <v>1280.0947999999999</v>
      </c>
      <c r="K30" s="1">
        <f t="shared" si="6"/>
        <v>1280.0947999999999</v>
      </c>
      <c r="L30" s="1">
        <f>J30/'Tableau 2 - Inflation'!D50</f>
        <v>1478.8567627701807</v>
      </c>
      <c r="M30" s="1">
        <f>K30/'Tableau 2 - Inflation'!D50</f>
        <v>1478.8567627701807</v>
      </c>
      <c r="N30" s="17">
        <f t="shared" si="5"/>
        <v>2.0556227327690468E-2</v>
      </c>
    </row>
    <row r="31" spans="1:14" x14ac:dyDescent="0.35">
      <c r="A31" s="19">
        <v>2008</v>
      </c>
      <c r="B31" s="67">
        <v>39567</v>
      </c>
      <c r="C31" s="66">
        <v>8.6300000000000008</v>
      </c>
      <c r="D31" s="66">
        <v>1308.8800000000001</v>
      </c>
      <c r="E31" s="21" t="s">
        <v>7</v>
      </c>
      <c r="F31" s="21"/>
      <c r="G31" s="21" t="s">
        <v>7</v>
      </c>
      <c r="H31" s="24" t="s">
        <v>7</v>
      </c>
      <c r="J31" s="13">
        <f t="shared" si="4"/>
        <v>1308.9121</v>
      </c>
      <c r="K31" s="1">
        <f t="shared" si="6"/>
        <v>1308.9121</v>
      </c>
      <c r="L31" s="1">
        <f>J31/'Tableau 2 - Inflation'!D51</f>
        <v>1471.2621415879828</v>
      </c>
      <c r="M31" s="1">
        <f>K31/'Tableau 2 - Inflation'!D51</f>
        <v>1471.2621415879828</v>
      </c>
      <c r="N31" s="17">
        <f t="shared" si="5"/>
        <v>2.2511848341232321E-2</v>
      </c>
    </row>
    <row r="32" spans="1:14" x14ac:dyDescent="0.35">
      <c r="A32" s="19">
        <v>2009</v>
      </c>
      <c r="B32" s="67">
        <v>39990</v>
      </c>
      <c r="C32" s="66">
        <v>8.82</v>
      </c>
      <c r="D32" s="66">
        <v>1337.7</v>
      </c>
      <c r="E32" s="21" t="s">
        <v>7</v>
      </c>
      <c r="F32" s="21"/>
      <c r="G32" s="21" t="s">
        <v>7</v>
      </c>
      <c r="H32" s="24" t="s">
        <v>7</v>
      </c>
      <c r="J32" s="13">
        <f t="shared" si="4"/>
        <v>1337.7293999999999</v>
      </c>
      <c r="K32" s="1">
        <f t="shared" si="6"/>
        <v>1337.7293999999999</v>
      </c>
      <c r="L32" s="1">
        <f>J32/'Tableau 2 - Inflation'!D52</f>
        <v>1502.3641932246996</v>
      </c>
      <c r="M32" s="1">
        <f>K32/'Tableau 2 - Inflation'!D52</f>
        <v>1502.3641932246996</v>
      </c>
      <c r="N32" s="17">
        <f t="shared" si="5"/>
        <v>2.2016222479721792E-2</v>
      </c>
    </row>
    <row r="33" spans="1:14" x14ac:dyDescent="0.35">
      <c r="A33" s="19">
        <v>2010</v>
      </c>
      <c r="B33" s="67">
        <v>40164</v>
      </c>
      <c r="C33" s="66">
        <v>8.86</v>
      </c>
      <c r="D33" s="66">
        <v>1343.77</v>
      </c>
      <c r="E33" s="21" t="s">
        <v>7</v>
      </c>
      <c r="F33" s="21"/>
      <c r="G33" s="21" t="s">
        <v>7</v>
      </c>
      <c r="H33" s="24" t="s">
        <v>7</v>
      </c>
      <c r="J33" s="13">
        <f t="shared" si="4"/>
        <v>1343.7961999999998</v>
      </c>
      <c r="K33" s="1">
        <f t="shared" si="6"/>
        <v>1343.7961999999998</v>
      </c>
      <c r="L33" s="1">
        <f>J33/'Tableau 2 - Inflation'!D53</f>
        <v>1486.2340573479728</v>
      </c>
      <c r="M33" s="1">
        <f>K33/'Tableau 2 - Inflation'!D53</f>
        <v>1486.2340573479728</v>
      </c>
      <c r="N33" s="17">
        <f t="shared" si="5"/>
        <v>4.5351473922901064E-3</v>
      </c>
    </row>
    <row r="34" spans="1:14" x14ac:dyDescent="0.35">
      <c r="A34" s="19">
        <v>2011</v>
      </c>
      <c r="B34" s="67">
        <v>40877</v>
      </c>
      <c r="C34" s="66">
        <v>9.19</v>
      </c>
      <c r="D34" s="66">
        <v>1393.82</v>
      </c>
      <c r="E34" s="21" t="s">
        <v>7</v>
      </c>
      <c r="F34" s="21"/>
      <c r="G34" s="21" t="s">
        <v>7</v>
      </c>
      <c r="H34" s="24" t="s">
        <v>7</v>
      </c>
      <c r="J34" s="13">
        <f t="shared" si="4"/>
        <v>1393.8472999999999</v>
      </c>
      <c r="K34" s="1">
        <f t="shared" si="6"/>
        <v>1393.8472999999999</v>
      </c>
      <c r="L34" s="1">
        <f>J34/'Tableau 2 - Inflation'!D54</f>
        <v>1509.7130184863522</v>
      </c>
      <c r="M34" s="1">
        <f>K34/'Tableau 2 - Inflation'!D54</f>
        <v>1509.7130184863522</v>
      </c>
      <c r="N34" s="17">
        <f t="shared" si="5"/>
        <v>3.724604966139955E-2</v>
      </c>
    </row>
    <row r="35" spans="1:14" x14ac:dyDescent="0.35">
      <c r="A35" s="19">
        <v>2012</v>
      </c>
      <c r="B35" s="67">
        <v>41089</v>
      </c>
      <c r="C35" s="66">
        <v>9.4</v>
      </c>
      <c r="D35" s="66">
        <v>1425.67</v>
      </c>
      <c r="E35" s="21" t="s">
        <v>7</v>
      </c>
      <c r="F35" s="21"/>
      <c r="G35" s="21" t="s">
        <v>7</v>
      </c>
      <c r="H35" s="24" t="s">
        <v>7</v>
      </c>
      <c r="J35" s="13">
        <f t="shared" si="4"/>
        <v>1425.6979999999999</v>
      </c>
      <c r="K35" s="1">
        <f t="shared" si="6"/>
        <v>1425.6979999999999</v>
      </c>
      <c r="L35" s="1">
        <f>J35/'Tableau 2 - Inflation'!D55</f>
        <v>1514.7679764705881</v>
      </c>
      <c r="M35" s="1">
        <f>K35/'Tableau 2 - Inflation'!D55</f>
        <v>1514.7679764705881</v>
      </c>
      <c r="N35" s="17">
        <f t="shared" si="5"/>
        <v>2.2850924918389692E-2</v>
      </c>
    </row>
    <row r="36" spans="1:14" x14ac:dyDescent="0.35">
      <c r="A36" s="19">
        <v>2013</v>
      </c>
      <c r="B36" s="67">
        <v>41264</v>
      </c>
      <c r="C36" s="66">
        <v>9.43</v>
      </c>
      <c r="D36" s="66">
        <v>1430.22</v>
      </c>
      <c r="E36" s="21" t="s">
        <v>7</v>
      </c>
      <c r="F36" s="21"/>
      <c r="G36" s="21" t="s">
        <v>7</v>
      </c>
      <c r="H36" s="24" t="s">
        <v>7</v>
      </c>
      <c r="J36" s="13">
        <f t="shared" si="4"/>
        <v>1430.2480999999998</v>
      </c>
      <c r="K36" s="1">
        <f t="shared" si="6"/>
        <v>1430.2480999999998</v>
      </c>
      <c r="L36" s="1">
        <f>J36/'Tableau 2 - Inflation'!D56</f>
        <v>1506.1599412545233</v>
      </c>
      <c r="M36" s="1">
        <f>K36/'Tableau 2 - Inflation'!D56</f>
        <v>1506.1599412545233</v>
      </c>
      <c r="N36" s="17">
        <f t="shared" si="5"/>
        <v>3.1914893617019935E-3</v>
      </c>
    </row>
    <row r="37" spans="1:14" x14ac:dyDescent="0.35">
      <c r="A37" s="19">
        <v>2014</v>
      </c>
      <c r="B37" s="67">
        <v>41627</v>
      </c>
      <c r="C37" s="66">
        <v>9.5299999999999994</v>
      </c>
      <c r="D37" s="66">
        <v>1445.38</v>
      </c>
      <c r="E37" s="21" t="s">
        <v>7</v>
      </c>
      <c r="F37" s="21"/>
      <c r="G37" s="21" t="s">
        <v>7</v>
      </c>
      <c r="H37" s="24" t="s">
        <v>7</v>
      </c>
      <c r="J37" s="13">
        <f t="shared" si="4"/>
        <v>1445.4150999999997</v>
      </c>
      <c r="K37" s="1">
        <f t="shared" si="6"/>
        <v>1445.4150999999997</v>
      </c>
      <c r="L37" s="1">
        <f>J37/'Tableau 2 - Inflation'!D57</f>
        <v>1514.8227878751497</v>
      </c>
      <c r="M37" s="1">
        <f>K37/'Tableau 2 - Inflation'!D57</f>
        <v>1514.8227878751497</v>
      </c>
      <c r="N37" s="17">
        <f t="shared" si="5"/>
        <v>1.0604453870625585E-2</v>
      </c>
    </row>
    <row r="38" spans="1:14" x14ac:dyDescent="0.35">
      <c r="A38" s="19">
        <v>2015</v>
      </c>
      <c r="B38" s="67">
        <v>41995</v>
      </c>
      <c r="C38" s="66">
        <v>9.61</v>
      </c>
      <c r="D38" s="66">
        <v>1457.52</v>
      </c>
      <c r="E38" s="21" t="s">
        <v>7</v>
      </c>
      <c r="F38" s="21"/>
      <c r="G38" s="21" t="s">
        <v>7</v>
      </c>
      <c r="H38" s="24" t="s">
        <v>7</v>
      </c>
      <c r="J38" s="13">
        <f>C38*151.67</f>
        <v>1457.5486999999998</v>
      </c>
      <c r="K38" s="1">
        <f t="shared" si="6"/>
        <v>1457.5486999999998</v>
      </c>
      <c r="L38" s="1">
        <f>J38/'Tableau 2 - Inflation'!D58</f>
        <v>1526.9280181199997</v>
      </c>
      <c r="M38" s="1">
        <f>K38/'Tableau 2 - Inflation'!D58</f>
        <v>1526.9280181199997</v>
      </c>
      <c r="N38" s="17">
        <f t="shared" si="5"/>
        <v>8.394543546694555E-3</v>
      </c>
    </row>
    <row r="39" spans="1:14" x14ac:dyDescent="0.35">
      <c r="A39" s="19">
        <v>2016</v>
      </c>
      <c r="B39" s="67">
        <v>42356</v>
      </c>
      <c r="C39" s="66">
        <v>9.67</v>
      </c>
      <c r="D39" s="66">
        <v>1466.62</v>
      </c>
      <c r="E39" s="21" t="s">
        <v>7</v>
      </c>
      <c r="F39" s="21"/>
      <c r="G39" s="21" t="s">
        <v>7</v>
      </c>
      <c r="H39" s="24" t="s">
        <v>7</v>
      </c>
      <c r="J39" s="13">
        <f t="shared" si="4"/>
        <v>1466.6488999999999</v>
      </c>
      <c r="K39" s="1">
        <f t="shared" si="6"/>
        <v>1466.6488999999999</v>
      </c>
      <c r="L39" s="1">
        <f>J39/'Tableau 2 - Inflation'!D59</f>
        <v>1533.3945984431136</v>
      </c>
      <c r="M39" s="1">
        <f>K39/'Tableau 2 - Inflation'!D59</f>
        <v>1533.3945984431136</v>
      </c>
      <c r="N39" s="17">
        <f t="shared" si="5"/>
        <v>6.2434963579605096E-3</v>
      </c>
    </row>
    <row r="40" spans="1:14" x14ac:dyDescent="0.35">
      <c r="A40" s="25">
        <v>2017</v>
      </c>
      <c r="B40" s="67">
        <v>42727</v>
      </c>
      <c r="C40" s="66">
        <v>9.76</v>
      </c>
      <c r="D40" s="66">
        <v>1480.27</v>
      </c>
      <c r="E40" s="21" t="s">
        <v>7</v>
      </c>
      <c r="F40" s="21"/>
      <c r="G40" s="21" t="s">
        <v>7</v>
      </c>
      <c r="H40" s="24" t="s">
        <v>7</v>
      </c>
      <c r="J40" s="13">
        <f t="shared" si="4"/>
        <v>1480.2991999999999</v>
      </c>
      <c r="K40" s="1">
        <f t="shared" si="6"/>
        <v>1480.2991999999999</v>
      </c>
      <c r="L40" s="1">
        <f>J40/'Tableau 2 - Inflation'!D60</f>
        <v>1531.7675246147767</v>
      </c>
      <c r="M40" s="1">
        <f>K40/'Tableau 2 - Inflation'!D60</f>
        <v>1531.7675246147767</v>
      </c>
      <c r="N40" s="17">
        <f t="shared" si="5"/>
        <v>9.3071354705274167E-3</v>
      </c>
    </row>
    <row r="41" spans="1:14" x14ac:dyDescent="0.35">
      <c r="A41" s="25">
        <v>2018</v>
      </c>
      <c r="B41" s="67">
        <v>43090</v>
      </c>
      <c r="C41" s="66">
        <v>9.8800000000000008</v>
      </c>
      <c r="D41" s="66">
        <v>1498.47</v>
      </c>
      <c r="E41" s="21" t="s">
        <v>7</v>
      </c>
      <c r="F41" s="21"/>
      <c r="G41" s="21" t="s">
        <v>7</v>
      </c>
      <c r="H41" s="24" t="s">
        <v>7</v>
      </c>
      <c r="J41" s="13">
        <f t="shared" si="4"/>
        <v>1498.4996000000001</v>
      </c>
      <c r="K41" s="1">
        <f t="shared" si="6"/>
        <v>1498.4996000000001</v>
      </c>
      <c r="L41" s="1">
        <f>J41/'Tableau 2 - Inflation'!D61</f>
        <v>1522.9221778812575</v>
      </c>
      <c r="M41" s="1">
        <f>K41/'Tableau 2 - Inflation'!D61</f>
        <v>1522.9221778812575</v>
      </c>
      <c r="N41" s="17">
        <f t="shared" si="5"/>
        <v>1.2295081967213184E-2</v>
      </c>
    </row>
    <row r="42" spans="1:14" x14ac:dyDescent="0.35">
      <c r="A42" s="25">
        <v>2019</v>
      </c>
      <c r="B42" s="67">
        <v>43454</v>
      </c>
      <c r="C42" s="66">
        <v>10.029999999999999</v>
      </c>
      <c r="D42" s="66">
        <v>1521.22</v>
      </c>
      <c r="E42" s="21" t="s">
        <v>7</v>
      </c>
      <c r="F42" s="21"/>
      <c r="G42" s="21" t="s">
        <v>7</v>
      </c>
      <c r="H42" s="24" t="s">
        <v>7</v>
      </c>
      <c r="J42" s="13">
        <f t="shared" si="4"/>
        <v>1521.2500999999997</v>
      </c>
      <c r="K42" s="1">
        <f t="shared" si="6"/>
        <v>1521.2500999999997</v>
      </c>
      <c r="L42" s="1">
        <f>J42/'Tableau 2 - Inflation'!D62</f>
        <v>1528.8388380276283</v>
      </c>
      <c r="M42" s="1">
        <f>K42/'Tableau 2 - Inflation'!D62</f>
        <v>1528.8388380276283</v>
      </c>
      <c r="N42" s="17">
        <f t="shared" si="5"/>
        <v>1.5182186234817596E-2</v>
      </c>
    </row>
    <row r="43" spans="1:14" x14ac:dyDescent="0.35">
      <c r="A43" s="25">
        <v>2020</v>
      </c>
      <c r="B43" s="67">
        <v>43818</v>
      </c>
      <c r="C43" s="66">
        <v>10.15</v>
      </c>
      <c r="D43" s="66">
        <v>1539.42</v>
      </c>
      <c r="E43" s="21" t="s">
        <v>7</v>
      </c>
      <c r="F43" s="21"/>
      <c r="G43" s="21" t="s">
        <v>7</v>
      </c>
      <c r="H43" s="24" t="s">
        <v>7</v>
      </c>
      <c r="J43" s="13">
        <f t="shared" si="4"/>
        <v>1539.4504999999999</v>
      </c>
      <c r="K43" s="1">
        <f t="shared" si="6"/>
        <v>1539.4504999999999</v>
      </c>
      <c r="L43" s="1">
        <f>J43/'Tableau 2 - Inflation'!D63</f>
        <v>1539.4504999999999</v>
      </c>
      <c r="M43" s="1">
        <f>K43/'Tableau 2 - Inflation'!D63</f>
        <v>1539.4504999999999</v>
      </c>
      <c r="N43" s="17">
        <f t="shared" si="5"/>
        <v>1.1964107676969205E-2</v>
      </c>
    </row>
    <row r="44" spans="1:14" x14ac:dyDescent="0.35">
      <c r="A44" s="25">
        <v>2021</v>
      </c>
      <c r="B44" s="67">
        <v>44182</v>
      </c>
      <c r="C44" s="66">
        <v>10.25</v>
      </c>
      <c r="D44" s="66">
        <v>1554.58</v>
      </c>
      <c r="E44" s="21" t="s">
        <v>7</v>
      </c>
      <c r="F44" s="21"/>
      <c r="G44" s="21" t="s">
        <v>7</v>
      </c>
      <c r="H44" s="24" t="s">
        <v>7</v>
      </c>
      <c r="J44" s="13">
        <f>C44*151.67</f>
        <v>1554.6174999999998</v>
      </c>
      <c r="K44" s="1">
        <f>C44*151.67</f>
        <v>1554.6174999999998</v>
      </c>
      <c r="L44" s="1">
        <f>J44/'Tableau 2 - Inflation'!D64</f>
        <v>1539.335815689981</v>
      </c>
      <c r="M44" s="1">
        <f>K44/'Tableau 2 - Inflation'!D64</f>
        <v>1539.335815689981</v>
      </c>
      <c r="N44" s="17">
        <f t="shared" si="5"/>
        <v>9.8522167487684609E-3</v>
      </c>
    </row>
    <row r="45" spans="1:14" x14ac:dyDescent="0.35">
      <c r="A45" s="70">
        <v>2022</v>
      </c>
      <c r="B45" s="71">
        <v>44682</v>
      </c>
      <c r="C45" s="72">
        <f>D45/151.67</f>
        <v>10.878881782817961</v>
      </c>
      <c r="D45" s="73">
        <v>1650</v>
      </c>
      <c r="H45" s="12"/>
      <c r="J45" s="13">
        <f>C45*151.67</f>
        <v>1650</v>
      </c>
      <c r="K45" s="1">
        <f>C45*151.67</f>
        <v>1650</v>
      </c>
      <c r="L45" s="1">
        <f>J45/'Tableau 2 - Inflation'!D65</f>
        <v>1553.0234965175705</v>
      </c>
      <c r="M45" s="1">
        <f>K45/'Tableau 2 - Inflation'!D65</f>
        <v>1553.0234965175705</v>
      </c>
      <c r="N45" s="17">
        <f t="shared" si="5"/>
        <v>6.1354320274923158E-2</v>
      </c>
    </row>
    <row r="46" spans="1:14" ht="16" thickBot="1" x14ac:dyDescent="0.4">
      <c r="A46" s="26">
        <v>2023</v>
      </c>
      <c r="B46" s="74">
        <v>44927</v>
      </c>
      <c r="C46" s="75">
        <f>D46/151.67</f>
        <v>11.267884222324785</v>
      </c>
      <c r="D46" s="27">
        <v>1709</v>
      </c>
      <c r="E46" s="18"/>
      <c r="F46" s="18"/>
      <c r="G46" s="18"/>
      <c r="H46" s="15"/>
      <c r="J46" s="14">
        <f>C46*151.67</f>
        <v>1709</v>
      </c>
      <c r="K46" s="18">
        <f>C46*151.67</f>
        <v>1709</v>
      </c>
      <c r="L46" s="18">
        <f>J46/'Tableau 2 - Inflation'!D66</f>
        <v>1526.1440719616628</v>
      </c>
      <c r="M46" s="18">
        <f>K46/'Tableau 2 - Inflation'!D66</f>
        <v>1526.1440719616628</v>
      </c>
      <c r="N46" s="77">
        <f t="shared" si="5"/>
        <v>3.5757575757575655E-2</v>
      </c>
    </row>
    <row r="47" spans="1:14" ht="22" customHeight="1" x14ac:dyDescent="0.35">
      <c r="A47" s="1" t="s">
        <v>51</v>
      </c>
    </row>
    <row r="48" spans="1:14" x14ac:dyDescent="0.35">
      <c r="A48" s="1" t="s">
        <v>50</v>
      </c>
    </row>
  </sheetData>
  <sortState xmlns:xlrd2="http://schemas.microsoft.com/office/spreadsheetml/2017/richdata2" ref="A3:H50">
    <sortCondition ref="A3:A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8B55-2A2C-0F40-AA0D-612E596CB280}">
  <dimension ref="A1:G121"/>
  <sheetViews>
    <sheetView topLeftCell="A89" workbookViewId="0">
      <selection activeCell="A122" sqref="A122"/>
    </sheetView>
  </sheetViews>
  <sheetFormatPr baseColWidth="10" defaultColWidth="10.83203125" defaultRowHeight="15.5" x14ac:dyDescent="0.35"/>
  <cols>
    <col min="1" max="4" width="10.83203125" style="1"/>
    <col min="5" max="5" width="24.33203125" style="1" customWidth="1"/>
    <col min="6" max="16384" width="10.83203125" style="1"/>
  </cols>
  <sheetData>
    <row r="1" spans="1:5" ht="16" thickBot="1" x14ac:dyDescent="0.4">
      <c r="A1" s="92" t="s">
        <v>137</v>
      </c>
    </row>
    <row r="2" spans="1:5" x14ac:dyDescent="0.35">
      <c r="A2" s="88">
        <v>29221</v>
      </c>
      <c r="B2" s="89">
        <v>23.3948</v>
      </c>
      <c r="C2" s="89" t="s">
        <v>130</v>
      </c>
      <c r="D2" s="89"/>
      <c r="E2" s="10" t="s">
        <v>61</v>
      </c>
    </row>
    <row r="3" spans="1:5" x14ac:dyDescent="0.35">
      <c r="A3" s="90">
        <v>29281</v>
      </c>
      <c r="B3" s="1">
        <v>23.9802</v>
      </c>
      <c r="C3" s="64" t="s">
        <v>129</v>
      </c>
      <c r="E3" s="12" t="s">
        <v>62</v>
      </c>
    </row>
    <row r="4" spans="1:5" x14ac:dyDescent="0.35">
      <c r="A4" s="90">
        <v>29312</v>
      </c>
      <c r="B4" s="1">
        <v>24.3888</v>
      </c>
      <c r="C4" s="64" t="s">
        <v>128</v>
      </c>
      <c r="E4" s="12"/>
    </row>
    <row r="5" spans="1:5" x14ac:dyDescent="0.35">
      <c r="A5" s="90">
        <v>29403</v>
      </c>
      <c r="B5" s="1">
        <v>25.1266</v>
      </c>
      <c r="C5" s="64" t="s">
        <v>127</v>
      </c>
      <c r="E5" s="12" t="s">
        <v>63</v>
      </c>
    </row>
    <row r="6" spans="1:5" x14ac:dyDescent="0.35">
      <c r="A6" s="90">
        <v>29495</v>
      </c>
      <c r="B6" s="1">
        <v>26.1496</v>
      </c>
      <c r="C6" s="64" t="s">
        <v>126</v>
      </c>
      <c r="E6" s="12"/>
    </row>
    <row r="7" spans="1:5" x14ac:dyDescent="0.35">
      <c r="A7" s="90">
        <v>29587</v>
      </c>
      <c r="B7" s="1">
        <v>26.8508</v>
      </c>
      <c r="C7" s="1" t="s">
        <v>125</v>
      </c>
      <c r="E7" s="12"/>
    </row>
    <row r="8" spans="1:5" x14ac:dyDescent="0.35">
      <c r="A8" s="90">
        <v>29677</v>
      </c>
      <c r="B8" s="1">
        <v>27.660299999999999</v>
      </c>
      <c r="C8" s="1" t="s">
        <v>124</v>
      </c>
      <c r="E8" s="12"/>
    </row>
    <row r="9" spans="1:5" x14ac:dyDescent="0.35">
      <c r="A9" s="90">
        <v>29768</v>
      </c>
      <c r="B9" s="1">
        <v>28.571999999999999</v>
      </c>
      <c r="C9" s="64" t="s">
        <v>123</v>
      </c>
      <c r="E9" s="12"/>
    </row>
    <row r="10" spans="1:5" x14ac:dyDescent="0.35">
      <c r="A10" s="90">
        <v>29860</v>
      </c>
      <c r="B10" s="1">
        <v>30.017199999999999</v>
      </c>
      <c r="C10" s="64" t="s">
        <v>122</v>
      </c>
      <c r="E10" s="12"/>
    </row>
    <row r="11" spans="1:5" x14ac:dyDescent="0.35">
      <c r="A11" s="90">
        <v>29891</v>
      </c>
      <c r="B11" s="1">
        <v>30.017199999999999</v>
      </c>
      <c r="C11" s="1" t="s">
        <v>121</v>
      </c>
      <c r="E11" s="12"/>
    </row>
    <row r="12" spans="1:5" x14ac:dyDescent="0.35">
      <c r="A12" s="90">
        <v>29952</v>
      </c>
      <c r="B12" s="1">
        <v>30.956299999999999</v>
      </c>
      <c r="C12" s="1" t="s">
        <v>120</v>
      </c>
      <c r="E12" s="12"/>
    </row>
    <row r="13" spans="1:5" x14ac:dyDescent="0.35">
      <c r="A13" s="90">
        <v>30042</v>
      </c>
      <c r="B13" s="1">
        <v>31.835899999999999</v>
      </c>
      <c r="C13" s="1" t="s">
        <v>119</v>
      </c>
      <c r="E13" s="12"/>
    </row>
    <row r="14" spans="1:5" x14ac:dyDescent="0.35">
      <c r="A14" s="90">
        <v>30256</v>
      </c>
      <c r="B14" s="1">
        <v>33.085999999999999</v>
      </c>
      <c r="C14" s="64" t="s">
        <v>118</v>
      </c>
      <c r="E14" s="12"/>
    </row>
    <row r="15" spans="1:5" x14ac:dyDescent="0.35">
      <c r="A15" s="90">
        <v>30286</v>
      </c>
      <c r="B15" s="1">
        <v>33.393183333300001</v>
      </c>
      <c r="C15" s="64" t="s">
        <v>117</v>
      </c>
      <c r="E15" s="12"/>
    </row>
    <row r="16" spans="1:5" x14ac:dyDescent="0.35">
      <c r="A16" s="90">
        <v>30317</v>
      </c>
      <c r="B16" s="1">
        <v>34.038171428600002</v>
      </c>
      <c r="C16" s="64" t="s">
        <v>116</v>
      </c>
      <c r="E16" s="12"/>
    </row>
    <row r="17" spans="1:5" x14ac:dyDescent="0.35">
      <c r="A17" s="90">
        <v>30407</v>
      </c>
      <c r="B17" s="1">
        <v>34.712074999999999</v>
      </c>
      <c r="E17" s="12"/>
    </row>
    <row r="18" spans="1:5" x14ac:dyDescent="0.35">
      <c r="A18" s="90">
        <v>30498</v>
      </c>
      <c r="B18" s="1">
        <v>35.386087500000002</v>
      </c>
      <c r="C18" s="64" t="s">
        <v>115</v>
      </c>
      <c r="E18" s="12"/>
    </row>
    <row r="19" spans="1:5" x14ac:dyDescent="0.35">
      <c r="A19" s="90">
        <v>30621</v>
      </c>
      <c r="B19" s="1">
        <v>36.421045454500003</v>
      </c>
      <c r="C19" s="64" t="s">
        <v>114</v>
      </c>
      <c r="E19" s="12"/>
    </row>
    <row r="20" spans="1:5" x14ac:dyDescent="0.35">
      <c r="A20" s="90">
        <v>30682</v>
      </c>
      <c r="B20" s="1">
        <v>37.430799999999998</v>
      </c>
      <c r="C20" s="1" t="s">
        <v>113</v>
      </c>
      <c r="E20" s="12"/>
    </row>
    <row r="21" spans="1:5" x14ac:dyDescent="0.35">
      <c r="A21" s="90">
        <v>30773</v>
      </c>
      <c r="B21" s="1">
        <v>37.805799999999998</v>
      </c>
      <c r="C21" s="1" t="s">
        <v>112</v>
      </c>
      <c r="E21" s="12"/>
    </row>
    <row r="22" spans="1:5" x14ac:dyDescent="0.35">
      <c r="A22" s="90">
        <v>30987</v>
      </c>
      <c r="B22" s="1">
        <v>38.554400000000001</v>
      </c>
      <c r="C22" s="1" t="s">
        <v>111</v>
      </c>
      <c r="E22" s="12"/>
    </row>
    <row r="23" spans="1:5" x14ac:dyDescent="0.35">
      <c r="A23" s="90">
        <v>31048</v>
      </c>
      <c r="B23" s="1">
        <v>38.554400000000001</v>
      </c>
      <c r="C23" s="64" t="s">
        <v>110</v>
      </c>
      <c r="E23" s="12"/>
    </row>
    <row r="24" spans="1:5" x14ac:dyDescent="0.35">
      <c r="A24" s="90">
        <v>31079</v>
      </c>
      <c r="B24" s="1">
        <v>39.132100000000001</v>
      </c>
      <c r="C24" s="64" t="s">
        <v>109</v>
      </c>
      <c r="E24" s="12"/>
    </row>
    <row r="25" spans="1:5" x14ac:dyDescent="0.35">
      <c r="A25" s="90">
        <v>31229</v>
      </c>
      <c r="B25" s="1">
        <v>39.711399999999998</v>
      </c>
      <c r="C25" s="64" t="s">
        <v>108</v>
      </c>
      <c r="E25" s="12"/>
    </row>
    <row r="26" spans="1:5" x14ac:dyDescent="0.35">
      <c r="A26" s="90">
        <v>31352</v>
      </c>
      <c r="B26" s="1">
        <v>40.289200000000001</v>
      </c>
      <c r="C26" s="64" t="s">
        <v>107</v>
      </c>
      <c r="D26" s="6">
        <v>31356</v>
      </c>
      <c r="E26" s="12"/>
    </row>
    <row r="27" spans="1:5" x14ac:dyDescent="0.35">
      <c r="A27" s="90">
        <v>31837</v>
      </c>
      <c r="B27" s="1">
        <v>40.531599999999997</v>
      </c>
      <c r="C27" s="64" t="s">
        <v>106</v>
      </c>
      <c r="D27" s="6">
        <v>31828</v>
      </c>
      <c r="E27" s="12"/>
    </row>
    <row r="28" spans="1:5" x14ac:dyDescent="0.35">
      <c r="A28" s="90">
        <v>31990</v>
      </c>
      <c r="B28" s="1">
        <v>40.732852915700001</v>
      </c>
      <c r="C28" s="1" t="s">
        <v>105</v>
      </c>
      <c r="D28" s="6">
        <v>31989</v>
      </c>
      <c r="E28" s="12"/>
    </row>
    <row r="29" spans="1:5" x14ac:dyDescent="0.35">
      <c r="A29" s="90">
        <v>32203</v>
      </c>
      <c r="B29" s="1">
        <v>41.546900000000001</v>
      </c>
      <c r="C29" s="64" t="s">
        <v>104</v>
      </c>
      <c r="D29" s="6">
        <v>32215</v>
      </c>
      <c r="E29" s="12"/>
    </row>
    <row r="30" spans="1:5" x14ac:dyDescent="0.35">
      <c r="A30" s="90">
        <v>32387</v>
      </c>
      <c r="B30" s="1">
        <v>41.958500000000001</v>
      </c>
      <c r="C30" s="1" t="s">
        <v>103</v>
      </c>
      <c r="D30" s="6">
        <v>32385</v>
      </c>
      <c r="E30" s="12"/>
    </row>
    <row r="31" spans="1:5" x14ac:dyDescent="0.35">
      <c r="A31" s="90">
        <v>32568</v>
      </c>
      <c r="B31" s="1">
        <v>42.377800000000001</v>
      </c>
      <c r="C31" s="1" t="s">
        <v>102</v>
      </c>
      <c r="D31" s="6">
        <v>32544</v>
      </c>
      <c r="E31" s="12"/>
    </row>
    <row r="32" spans="1:5" x14ac:dyDescent="0.35">
      <c r="A32" s="90">
        <v>32752</v>
      </c>
      <c r="B32" s="1">
        <v>42.882399999999997</v>
      </c>
      <c r="C32" s="64" t="s">
        <v>101</v>
      </c>
      <c r="D32" s="6">
        <v>32751</v>
      </c>
      <c r="E32" s="12"/>
    </row>
    <row r="33" spans="1:5" x14ac:dyDescent="0.35">
      <c r="A33" s="90">
        <v>32874</v>
      </c>
      <c r="B33" s="1">
        <v>43.097299999999997</v>
      </c>
      <c r="C33" s="64" t="s">
        <v>99</v>
      </c>
      <c r="D33" s="6">
        <v>32974</v>
      </c>
      <c r="E33" s="12"/>
    </row>
    <row r="34" spans="1:5" x14ac:dyDescent="0.35">
      <c r="A34" s="90">
        <v>32964</v>
      </c>
      <c r="B34" s="1">
        <v>43.6111</v>
      </c>
      <c r="C34" s="1" t="s">
        <v>97</v>
      </c>
      <c r="D34" s="6">
        <v>32974</v>
      </c>
      <c r="E34" s="12" t="s">
        <v>131</v>
      </c>
    </row>
    <row r="35" spans="1:5" x14ac:dyDescent="0.35">
      <c r="A35" s="90">
        <v>33208</v>
      </c>
      <c r="B35" s="1">
        <v>44.1691</v>
      </c>
      <c r="C35" s="64" t="s">
        <v>96</v>
      </c>
      <c r="D35" s="6">
        <v>33207</v>
      </c>
      <c r="E35" s="12" t="s">
        <v>94</v>
      </c>
    </row>
    <row r="36" spans="1:5" x14ac:dyDescent="0.35">
      <c r="A36" s="90">
        <v>33451</v>
      </c>
      <c r="B36" s="1">
        <v>44.390099999999997</v>
      </c>
      <c r="C36" s="64" t="s">
        <v>93</v>
      </c>
      <c r="D36" s="6">
        <v>33569</v>
      </c>
      <c r="E36" s="12" t="s">
        <v>95</v>
      </c>
    </row>
    <row r="37" spans="1:5" x14ac:dyDescent="0.35">
      <c r="A37" s="90">
        <v>33543</v>
      </c>
      <c r="B37" s="1">
        <v>44.8322</v>
      </c>
      <c r="C37" s="64" t="s">
        <v>93</v>
      </c>
      <c r="D37" s="6">
        <v>33569</v>
      </c>
      <c r="E37" s="12"/>
    </row>
    <row r="38" spans="1:5" x14ac:dyDescent="0.35">
      <c r="A38" s="90">
        <v>33635</v>
      </c>
      <c r="B38" s="1">
        <v>45.4054</v>
      </c>
      <c r="C38" s="64" t="s">
        <v>92</v>
      </c>
      <c r="D38" s="6">
        <v>33638</v>
      </c>
      <c r="E38" s="12" t="s">
        <v>98</v>
      </c>
    </row>
    <row r="39" spans="1:5" x14ac:dyDescent="0.35">
      <c r="A39" s="90">
        <v>33878</v>
      </c>
      <c r="B39" s="1">
        <v>46.0244</v>
      </c>
      <c r="C39" s="64" t="s">
        <v>91</v>
      </c>
      <c r="D39" s="6">
        <v>33866</v>
      </c>
      <c r="E39" s="12" t="s">
        <v>100</v>
      </c>
    </row>
    <row r="40" spans="1:5" x14ac:dyDescent="0.35">
      <c r="A40" s="90">
        <v>34001</v>
      </c>
      <c r="B40" s="1">
        <v>46.818600000000004</v>
      </c>
      <c r="C40" s="64" t="s">
        <v>90</v>
      </c>
      <c r="D40" s="6">
        <v>33995</v>
      </c>
      <c r="E40" s="12"/>
    </row>
    <row r="41" spans="1:5" x14ac:dyDescent="0.35">
      <c r="A41" s="90">
        <v>34335</v>
      </c>
      <c r="B41" s="1">
        <v>47.216500000000003</v>
      </c>
      <c r="C41" s="64" t="s">
        <v>89</v>
      </c>
      <c r="D41" s="6">
        <v>34324</v>
      </c>
      <c r="E41" s="12"/>
    </row>
    <row r="42" spans="1:5" x14ac:dyDescent="0.35">
      <c r="A42" s="90">
        <v>34547</v>
      </c>
      <c r="B42" s="1">
        <v>47.45205</v>
      </c>
      <c r="C42" s="64" t="s">
        <v>88</v>
      </c>
      <c r="D42" s="6">
        <v>34534</v>
      </c>
      <c r="E42" s="12"/>
    </row>
    <row r="43" spans="1:5" x14ac:dyDescent="0.35">
      <c r="A43" s="90">
        <v>34669</v>
      </c>
      <c r="B43" s="1">
        <v>47.902500000000003</v>
      </c>
      <c r="C43" s="64" t="s">
        <v>87</v>
      </c>
      <c r="D43" s="6">
        <v>34660</v>
      </c>
      <c r="E43" s="12"/>
    </row>
    <row r="44" spans="1:5" x14ac:dyDescent="0.35">
      <c r="A44" s="90">
        <v>34759</v>
      </c>
      <c r="B44" s="1">
        <v>48.4773</v>
      </c>
      <c r="C44" s="64" t="s">
        <v>86</v>
      </c>
      <c r="D44" s="6">
        <v>34748</v>
      </c>
      <c r="E44" s="12"/>
    </row>
    <row r="45" spans="1:5" x14ac:dyDescent="0.35">
      <c r="A45" s="90">
        <v>35004</v>
      </c>
      <c r="B45" s="1">
        <v>49.155700000000003</v>
      </c>
      <c r="C45" s="64" t="s">
        <v>85</v>
      </c>
      <c r="D45" s="6">
        <v>34985</v>
      </c>
      <c r="E45" s="12"/>
    </row>
    <row r="46" spans="1:5" x14ac:dyDescent="0.35">
      <c r="A46" s="90">
        <v>35490</v>
      </c>
      <c r="B46" s="1">
        <v>49.4011</v>
      </c>
      <c r="C46" s="64" t="s">
        <v>84</v>
      </c>
      <c r="D46" s="6">
        <v>35476</v>
      </c>
      <c r="E46" s="12"/>
    </row>
    <row r="47" spans="1:5" x14ac:dyDescent="0.35">
      <c r="A47" s="90">
        <v>35704</v>
      </c>
      <c r="B47" s="1">
        <v>49.648000000000003</v>
      </c>
      <c r="C47" s="64" t="s">
        <v>83</v>
      </c>
      <c r="D47" s="6">
        <v>35700</v>
      </c>
      <c r="E47" s="12"/>
    </row>
    <row r="48" spans="1:5" x14ac:dyDescent="0.35">
      <c r="A48" s="90">
        <v>35886</v>
      </c>
      <c r="B48" s="1">
        <v>50.045900000000003</v>
      </c>
      <c r="C48" s="64" t="s">
        <v>82</v>
      </c>
      <c r="D48" s="6">
        <v>35862</v>
      </c>
      <c r="E48" s="12"/>
    </row>
    <row r="49" spans="1:5" x14ac:dyDescent="0.35">
      <c r="A49" s="90">
        <v>36100</v>
      </c>
      <c r="B49" s="1">
        <v>50.292900000000003</v>
      </c>
      <c r="C49" s="64" t="s">
        <v>81</v>
      </c>
      <c r="D49" s="6">
        <v>36089</v>
      </c>
      <c r="E49" s="12"/>
    </row>
    <row r="50" spans="1:5" x14ac:dyDescent="0.35">
      <c r="A50" s="90">
        <v>36251</v>
      </c>
      <c r="B50" s="1">
        <v>50.544400000000003</v>
      </c>
      <c r="C50" s="64" t="s">
        <v>80</v>
      </c>
      <c r="D50" s="6">
        <v>36239</v>
      </c>
      <c r="E50" s="12"/>
    </row>
    <row r="51" spans="1:5" x14ac:dyDescent="0.35">
      <c r="A51" s="90">
        <v>36495</v>
      </c>
      <c r="B51" s="1">
        <v>50.946899999999999</v>
      </c>
      <c r="C51" s="64" t="s">
        <v>79</v>
      </c>
      <c r="D51" s="6">
        <v>36478</v>
      </c>
      <c r="E51" s="12"/>
    </row>
    <row r="52" spans="1:5" x14ac:dyDescent="0.35">
      <c r="A52" s="90">
        <v>36861</v>
      </c>
      <c r="B52" s="1">
        <v>51.201500000000003</v>
      </c>
      <c r="C52" s="64" t="s">
        <v>78</v>
      </c>
      <c r="D52" s="6">
        <v>36860</v>
      </c>
      <c r="E52" s="12"/>
    </row>
    <row r="53" spans="1:5" x14ac:dyDescent="0.35">
      <c r="A53" s="90">
        <v>37012</v>
      </c>
      <c r="B53" s="1">
        <v>51.457599999999999</v>
      </c>
      <c r="C53" s="64" t="s">
        <v>77</v>
      </c>
      <c r="D53" s="6">
        <v>37009</v>
      </c>
      <c r="E53" s="12"/>
    </row>
    <row r="54" spans="1:5" x14ac:dyDescent="0.35">
      <c r="A54" s="90">
        <v>37196</v>
      </c>
      <c r="B54" s="1">
        <v>51.817399999999999</v>
      </c>
      <c r="C54" s="64" t="s">
        <v>76</v>
      </c>
      <c r="D54" s="6">
        <v>37163</v>
      </c>
      <c r="E54" s="12"/>
    </row>
    <row r="55" spans="1:5" x14ac:dyDescent="0.35">
      <c r="A55" s="90">
        <v>37316</v>
      </c>
      <c r="B55" s="1">
        <v>52.128399999999999</v>
      </c>
      <c r="C55" s="64" t="s">
        <v>75</v>
      </c>
      <c r="D55" s="6">
        <v>37303</v>
      </c>
      <c r="E55" s="12"/>
    </row>
    <row r="56" spans="1:5" x14ac:dyDescent="0.35">
      <c r="A56" s="90">
        <v>37591</v>
      </c>
      <c r="B56" s="1">
        <v>52.493299999999998</v>
      </c>
      <c r="C56" s="64" t="s">
        <v>74</v>
      </c>
      <c r="D56" s="6">
        <v>37616</v>
      </c>
      <c r="E56" s="12"/>
    </row>
    <row r="57" spans="1:5" x14ac:dyDescent="0.35">
      <c r="A57" s="90">
        <v>37987</v>
      </c>
      <c r="B57" s="1">
        <v>52.755800000000001</v>
      </c>
      <c r="C57" s="64" t="s">
        <v>73</v>
      </c>
      <c r="D57" s="6">
        <v>37964</v>
      </c>
      <c r="E57" s="12"/>
    </row>
    <row r="58" spans="1:5" x14ac:dyDescent="0.35">
      <c r="A58" s="90">
        <v>38384</v>
      </c>
      <c r="B58" s="1">
        <v>53.019599999999997</v>
      </c>
      <c r="C58" s="64" t="s">
        <v>72</v>
      </c>
      <c r="D58" s="6">
        <v>38370</v>
      </c>
      <c r="E58" s="12"/>
    </row>
    <row r="59" spans="1:5" x14ac:dyDescent="0.35">
      <c r="A59" s="90">
        <v>38534</v>
      </c>
      <c r="B59" s="1">
        <v>53.284700000000001</v>
      </c>
      <c r="C59" s="64" t="s">
        <v>71</v>
      </c>
      <c r="D59" s="6">
        <v>38533</v>
      </c>
      <c r="E59" s="12"/>
    </row>
    <row r="60" spans="1:5" x14ac:dyDescent="0.35">
      <c r="A60" s="90">
        <v>38657</v>
      </c>
      <c r="B60" s="1">
        <v>53.710999999999999</v>
      </c>
      <c r="C60" s="64" t="s">
        <v>70</v>
      </c>
      <c r="D60" s="6">
        <v>38646</v>
      </c>
      <c r="E60" s="12"/>
    </row>
    <row r="61" spans="1:5" x14ac:dyDescent="0.35">
      <c r="A61" s="90">
        <v>38899</v>
      </c>
      <c r="B61" s="1">
        <v>53.979500000000002</v>
      </c>
      <c r="C61" s="64" t="s">
        <v>69</v>
      </c>
      <c r="D61" s="6">
        <v>38898</v>
      </c>
      <c r="E61" s="12"/>
    </row>
    <row r="62" spans="1:5" x14ac:dyDescent="0.35">
      <c r="A62" s="90">
        <v>39114</v>
      </c>
      <c r="B62" s="1">
        <v>54.411299999999997</v>
      </c>
      <c r="C62" s="64" t="s">
        <v>68</v>
      </c>
      <c r="D62" s="6">
        <v>39108</v>
      </c>
      <c r="E62" s="12"/>
    </row>
    <row r="63" spans="1:5" x14ac:dyDescent="0.35">
      <c r="A63" s="90">
        <v>39508</v>
      </c>
      <c r="B63" s="1">
        <v>54.683399999999999</v>
      </c>
      <c r="C63" s="64" t="s">
        <v>67</v>
      </c>
      <c r="D63" s="6">
        <v>39507</v>
      </c>
      <c r="E63" s="12"/>
    </row>
    <row r="64" spans="1:5" x14ac:dyDescent="0.35">
      <c r="A64" s="90">
        <v>39722</v>
      </c>
      <c r="B64" s="1">
        <v>54.847499999999997</v>
      </c>
      <c r="C64" s="64" t="s">
        <v>66</v>
      </c>
      <c r="D64" s="6">
        <v>39724</v>
      </c>
      <c r="E64" s="12"/>
    </row>
    <row r="65" spans="1:7" x14ac:dyDescent="0.35">
      <c r="A65" s="90">
        <v>39995</v>
      </c>
      <c r="B65" s="1">
        <v>55.121699999999997</v>
      </c>
      <c r="C65" s="64" t="s">
        <v>65</v>
      </c>
      <c r="D65" s="6">
        <v>39998</v>
      </c>
      <c r="E65" s="12"/>
    </row>
    <row r="66" spans="1:7" x14ac:dyDescent="0.35">
      <c r="A66" s="90">
        <v>40087</v>
      </c>
      <c r="B66" s="1">
        <v>55.287100000000002</v>
      </c>
      <c r="C66" s="64" t="s">
        <v>64</v>
      </c>
      <c r="D66" s="6">
        <v>40096</v>
      </c>
      <c r="E66" s="12"/>
    </row>
    <row r="67" spans="1:7" x14ac:dyDescent="0.35">
      <c r="A67" s="90">
        <v>40360</v>
      </c>
      <c r="B67" s="1">
        <v>55.563499999999998</v>
      </c>
      <c r="C67" s="64" t="s">
        <v>132</v>
      </c>
      <c r="D67" s="6">
        <v>40367</v>
      </c>
      <c r="E67" s="12"/>
    </row>
    <row r="68" spans="1:7" x14ac:dyDescent="0.35">
      <c r="A68" s="90">
        <v>42552</v>
      </c>
      <c r="B68" s="1">
        <v>55.896900000000002</v>
      </c>
      <c r="C68" s="64" t="s">
        <v>133</v>
      </c>
      <c r="D68" s="6">
        <v>42516</v>
      </c>
      <c r="E68" s="12"/>
    </row>
    <row r="69" spans="1:7" x14ac:dyDescent="0.35">
      <c r="A69" s="90">
        <v>42767</v>
      </c>
      <c r="B69" s="1">
        <v>56.232300000000002</v>
      </c>
      <c r="C69" s="64" t="s">
        <v>134</v>
      </c>
      <c r="D69" s="6">
        <v>42516</v>
      </c>
      <c r="E69" s="12"/>
    </row>
    <row r="70" spans="1:7" ht="16" thickBot="1" x14ac:dyDescent="0.4">
      <c r="A70" s="91">
        <v>44743</v>
      </c>
      <c r="B70" s="18">
        <v>58.200400000000002</v>
      </c>
      <c r="C70" s="56" t="s">
        <v>60</v>
      </c>
      <c r="D70" s="74">
        <v>44750</v>
      </c>
      <c r="E70" s="15"/>
    </row>
    <row r="71" spans="1:7" x14ac:dyDescent="0.35">
      <c r="A71" s="1" t="s">
        <v>136</v>
      </c>
    </row>
    <row r="72" spans="1:7" x14ac:dyDescent="0.35">
      <c r="A72" s="1" t="s">
        <v>138</v>
      </c>
    </row>
    <row r="73" spans="1:7" ht="16" thickBot="1" x14ac:dyDescent="0.4"/>
    <row r="74" spans="1:7" x14ac:dyDescent="0.35">
      <c r="A74" s="28" t="s">
        <v>145</v>
      </c>
      <c r="B74" s="89"/>
      <c r="C74" s="89"/>
      <c r="D74" s="89"/>
      <c r="E74" s="89"/>
      <c r="F74" s="89"/>
      <c r="G74" s="10"/>
    </row>
    <row r="75" spans="1:7" x14ac:dyDescent="0.35">
      <c r="A75" s="13"/>
      <c r="C75" s="1" t="s">
        <v>139</v>
      </c>
      <c r="F75" s="1" t="s">
        <v>140</v>
      </c>
      <c r="G75" s="12"/>
    </row>
    <row r="76" spans="1:7" x14ac:dyDescent="0.35">
      <c r="A76" s="13"/>
      <c r="B76" s="78" t="s">
        <v>57</v>
      </c>
      <c r="C76" s="78" t="s">
        <v>58</v>
      </c>
      <c r="D76" s="78" t="s">
        <v>59</v>
      </c>
      <c r="F76" s="78" t="s">
        <v>58</v>
      </c>
      <c r="G76" s="38" t="s">
        <v>59</v>
      </c>
    </row>
    <row r="77" spans="1:7" x14ac:dyDescent="0.35">
      <c r="A77" s="30">
        <v>1980</v>
      </c>
      <c r="B77" s="1">
        <v>23.3948</v>
      </c>
      <c r="G77" s="12"/>
    </row>
    <row r="78" spans="1:7" x14ac:dyDescent="0.35">
      <c r="A78" s="30">
        <f>A77+1</f>
        <v>1981</v>
      </c>
      <c r="B78" s="1">
        <v>26.8508</v>
      </c>
      <c r="G78" s="12"/>
    </row>
    <row r="79" spans="1:7" x14ac:dyDescent="0.35">
      <c r="A79" s="30">
        <f t="shared" ref="A79:A118" si="0">A78+1</f>
        <v>1982</v>
      </c>
      <c r="B79" s="1">
        <v>30.956299999999999</v>
      </c>
      <c r="G79" s="12"/>
    </row>
    <row r="80" spans="1:7" x14ac:dyDescent="0.35">
      <c r="A80" s="30">
        <f t="shared" si="0"/>
        <v>1983</v>
      </c>
      <c r="B80" s="100">
        <v>34.038171428600002</v>
      </c>
      <c r="G80" s="12"/>
    </row>
    <row r="81" spans="1:7" x14ac:dyDescent="0.35">
      <c r="A81" s="30">
        <f t="shared" si="0"/>
        <v>1984</v>
      </c>
      <c r="B81" s="1">
        <v>37.430799999999998</v>
      </c>
      <c r="G81" s="12"/>
    </row>
    <row r="82" spans="1:7" x14ac:dyDescent="0.35">
      <c r="A82" s="30">
        <f t="shared" si="0"/>
        <v>1985</v>
      </c>
      <c r="B82" s="1">
        <v>38.554400000000001</v>
      </c>
      <c r="G82" s="12"/>
    </row>
    <row r="83" spans="1:7" x14ac:dyDescent="0.35">
      <c r="A83" s="30">
        <f t="shared" si="0"/>
        <v>1986</v>
      </c>
      <c r="B83" s="1">
        <v>40.289200000000001</v>
      </c>
      <c r="G83" s="12"/>
    </row>
    <row r="84" spans="1:7" x14ac:dyDescent="0.35">
      <c r="A84" s="30">
        <f t="shared" si="0"/>
        <v>1987</v>
      </c>
      <c r="B84" s="1">
        <v>40.531599999999997</v>
      </c>
      <c r="G84" s="12"/>
    </row>
    <row r="85" spans="1:7" x14ac:dyDescent="0.35">
      <c r="A85" s="30">
        <f t="shared" si="0"/>
        <v>1988</v>
      </c>
      <c r="B85" s="1">
        <v>41.546900000000001</v>
      </c>
      <c r="G85" s="12"/>
    </row>
    <row r="86" spans="1:7" x14ac:dyDescent="0.35">
      <c r="A86" s="30">
        <f t="shared" si="0"/>
        <v>1989</v>
      </c>
      <c r="B86" s="1">
        <v>42.377800000000001</v>
      </c>
      <c r="G86" s="12"/>
    </row>
    <row r="87" spans="1:7" x14ac:dyDescent="0.35">
      <c r="A87" s="30">
        <f t="shared" si="0"/>
        <v>1990</v>
      </c>
      <c r="B87" s="1">
        <v>43.097299999999997</v>
      </c>
      <c r="G87" s="12"/>
    </row>
    <row r="88" spans="1:7" x14ac:dyDescent="0.35">
      <c r="A88" s="30">
        <f t="shared" si="0"/>
        <v>1991</v>
      </c>
      <c r="B88" s="1">
        <v>44.8322</v>
      </c>
      <c r="G88" s="12"/>
    </row>
    <row r="89" spans="1:7" x14ac:dyDescent="0.35">
      <c r="A89" s="30">
        <f t="shared" si="0"/>
        <v>1992</v>
      </c>
      <c r="B89" s="1">
        <v>45.4054</v>
      </c>
      <c r="G89" s="12"/>
    </row>
    <row r="90" spans="1:7" x14ac:dyDescent="0.35">
      <c r="A90" s="30">
        <f t="shared" si="0"/>
        <v>1993</v>
      </c>
      <c r="B90" s="1">
        <v>46.818600000000004</v>
      </c>
      <c r="G90" s="12"/>
    </row>
    <row r="91" spans="1:7" x14ac:dyDescent="0.35">
      <c r="A91" s="30">
        <f t="shared" si="0"/>
        <v>1994</v>
      </c>
      <c r="B91" s="1">
        <v>47.216500000000003</v>
      </c>
      <c r="G91" s="12"/>
    </row>
    <row r="92" spans="1:7" x14ac:dyDescent="0.35">
      <c r="A92" s="30">
        <f t="shared" si="0"/>
        <v>1995</v>
      </c>
      <c r="B92" s="1">
        <v>48.4773</v>
      </c>
      <c r="G92" s="12"/>
    </row>
    <row r="93" spans="1:7" x14ac:dyDescent="0.35">
      <c r="A93" s="30">
        <f t="shared" si="0"/>
        <v>1996</v>
      </c>
      <c r="B93" s="1">
        <v>49.155700000000003</v>
      </c>
      <c r="G93" s="12"/>
    </row>
    <row r="94" spans="1:7" x14ac:dyDescent="0.35">
      <c r="A94" s="30">
        <f t="shared" si="0"/>
        <v>1997</v>
      </c>
      <c r="B94" s="1">
        <v>49.4011</v>
      </c>
      <c r="G94" s="12"/>
    </row>
    <row r="95" spans="1:7" x14ac:dyDescent="0.35">
      <c r="A95" s="30">
        <f t="shared" si="0"/>
        <v>1998</v>
      </c>
      <c r="B95" s="1">
        <v>50.045900000000003</v>
      </c>
      <c r="G95" s="12"/>
    </row>
    <row r="96" spans="1:7" x14ac:dyDescent="0.35">
      <c r="A96" s="30">
        <f t="shared" si="0"/>
        <v>1999</v>
      </c>
      <c r="B96" s="1">
        <v>50.544400000000003</v>
      </c>
      <c r="G96" s="12"/>
    </row>
    <row r="97" spans="1:7" x14ac:dyDescent="0.35">
      <c r="A97" s="30">
        <f>A96+1</f>
        <v>2000</v>
      </c>
      <c r="B97" s="1">
        <v>51.201500000000003</v>
      </c>
      <c r="G97" s="12"/>
    </row>
    <row r="98" spans="1:7" x14ac:dyDescent="0.35">
      <c r="A98" s="30">
        <f t="shared" si="0"/>
        <v>2001</v>
      </c>
      <c r="B98" s="1">
        <v>51.457599999999999</v>
      </c>
      <c r="G98" s="12"/>
    </row>
    <row r="99" spans="1:7" x14ac:dyDescent="0.35">
      <c r="A99" s="30">
        <f t="shared" si="0"/>
        <v>2002</v>
      </c>
      <c r="B99" s="1">
        <v>52.128399999999999</v>
      </c>
      <c r="G99" s="12"/>
    </row>
    <row r="100" spans="1:7" x14ac:dyDescent="0.35">
      <c r="A100" s="30">
        <f t="shared" si="0"/>
        <v>2003</v>
      </c>
      <c r="B100" s="1">
        <v>52.493299999999998</v>
      </c>
      <c r="G100" s="12"/>
    </row>
    <row r="101" spans="1:7" x14ac:dyDescent="0.35">
      <c r="A101" s="30">
        <f t="shared" si="0"/>
        <v>2004</v>
      </c>
      <c r="B101" s="1">
        <v>52.755800000000001</v>
      </c>
      <c r="G101" s="12"/>
    </row>
    <row r="102" spans="1:7" x14ac:dyDescent="0.35">
      <c r="A102" s="30">
        <f t="shared" si="0"/>
        <v>2005</v>
      </c>
      <c r="B102" s="1">
        <v>53.019599999999997</v>
      </c>
      <c r="G102" s="12"/>
    </row>
    <row r="103" spans="1:7" x14ac:dyDescent="0.35">
      <c r="A103" s="30">
        <f t="shared" si="0"/>
        <v>2006</v>
      </c>
      <c r="B103" s="1">
        <v>53.979500000000002</v>
      </c>
      <c r="G103" s="12"/>
    </row>
    <row r="104" spans="1:7" x14ac:dyDescent="0.35">
      <c r="A104" s="30">
        <f t="shared" si="0"/>
        <v>2007</v>
      </c>
      <c r="B104" s="1">
        <v>54.411299999999997</v>
      </c>
      <c r="G104" s="12"/>
    </row>
    <row r="105" spans="1:7" x14ac:dyDescent="0.35">
      <c r="A105" s="30">
        <f t="shared" si="0"/>
        <v>2008</v>
      </c>
      <c r="B105" s="1">
        <v>54.683399999999999</v>
      </c>
      <c r="G105" s="12"/>
    </row>
    <row r="106" spans="1:7" x14ac:dyDescent="0.35">
      <c r="A106" s="30">
        <f t="shared" si="0"/>
        <v>2009</v>
      </c>
      <c r="B106" s="1">
        <v>55.121699999999997</v>
      </c>
      <c r="G106" s="12"/>
    </row>
    <row r="107" spans="1:7" x14ac:dyDescent="0.35">
      <c r="A107" s="30">
        <f t="shared" si="0"/>
        <v>2010</v>
      </c>
      <c r="B107" s="1">
        <v>55.563499999999998</v>
      </c>
      <c r="G107" s="12"/>
    </row>
    <row r="108" spans="1:7" x14ac:dyDescent="0.35">
      <c r="A108" s="30">
        <f>A107+1</f>
        <v>2011</v>
      </c>
      <c r="B108" s="1">
        <v>55.563499999999998</v>
      </c>
      <c r="G108" s="12"/>
    </row>
    <row r="109" spans="1:7" x14ac:dyDescent="0.35">
      <c r="A109" s="30">
        <f t="shared" si="0"/>
        <v>2012</v>
      </c>
      <c r="B109" s="1">
        <v>55.563499999999998</v>
      </c>
      <c r="G109" s="12"/>
    </row>
    <row r="110" spans="1:7" x14ac:dyDescent="0.35">
      <c r="A110" s="30">
        <f t="shared" si="0"/>
        <v>2013</v>
      </c>
      <c r="B110" s="1">
        <v>55.563499999999998</v>
      </c>
      <c r="G110" s="12"/>
    </row>
    <row r="111" spans="1:7" x14ac:dyDescent="0.35">
      <c r="A111" s="30">
        <f t="shared" si="0"/>
        <v>2014</v>
      </c>
      <c r="B111" s="1">
        <v>55.563499999999998</v>
      </c>
      <c r="G111" s="12"/>
    </row>
    <row r="112" spans="1:7" x14ac:dyDescent="0.35">
      <c r="A112" s="30">
        <f t="shared" si="0"/>
        <v>2015</v>
      </c>
      <c r="B112" s="1">
        <v>55.563499999999998</v>
      </c>
      <c r="G112" s="12"/>
    </row>
    <row r="113" spans="1:7" x14ac:dyDescent="0.35">
      <c r="A113" s="30">
        <f>A112+1</f>
        <v>2016</v>
      </c>
      <c r="B113" s="1">
        <v>55.896900000000002</v>
      </c>
      <c r="G113" s="12"/>
    </row>
    <row r="114" spans="1:7" x14ac:dyDescent="0.35">
      <c r="A114" s="30">
        <f t="shared" si="0"/>
        <v>2017</v>
      </c>
      <c r="B114" s="1">
        <v>56.232300000000002</v>
      </c>
      <c r="G114" s="12"/>
    </row>
    <row r="115" spans="1:7" x14ac:dyDescent="0.35">
      <c r="A115" s="30">
        <f t="shared" si="0"/>
        <v>2018</v>
      </c>
      <c r="B115" s="1">
        <v>56.232300000000002</v>
      </c>
      <c r="G115" s="12"/>
    </row>
    <row r="116" spans="1:7" x14ac:dyDescent="0.35">
      <c r="A116" s="30">
        <f t="shared" si="0"/>
        <v>2019</v>
      </c>
      <c r="B116" s="1">
        <v>56.232300000000002</v>
      </c>
      <c r="G116" s="12"/>
    </row>
    <row r="117" spans="1:7" x14ac:dyDescent="0.35">
      <c r="A117" s="30">
        <f t="shared" si="0"/>
        <v>2020</v>
      </c>
      <c r="B117" s="1">
        <v>56.232300000000002</v>
      </c>
      <c r="G117" s="12"/>
    </row>
    <row r="118" spans="1:7" x14ac:dyDescent="0.35">
      <c r="A118" s="30">
        <f t="shared" si="0"/>
        <v>2021</v>
      </c>
      <c r="B118" s="1">
        <v>56.232300000000002</v>
      </c>
      <c r="G118" s="12"/>
    </row>
    <row r="119" spans="1:7" x14ac:dyDescent="0.35">
      <c r="A119" s="30">
        <v>2022</v>
      </c>
      <c r="B119" s="1">
        <v>58.200400000000002</v>
      </c>
      <c r="G119" s="12"/>
    </row>
    <row r="120" spans="1:7" ht="16" thickBot="1" x14ac:dyDescent="0.4">
      <c r="A120" s="33">
        <v>2023</v>
      </c>
      <c r="B120" s="18">
        <v>58.200400000000002</v>
      </c>
      <c r="C120" s="18">
        <v>390</v>
      </c>
      <c r="D120" s="101">
        <v>441</v>
      </c>
      <c r="E120" s="18"/>
      <c r="F120" s="18">
        <f>C120*B120/12</f>
        <v>1891.5129999999999</v>
      </c>
      <c r="G120" s="102">
        <f>D120*B120/12</f>
        <v>2138.8647000000001</v>
      </c>
    </row>
    <row r="121" spans="1:7" x14ac:dyDescent="0.35">
      <c r="A121" s="1" t="s">
        <v>146</v>
      </c>
    </row>
  </sheetData>
  <sortState xmlns:xlrd2="http://schemas.microsoft.com/office/spreadsheetml/2017/richdata2" ref="A2:D75">
    <sortCondition ref="A2:A75"/>
  </sortState>
  <hyperlinks>
    <hyperlink ref="C70" r:id="rId1" display="https://www.legifrance.gouv.fr/eli/decret/2022/7/7/TFPF2215443D/jo/texte" xr:uid="{43467ECD-5FB4-014A-B284-97CEA77FC318}"/>
    <hyperlink ref="C69" r:id="rId2" display="https://www.legifrance.gouv.fr/affichTexteArticle.do?idArticle=LEGIARTI000032585526&amp;cidTexte=JORFTEXT000032584286" xr:uid="{F6010CA7-2C2E-4A47-A4EF-E8492801E80F}"/>
    <hyperlink ref="C68" r:id="rId3" display="https://www.legifrance.gouv.fr/affichTexteArticle.do?idArticle=LEGIARTI000032585524&amp;cidTexte=JORFTEXT000032584286" xr:uid="{0198C5E2-6573-5C4E-A7E5-CC8D1482DDB7}"/>
    <hyperlink ref="C67" r:id="rId4" display="https://www.legifrance.gouv.fr/affichTexteArticle.do?idArticle=LEGIARTI000022448583&amp;cidTexte=JORFTEXT000022447551" xr:uid="{0DCD3F65-DC30-D749-B7B8-661BC4AB92C8}"/>
    <hyperlink ref="C66" r:id="rId5" display="https://www.legifrance.gouv.fr/affichTexte.do?cidTexte=JORFTEXT000021089930" xr:uid="{0A2623AB-8E9E-7747-A47F-B8BEAD39B40B}"/>
    <hyperlink ref="C65" r:id="rId6" display="https://www.legifrance.gouv.fr/eli/decret/2009/7/3/2009-824/jo/texte" xr:uid="{5D50CCC2-44BB-E04D-A7C4-0DC762FB4B4B}"/>
    <hyperlink ref="C64" r:id="rId7" display="https://www.legifrance.gouv.fr/affichTexte.do?cidTexte=JORFTEXT000019564067" xr:uid="{378B261B-3CA3-A046-983E-CF4289085F9E}"/>
    <hyperlink ref="C63" r:id="rId8" display="https://www.legifrance.gouv.fr/eli/decret/2008/2/27/2008-198/jo/texte" xr:uid="{5A4909F1-3607-594C-AF54-A95EBD6DCC24}"/>
    <hyperlink ref="C62" r:id="rId9" display="https://www.legifrance.gouv.fr/eli/decret/2007/1/25/2007-96/jo/texte" xr:uid="{7E80A445-AD90-2B46-8F2C-40D4300D544F}"/>
    <hyperlink ref="C61" r:id="rId10" display="https://www.legifrance.gouv.fr/eli/decret/2006/6/29/2006-759/jo/texte" xr:uid="{CBEF9753-61E5-8C42-8456-602C23FC93B7}"/>
    <hyperlink ref="C60" r:id="rId11" display="https://www.legifrance.gouv.fr/affichTexte.do?cidTexte=JORFTEXT000000240944" xr:uid="{28962221-12A5-2347-96F9-06533BEDAF3C}"/>
    <hyperlink ref="C59" r:id="rId12" display="https://www.legifrance.gouv.fr/eli/decret/2005/6/29/2005-726/jo/texte" xr:uid="{8DE4378E-12F7-3A49-8A43-7C115A829478}"/>
    <hyperlink ref="C58" r:id="rId13" display="https://www.legifrance.gouv.fr/affichTexte.do?cidTexte=JORFTEXT000000445092" xr:uid="{119760C1-B573-CB48-94B1-84FC608F921A}"/>
    <hyperlink ref="C57" r:id="rId14" display="https://www.legifrance.gouv.fr/affichTexte.do?cidTexte=JORFTEXT000000431431" xr:uid="{38C7FEEB-F179-D04B-9EB6-5BB47B5EA4F2}"/>
    <hyperlink ref="C56" r:id="rId15" display="https://www.legifrance.gouv.fr/affichTexte.do?cidTexte=JORFTEXT000000227909" xr:uid="{93D0A241-F36D-F345-9336-80720BF6C5E8}"/>
    <hyperlink ref="C55" r:id="rId16" display="https://www.legifrance.gouv.fr/affichTexte.do?cidTexte=JORFTEXT000000226175" xr:uid="{B9225E2B-77A6-8941-9F1F-5B641BD9F3AD}"/>
    <hyperlink ref="C54" r:id="rId17" display="https://www.legifrance.gouv.fr/affichTexte.do?cidTexte=JORFTEXT000000773694" xr:uid="{CA738FC4-D9AC-5C4F-AD0B-9BFB5C2AFEA4}"/>
    <hyperlink ref="C53" r:id="rId18" display="https://www.legifrance.gouv.fr/affichTexte.do?cidTexte=JORFTEXT000000210853&amp;categorieLien=id" xr:uid="{6A9B3B72-158B-7449-A51C-261704C30D25}"/>
    <hyperlink ref="C52" r:id="rId19" display="https://www.legifrance.gouv.fr/affichTexte.do?cidTexte=JORFTEXT000000587481&amp;categorieLien=id" xr:uid="{43D36CB2-6249-F84F-BB72-3F0C54EAD1F8}"/>
    <hyperlink ref="C51" r:id="rId20" display="https://www.legifrance.gouv.fr/affichTexte.do?cidTexte=JORFTEXT000000397436&amp;categorieLien=id" xr:uid="{31321F1D-D03F-1B4F-954D-D523F1613EBA}"/>
    <hyperlink ref="C50" r:id="rId21" display="https://www.legifrance.gouv.fr/affichTexte.do?cidTexte=JORFTEXT000000393446&amp;categorieLien=id" xr:uid="{690C4F35-9450-1441-AAAD-E7F02A9F42C2}"/>
    <hyperlink ref="C49" r:id="rId22" display="https://www.legifrance.gouv.fr/affichTexte.do?cidTexte=JORFTEXT000000557774" xr:uid="{69B05585-7B54-CC4C-B9B2-59F2FCA38182}"/>
    <hyperlink ref="C48" r:id="rId23" display="https://www.legifrance.gouv.fr/affichTexte.do?cidTexte=JORFTEXT000000556219" xr:uid="{4795F289-14CE-7A4F-AC4F-0BAFB5056F36}"/>
    <hyperlink ref="C47" r:id="rId24" display="https://www.legifrance.gouv.fr/affichTexte.do?cidTexte=JORFTEXT000000202306&amp;categorieLien=id" xr:uid="{BFA332E0-E2AA-D549-980C-1B25519339B9}"/>
    <hyperlink ref="C46" r:id="rId25" display="https://www.legifrance.gouv.fr/affichTexte.do?cidTexte=JORFTEXT000000564762&amp;categorieLien=id" xr:uid="{520038F0-37B1-3D45-A66C-F784924F727A}"/>
    <hyperlink ref="C45" r:id="rId26" display="https://www.legifrance.gouv.fr/affichTexte.do?cidTexte=JORFTEXT000000189590" xr:uid="{82A31976-295A-4745-A425-4A93BE7FADCE}"/>
    <hyperlink ref="C44" r:id="rId27" display="https://www.legifrance.gouv.fr/affichTexte.do?cidTexte=JORFTEXT000000735678&amp;categorieLien=id" xr:uid="{2970F622-2BAC-7F42-B259-B45BD36F11CF}"/>
    <hyperlink ref="C43" r:id="rId28" display="https://www.legifrance.gouv.fr/affichTexte.do?cidTexte=JORFTEXT000000530887&amp;categorieLien=id" xr:uid="{0A0AE417-C5D7-5541-9037-81EDEE6F11D2}"/>
    <hyperlink ref="C42" r:id="rId29" display="https://www.legifrance.gouv.fr/affichTexte.do?cidTexte=JORFTEXT000000531157&amp;categorieLien=id" xr:uid="{0A96097E-BCD8-B54D-93FA-01514EE0A3CE}"/>
    <hyperlink ref="C41" r:id="rId30" display="https://www.legifrance.gouv.fr/affichTexte.do?cidTexte=JORFTEXT000000881133" xr:uid="{58518596-6A82-1B44-A8B9-E306F7BA4D46}"/>
    <hyperlink ref="C40" r:id="rId31" display="https://www.legifrance.gouv.fr/affichTexte.do?cidTexte=JORFTEXT000000725384&amp;categorieLien=id" xr:uid="{E6B657EB-9BF1-4F4F-A7E9-F44B256B391F}"/>
    <hyperlink ref="C39" r:id="rId32" display="https://www.legifrance.gouv.fr/affichTexte.do?cidTexte=JORFTEXT000000177462&amp;categorieLien=id" xr:uid="{7184D622-AD57-7544-BC69-14EE27961DAF}"/>
    <hyperlink ref="C38" r:id="rId33" display="https://www.legifrance.gouv.fr/affichTexte.do?cidTexte=JORFTEXT000000710574" xr:uid="{7122A2C7-B72B-8743-92A3-D77A200ADA02}"/>
    <hyperlink ref="C37" r:id="rId34" display="https://www.legifrance.gouv.fr/affichTexte.do?cidTexte=JORFTEXT000000538342" xr:uid="{0DDC7F5B-37E3-6944-990D-B35E4A4F2B4D}"/>
    <hyperlink ref="C36" r:id="rId35" display="https://www.legifrance.gouv.fr/affichTexte.do?cidTexte=JORFTEXT000000538342" xr:uid="{A0D597D0-DAA3-DF42-BF05-8A45A8014EDF}"/>
    <hyperlink ref="C35" r:id="rId36" display="https://www.legifrance.gouv.fr/affichTexte.do?cidTexte=JORFTEXT000000352399&amp;categorieLien=id" xr:uid="{6FEAE538-08ED-F54C-AF3D-362BCFB3CA3E}"/>
    <hyperlink ref="C33" r:id="rId37" display="https://www.legifrance.gouv.fr/affichTexte.do?cidTexte=JORFTEXT000000166950" xr:uid="{A2E704DD-378D-C643-829D-6FEE41B956F2}"/>
    <hyperlink ref="C32" r:id="rId38" display="https://www.legifrance.gouv.fr/affichTexte.do?cidTexte=JORFTEXT000000700022" xr:uid="{6D7308E5-39B0-5748-B533-BEAA787D64A8}"/>
    <hyperlink ref="C29" r:id="rId39" display="https://www.legifrance.gouv.fr/affichTexte.do?cidTexte=JORFTEXT000000315254" xr:uid="{97AA6BBF-56E1-7044-B055-A3B372E696FC}"/>
    <hyperlink ref="C27" r:id="rId40" display="https://www.legifrance.gouv.fr/affichTexte.do?cidTexte=JORFTEXT000000337218&amp;categorieLien=id" xr:uid="{57B27512-D07D-8B4C-A46B-345D50C92F86}"/>
    <hyperlink ref="C26" r:id="rId41" display="https://www.legifrance.gouv.fr/affichTexte.do?cidTexte=JORFTEXT000000872483" xr:uid="{1548A614-E2C8-6443-8D6B-800CFEF1303D}"/>
    <hyperlink ref="C25" r:id="rId42" display="https://www.legifrance.gouv.fr/jorf/id/JORFTEXT000000867347/" xr:uid="{5D496AEE-51B7-A74B-A8C9-10F004DAC9F5}"/>
    <hyperlink ref="C24" r:id="rId43" display="https://www.legifrance.gouv.fr/jorf/id/JORFTEXT000000703581/" xr:uid="{EB9B68D9-F8EF-1148-9180-4B6ECA0C7813}"/>
    <hyperlink ref="C23" r:id="rId44" display="https://www.legifrance.gouv.fr/jorf/id/JORFTEXT000000881232/" xr:uid="{D2E5B5DF-8573-0340-8739-41DF90B005BE}"/>
    <hyperlink ref="C19" r:id="rId45" display="https://www.legifrance.gouv.fr/jorf/id/JORFTEXT000000689251" xr:uid="{99C714EE-9303-5B4B-BDBF-6EFF83254D4B}"/>
    <hyperlink ref="C18" r:id="rId46" display="https://www.legifrance.gouv.fr/loda/id/JORFTEXT000000646995/" xr:uid="{CE685226-A1B3-DD4F-9EEB-A20F83AA66EF}"/>
    <hyperlink ref="C16" r:id="rId47" display="https://www.legifrance.gouv.fr/jorf/id/JORFTEXT000000518251/" xr:uid="{CF2EC38D-10F6-5E46-AF08-A23499B81701}"/>
    <hyperlink ref="C15" r:id="rId48" display="https://www.legifrance.gouv.fr/jorf/id/JORFTEXT000000883611" xr:uid="{C4E9DDA9-E854-514F-B5BF-DADB0F17A242}"/>
    <hyperlink ref="C14" r:id="rId49" display="https://www.legifrance.gouv.fr/jorf/id/JORFTEXT000000884538" xr:uid="{6EAC2AFC-2637-5E4D-87E8-99987B77ADAB}"/>
    <hyperlink ref="C10" r:id="rId50" display="https://www.legifrance.gouv.fr/jorf/id/JORFTEXT000000335122" xr:uid="{1A4A4FA4-210C-C744-B876-DFE5FAEE12FE}"/>
    <hyperlink ref="C9" r:id="rId51" display="https://www.legifrance.gouv.fr/jorf/id/JORFTEXT000000338653" xr:uid="{6C24219B-1BED-EA4D-BD26-D97ACDA86335}"/>
    <hyperlink ref="C6" r:id="rId52" display="https://www.legifrance.gouv.fr/jorf/id/JORFTEXT000000503007" xr:uid="{BBF5AAB7-890A-1149-A69F-4E08AF6389FF}"/>
    <hyperlink ref="C5" r:id="rId53" display="https://www.legifrance.gouv.fr/jorf/id/JORFTEXT000000516123" xr:uid="{07474417-731C-7445-8CF4-AF67417482C5}"/>
    <hyperlink ref="C4" r:id="rId54" display="https://www.legifrance.gouv.fr/jorf/id/JORFTEXT000000338149" xr:uid="{1A094A3C-FF1A-5A41-B9B7-9A99089C42C5}"/>
    <hyperlink ref="C3" r:id="rId55" display="https://www.legifrance.gouv.fr/jorf/id/JORFTEXT000000519633" xr:uid="{AC555C5E-1061-8245-BCF7-79A1EF695DE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BF57-584A-A04F-8DA4-7630125A08B3}">
  <dimension ref="A3:M18"/>
  <sheetViews>
    <sheetView workbookViewId="0">
      <selection activeCell="I26" sqref="I26"/>
    </sheetView>
  </sheetViews>
  <sheetFormatPr baseColWidth="10" defaultColWidth="10.83203125" defaultRowHeight="15.5" x14ac:dyDescent="0.35"/>
  <cols>
    <col min="1" max="1" width="14.6640625" style="2" customWidth="1"/>
    <col min="2" max="16384" width="10.83203125" style="2"/>
  </cols>
  <sheetData>
    <row r="3" spans="1:13" ht="16" thickBot="1" x14ac:dyDescent="0.4">
      <c r="A3" s="45" t="s">
        <v>135</v>
      </c>
    </row>
    <row r="4" spans="1:13" x14ac:dyDescent="0.35">
      <c r="A4" s="51" t="s">
        <v>18</v>
      </c>
      <c r="B4" s="87" t="s">
        <v>16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3" x14ac:dyDescent="0.35">
      <c r="A5" s="52">
        <v>2006</v>
      </c>
      <c r="B5" s="48" t="s">
        <v>44</v>
      </c>
      <c r="M5" s="31"/>
    </row>
    <row r="6" spans="1:13" x14ac:dyDescent="0.35">
      <c r="A6" s="52">
        <v>2009</v>
      </c>
      <c r="B6" s="48" t="s">
        <v>28</v>
      </c>
      <c r="M6" s="31"/>
    </row>
    <row r="7" spans="1:13" x14ac:dyDescent="0.35">
      <c r="A7" s="52">
        <v>2010</v>
      </c>
      <c r="B7" s="48" t="s">
        <v>17</v>
      </c>
      <c r="M7" s="31"/>
    </row>
    <row r="8" spans="1:13" x14ac:dyDescent="0.35">
      <c r="A8" s="52">
        <v>2012</v>
      </c>
      <c r="B8" s="48" t="s">
        <v>30</v>
      </c>
      <c r="M8" s="31"/>
    </row>
    <row r="9" spans="1:13" x14ac:dyDescent="0.35">
      <c r="A9" s="52">
        <v>2014</v>
      </c>
      <c r="B9" s="48" t="s">
        <v>31</v>
      </c>
      <c r="M9" s="31"/>
    </row>
    <row r="10" spans="1:13" x14ac:dyDescent="0.35">
      <c r="A10" s="52">
        <v>2017</v>
      </c>
      <c r="B10" s="48" t="s">
        <v>27</v>
      </c>
      <c r="M10" s="31"/>
    </row>
    <row r="11" spans="1:13" x14ac:dyDescent="0.35">
      <c r="A11" s="52">
        <v>2018</v>
      </c>
      <c r="B11" s="48" t="s">
        <v>34</v>
      </c>
      <c r="M11" s="31"/>
    </row>
    <row r="12" spans="1:13" x14ac:dyDescent="0.35">
      <c r="A12" s="52">
        <v>2021</v>
      </c>
      <c r="B12" s="48" t="s">
        <v>29</v>
      </c>
      <c r="M12" s="31"/>
    </row>
    <row r="13" spans="1:13" x14ac:dyDescent="0.35">
      <c r="A13" s="52">
        <v>2022</v>
      </c>
      <c r="B13" s="65" t="s">
        <v>49</v>
      </c>
      <c r="M13" s="31"/>
    </row>
    <row r="14" spans="1:13" x14ac:dyDescent="0.35">
      <c r="A14" s="52">
        <v>2023</v>
      </c>
      <c r="B14" s="64" t="s">
        <v>29</v>
      </c>
      <c r="M14" s="31"/>
    </row>
    <row r="15" spans="1:13" ht="32" customHeight="1" thickBot="1" x14ac:dyDescent="0.4">
      <c r="A15" s="55"/>
      <c r="B15" s="56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49"/>
    </row>
    <row r="16" spans="1:13" x14ac:dyDescent="0.35">
      <c r="A16" s="2" t="s">
        <v>47</v>
      </c>
    </row>
    <row r="17" spans="1:1" x14ac:dyDescent="0.35">
      <c r="A17" s="50" t="s">
        <v>48</v>
      </c>
    </row>
    <row r="18" spans="1:1" x14ac:dyDescent="0.35">
      <c r="A18" s="48" t="s">
        <v>33</v>
      </c>
    </row>
  </sheetData>
  <hyperlinks>
    <hyperlink ref="B4" r:id="rId1" xr:uid="{0BE22027-FA43-A545-B748-E3E7CDE63716}"/>
    <hyperlink ref="B7" r:id="rId2" xr:uid="{24BCA6BF-0225-3340-856E-FD9FA14C3F36}"/>
    <hyperlink ref="B8" r:id="rId3" xr:uid="{AFF69C88-E9B3-C24F-80E9-3DAAF73D43C7}"/>
    <hyperlink ref="B6" r:id="rId4" xr:uid="{3CEC1729-0DB9-B445-B277-FC6D2709FE53}"/>
    <hyperlink ref="B9" r:id="rId5" xr:uid="{CEDB9A7D-697F-CB4A-BD55-8F5E81939742}"/>
    <hyperlink ref="A18" r:id="rId6" xr:uid="{DB5CE7F0-6EE0-1B4C-B01B-E9B57E96B173}"/>
    <hyperlink ref="B12" r:id="rId7" xr:uid="{697CEF51-0A8B-1242-B03F-F1C917105022}"/>
    <hyperlink ref="B10" r:id="rId8" xr:uid="{D512685F-D65B-7747-934E-0FD73067F1BC}"/>
    <hyperlink ref="B14" r:id="rId9" xr:uid="{02375DDB-077E-3342-9781-D972940253FE}"/>
    <hyperlink ref="B13" r:id="rId10" xr:uid="{2370A0A4-3E05-AA45-9920-D814F7DA60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Figure</vt:lpstr>
      <vt:lpstr>Figure1B</vt:lpstr>
      <vt:lpstr>Tableau 1 - Synthèse</vt:lpstr>
      <vt:lpstr>Feuil1</vt:lpstr>
      <vt:lpstr>Feuil2</vt:lpstr>
      <vt:lpstr>Tableau 2 - Inflation</vt:lpstr>
      <vt:lpstr>Tableau 4 - SMIC</vt:lpstr>
      <vt:lpstr>Tableau 5 - Valeur Indice</vt:lpstr>
      <vt:lpstr>Données grille indiciaire</vt:lpstr>
      <vt:lpstr>Données Bouzidi et al.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Chancel</dc:creator>
  <cp:lastModifiedBy>Gaston Vermersch</cp:lastModifiedBy>
  <dcterms:created xsi:type="dcterms:W3CDTF">2021-09-13T08:29:51Z</dcterms:created>
  <dcterms:modified xsi:type="dcterms:W3CDTF">2023-04-23T15:47:39Z</dcterms:modified>
</cp:coreProperties>
</file>