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. WORK_202004\94 R\94.01 FORECASTING\0 BEAT_THE_INSTRUCTOR\"/>
    </mc:Choice>
  </mc:AlternateContent>
  <xr:revisionPtr revIDLastSave="0" documentId="13_ncr:1_{8DD31FE5-B02E-49D9-B3AF-204E26CCF2EC}" xr6:coauthVersionLast="47" xr6:coauthVersionMax="47" xr10:uidLastSave="{00000000-0000-0000-0000-000000000000}"/>
  <bookViews>
    <workbookView minimized="1" xWindow="3552" yWindow="660" windowWidth="18348" windowHeight="10344" activeTab="6" xr2:uid="{00000000-000D-0000-FFFF-FFFF00000000}"/>
  </bookViews>
  <sheets>
    <sheet name="Item 1" sheetId="1" r:id="rId1"/>
    <sheet name="Item 2" sheetId="2" r:id="rId2"/>
    <sheet name="Item 3" sheetId="3" r:id="rId3"/>
    <sheet name="Item 4" sheetId="4" r:id="rId4"/>
    <sheet name="Item 1-4 FORECAST" sheetId="5" state="hidden" r:id="rId5"/>
    <sheet name="Realization" sheetId="6" state="hidden" r:id="rId6"/>
    <sheet name="Score" sheetId="7" r:id="rId7"/>
  </sheets>
  <calcPr calcId="181029"/>
</workbook>
</file>

<file path=xl/calcChain.xml><?xml version="1.0" encoding="utf-8"?>
<calcChain xmlns="http://schemas.openxmlformats.org/spreadsheetml/2006/main">
  <c r="K16" i="7" l="1"/>
  <c r="K17" i="7"/>
  <c r="K18" i="7"/>
  <c r="K19" i="7"/>
  <c r="K20" i="7"/>
  <c r="K15" i="7"/>
  <c r="H16" i="7"/>
  <c r="H17" i="7"/>
  <c r="H18" i="7"/>
  <c r="H19" i="7"/>
  <c r="H20" i="7"/>
  <c r="H15" i="7"/>
  <c r="E16" i="7"/>
  <c r="E17" i="7"/>
  <c r="E18" i="7"/>
  <c r="E19" i="7"/>
  <c r="E20" i="7"/>
  <c r="E15" i="7"/>
  <c r="B16" i="7"/>
  <c r="B17" i="7"/>
  <c r="B18" i="7"/>
  <c r="B19" i="7"/>
  <c r="B20" i="7"/>
  <c r="B15" i="7"/>
  <c r="K5" i="7"/>
  <c r="K6" i="7"/>
  <c r="K7" i="7"/>
  <c r="K8" i="7"/>
  <c r="K9" i="7"/>
  <c r="K4" i="7"/>
  <c r="H5" i="7"/>
  <c r="H6" i="7"/>
  <c r="H7" i="7"/>
  <c r="H8" i="7"/>
  <c r="H9" i="7"/>
  <c r="H4" i="7"/>
  <c r="E5" i="7"/>
  <c r="E6" i="7"/>
  <c r="E7" i="7"/>
  <c r="E8" i="7"/>
  <c r="E9" i="7"/>
  <c r="E4" i="7"/>
  <c r="B5" i="7"/>
  <c r="B6" i="7"/>
  <c r="B7" i="7"/>
  <c r="B8" i="7"/>
  <c r="B9" i="7"/>
  <c r="B4" i="7"/>
  <c r="N13" i="6"/>
  <c r="M13" i="6"/>
  <c r="M15" i="6"/>
  <c r="M16" i="6"/>
  <c r="M17" i="6"/>
  <c r="M18" i="6"/>
  <c r="M19" i="6"/>
  <c r="M14" i="6"/>
  <c r="J15" i="6"/>
  <c r="J16" i="6"/>
  <c r="J17" i="6"/>
  <c r="J18" i="6"/>
  <c r="J19" i="6"/>
  <c r="J14" i="6"/>
  <c r="K13" i="6"/>
  <c r="J13" i="6"/>
  <c r="H19" i="6"/>
  <c r="F9" i="7" s="1"/>
  <c r="G9" i="7" s="1"/>
  <c r="H18" i="6"/>
  <c r="F8" i="7" s="1"/>
  <c r="H17" i="6"/>
  <c r="F7" i="7" s="1"/>
  <c r="F18" i="7" s="1"/>
  <c r="G18" i="7" s="1"/>
  <c r="H16" i="6"/>
  <c r="F6" i="7" s="1"/>
  <c r="F17" i="7" s="1"/>
  <c r="H15" i="6"/>
  <c r="F5" i="7" s="1"/>
  <c r="H14" i="6"/>
  <c r="F4" i="7" s="1"/>
  <c r="F15" i="7" s="1"/>
  <c r="H13" i="6"/>
  <c r="G15" i="6"/>
  <c r="G16" i="6"/>
  <c r="G17" i="6"/>
  <c r="G18" i="6"/>
  <c r="G19" i="6"/>
  <c r="G13" i="6"/>
  <c r="G14" i="6"/>
  <c r="D13" i="6"/>
  <c r="D15" i="6"/>
  <c r="C5" i="7" s="1"/>
  <c r="D16" i="6"/>
  <c r="C6" i="7" s="1"/>
  <c r="D17" i="6"/>
  <c r="C7" i="7" s="1"/>
  <c r="C18" i="7" s="1"/>
  <c r="D18" i="6"/>
  <c r="C8" i="7" s="1"/>
  <c r="C19" i="7" s="1"/>
  <c r="D19" i="6"/>
  <c r="C9" i="7" s="1"/>
  <c r="C20" i="7" s="1"/>
  <c r="D14" i="6"/>
  <c r="C4" i="7" s="1"/>
  <c r="C15" i="6"/>
  <c r="C16" i="6"/>
  <c r="C17" i="6"/>
  <c r="C18" i="6"/>
  <c r="C19" i="6"/>
  <c r="C14" i="6"/>
  <c r="N15" i="6"/>
  <c r="L5" i="7" s="1"/>
  <c r="N16" i="6"/>
  <c r="L6" i="7" s="1"/>
  <c r="L17" i="7" s="1"/>
  <c r="N17" i="6"/>
  <c r="L7" i="7" s="1"/>
  <c r="M7" i="7" s="1"/>
  <c r="N18" i="6"/>
  <c r="L8" i="7" s="1"/>
  <c r="N19" i="6"/>
  <c r="L9" i="7" s="1"/>
  <c r="L20" i="7" s="1"/>
  <c r="N14" i="6"/>
  <c r="L4" i="7" s="1"/>
  <c r="L15" i="7" s="1"/>
  <c r="K15" i="6"/>
  <c r="I5" i="7" s="1"/>
  <c r="I16" i="7" s="1"/>
  <c r="K16" i="6"/>
  <c r="I6" i="7" s="1"/>
  <c r="K17" i="6"/>
  <c r="I7" i="7" s="1"/>
  <c r="J7" i="7" s="1"/>
  <c r="K18" i="6"/>
  <c r="I8" i="7" s="1"/>
  <c r="I19" i="7" s="1"/>
  <c r="K19" i="6"/>
  <c r="I9" i="7" s="1"/>
  <c r="J9" i="7" s="1"/>
  <c r="K14" i="6"/>
  <c r="I4" i="7" s="1"/>
  <c r="E24" i="5"/>
  <c r="E23" i="5"/>
  <c r="G4" i="5"/>
  <c r="G5" i="5"/>
  <c r="G6" i="5"/>
  <c r="G7" i="5"/>
  <c r="G8" i="5"/>
  <c r="G9" i="5"/>
  <c r="G10" i="5"/>
  <c r="G11" i="5"/>
  <c r="G12" i="5"/>
  <c r="G13" i="5"/>
  <c r="G3" i="5"/>
  <c r="O4" i="5"/>
  <c r="O7" i="5"/>
  <c r="O12" i="5"/>
  <c r="N3" i="5"/>
  <c r="O3" i="5" s="1"/>
  <c r="N4" i="5"/>
  <c r="N5" i="5"/>
  <c r="O5" i="5" s="1"/>
  <c r="S5" i="5" s="1"/>
  <c r="S9" i="5" s="1"/>
  <c r="S13" i="5" s="1"/>
  <c r="N6" i="5"/>
  <c r="O6" i="5" s="1"/>
  <c r="N7" i="5"/>
  <c r="N8" i="5"/>
  <c r="O8" i="5" s="1"/>
  <c r="N9" i="5"/>
  <c r="O9" i="5" s="1"/>
  <c r="N10" i="5"/>
  <c r="O10" i="5" s="1"/>
  <c r="N11" i="5"/>
  <c r="O11" i="5" s="1"/>
  <c r="N12" i="5"/>
  <c r="N13" i="5"/>
  <c r="O13" i="5" s="1"/>
  <c r="N14" i="5"/>
  <c r="N15" i="5"/>
  <c r="N16" i="5"/>
  <c r="N17" i="5"/>
  <c r="M17" i="5" s="1"/>
  <c r="N18" i="5"/>
  <c r="N19" i="5"/>
  <c r="N2" i="5"/>
  <c r="O2" i="5" s="1"/>
  <c r="G5" i="7" l="1"/>
  <c r="D5" i="7"/>
  <c r="M5" i="7"/>
  <c r="M8" i="7"/>
  <c r="J4" i="7"/>
  <c r="D6" i="7"/>
  <c r="D4" i="7"/>
  <c r="J6" i="7"/>
  <c r="G8" i="7"/>
  <c r="M20" i="7"/>
  <c r="L19" i="7"/>
  <c r="M19" i="7" s="1"/>
  <c r="L18" i="7"/>
  <c r="M18" i="7" s="1"/>
  <c r="L16" i="7"/>
  <c r="M16" i="7" s="1"/>
  <c r="I20" i="7"/>
  <c r="J20" i="7" s="1"/>
  <c r="I18" i="7"/>
  <c r="J18" i="7" s="1"/>
  <c r="I17" i="7"/>
  <c r="J17" i="7" s="1"/>
  <c r="I15" i="7"/>
  <c r="J15" i="7" s="1"/>
  <c r="J19" i="7"/>
  <c r="G17" i="7"/>
  <c r="F20" i="7"/>
  <c r="G20" i="7" s="1"/>
  <c r="F19" i="7"/>
  <c r="G19" i="7" s="1"/>
  <c r="F16" i="7"/>
  <c r="G16" i="7" s="1"/>
  <c r="D18" i="7"/>
  <c r="C17" i="7"/>
  <c r="D17" i="7" s="1"/>
  <c r="C16" i="7"/>
  <c r="D16" i="7" s="1"/>
  <c r="C15" i="7"/>
  <c r="D15" i="7" s="1"/>
  <c r="G15" i="7"/>
  <c r="D20" i="7"/>
  <c r="D7" i="7"/>
  <c r="M15" i="7"/>
  <c r="M9" i="7"/>
  <c r="J5" i="7"/>
  <c r="M4" i="7"/>
  <c r="M17" i="7"/>
  <c r="G4" i="7"/>
  <c r="J8" i="7"/>
  <c r="M6" i="7"/>
  <c r="D9" i="7"/>
  <c r="G6" i="7"/>
  <c r="D8" i="7"/>
  <c r="G7" i="7"/>
  <c r="J16" i="7"/>
  <c r="D19" i="7"/>
  <c r="R4" i="5"/>
  <c r="R8" i="5" s="1"/>
  <c r="R12" i="5" s="1"/>
  <c r="M13" i="5"/>
  <c r="Q3" i="5"/>
  <c r="Q7" i="5" s="1"/>
  <c r="Q11" i="5" s="1"/>
  <c r="P2" i="5"/>
  <c r="M14" i="5" s="1"/>
  <c r="M21" i="7" l="1"/>
  <c r="J21" i="7"/>
  <c r="G21" i="7"/>
  <c r="D21" i="7"/>
  <c r="G10" i="7"/>
  <c r="J10" i="7"/>
  <c r="D10" i="7"/>
  <c r="M10" i="7"/>
  <c r="M19" i="5"/>
  <c r="M18" i="5"/>
  <c r="M15" i="5"/>
  <c r="M16" i="5"/>
  <c r="T5" i="5"/>
  <c r="P6" i="5"/>
  <c r="P10" i="5" s="1"/>
  <c r="G23" i="7" l="1"/>
  <c r="M23" i="7"/>
  <c r="J23" i="7"/>
  <c r="D23" i="7"/>
  <c r="N21" i="7"/>
  <c r="N10" i="7"/>
  <c r="J13" i="5"/>
  <c r="J16" i="5"/>
  <c r="J17" i="5"/>
  <c r="J18" i="5"/>
  <c r="J19" i="5"/>
  <c r="J15" i="5"/>
  <c r="J14" i="5"/>
  <c r="E21" i="5"/>
  <c r="E22" i="5" s="1"/>
  <c r="F14" i="5" s="1"/>
  <c r="F15" i="5" s="1"/>
  <c r="F16" i="5" s="1"/>
  <c r="F17" i="5" s="1"/>
  <c r="F18" i="5" s="1"/>
  <c r="F19" i="5" s="1"/>
  <c r="B22" i="5"/>
  <c r="B21" i="5"/>
  <c r="C15" i="5"/>
  <c r="C16" i="5"/>
  <c r="C17" i="5"/>
  <c r="C18" i="5"/>
  <c r="C19" i="5"/>
  <c r="C14" i="5"/>
  <c r="C13" i="5" s="1"/>
  <c r="O10" i="7" l="1"/>
</calcChain>
</file>

<file path=xl/sharedStrings.xml><?xml version="1.0" encoding="utf-8"?>
<sst xmlns="http://schemas.openxmlformats.org/spreadsheetml/2006/main" count="90" uniqueCount="32">
  <si>
    <t>Periods</t>
  </si>
  <si>
    <t>Item_1</t>
  </si>
  <si>
    <t>Item_2</t>
  </si>
  <si>
    <t>Item_3</t>
  </si>
  <si>
    <t>Item_4</t>
  </si>
  <si>
    <t>SD</t>
  </si>
  <si>
    <t>Mean</t>
  </si>
  <si>
    <t>Range</t>
  </si>
  <si>
    <t>Mean Increase</t>
  </si>
  <si>
    <t>Forecast</t>
  </si>
  <si>
    <t xml:space="preserve">Trend </t>
  </si>
  <si>
    <t>Season</t>
  </si>
  <si>
    <t>Intercept</t>
  </si>
  <si>
    <t>Q1</t>
  </si>
  <si>
    <t>Q2</t>
  </si>
  <si>
    <t>Q3</t>
  </si>
  <si>
    <t>Q4</t>
  </si>
  <si>
    <t>Sum</t>
  </si>
  <si>
    <t>Item 1</t>
  </si>
  <si>
    <t>Item 2</t>
  </si>
  <si>
    <t>Item 3</t>
  </si>
  <si>
    <t>Item 4</t>
  </si>
  <si>
    <t>Deviation</t>
  </si>
  <si>
    <t>MIN</t>
  </si>
  <si>
    <t>MAX</t>
  </si>
  <si>
    <t>Realization</t>
  </si>
  <si>
    <t>Your Forecast</t>
  </si>
  <si>
    <t>You</t>
  </si>
  <si>
    <t>Period</t>
  </si>
  <si>
    <t>Difference</t>
  </si>
  <si>
    <t>System</t>
  </si>
  <si>
    <t>Use the F9 function key to generate a new realization!!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</si>
</sst>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name val="Calibri"/>
      <family val="2"/>
      <scheme val="minor"/>
    </font>
    <font>
      <b/>
      <sz val="16"/>
      <name val="Wingdings"/>
      <charset val="2"/>
    </font>
    <font>
      <sz val="16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0"/>
      <name val="Arial"/>
      <family val="2"/>
    </font>
    <font>
      <b/>
      <sz val="12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Dashed">
        <color auto="1"/>
      </top>
      <bottom/>
      <diagonal/>
    </border>
    <border>
      <left style="medium">
        <color auto="1"/>
      </left>
      <right/>
      <top style="mediumDashed">
        <color auto="1"/>
      </top>
      <bottom/>
      <diagonal/>
    </border>
    <border>
      <left/>
      <right style="medium">
        <color auto="1"/>
      </right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 style="medium">
        <color auto="1"/>
      </left>
      <right/>
      <top/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0" fillId="0" borderId="2" xfId="0" applyNumberFormat="1" applyBorder="1"/>
    <xf numFmtId="1" fontId="0" fillId="0" borderId="3" xfId="0" applyNumberFormat="1" applyBorder="1"/>
    <xf numFmtId="1" fontId="3" fillId="0" borderId="0" xfId="0" applyNumberFormat="1" applyFont="1"/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3" fillId="0" borderId="2" xfId="0" applyFont="1" applyBorder="1"/>
    <xf numFmtId="2" fontId="2" fillId="0" borderId="0" xfId="0" applyNumberFormat="1" applyFont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" fontId="2" fillId="0" borderId="3" xfId="0" applyNumberFormat="1" applyFont="1" applyBorder="1"/>
    <xf numFmtId="2" fontId="3" fillId="0" borderId="0" xfId="0" applyNumberFormat="1" applyFont="1"/>
    <xf numFmtId="0" fontId="1" fillId="0" borderId="0" xfId="0" applyFont="1"/>
    <xf numFmtId="0" fontId="1" fillId="0" borderId="4" xfId="0" applyFont="1" applyBorder="1" applyAlignment="1">
      <alignment horizontal="left"/>
    </xf>
    <xf numFmtId="2" fontId="1" fillId="0" borderId="5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/>
    <xf numFmtId="2" fontId="1" fillId="2" borderId="10" xfId="0" applyNumberFormat="1" applyFont="1" applyFill="1" applyBorder="1"/>
    <xf numFmtId="2" fontId="1" fillId="2" borderId="11" xfId="0" applyNumberFormat="1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2" fontId="1" fillId="2" borderId="14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2" fontId="1" fillId="2" borderId="17" xfId="0" applyNumberFormat="1" applyFont="1" applyFill="1" applyBorder="1"/>
    <xf numFmtId="2" fontId="1" fillId="2" borderId="18" xfId="0" applyNumberFormat="1" applyFont="1" applyFill="1" applyBorder="1"/>
    <xf numFmtId="0" fontId="1" fillId="0" borderId="19" xfId="0" applyFont="1" applyBorder="1" applyAlignment="1">
      <alignment horizontal="center"/>
    </xf>
    <xf numFmtId="1" fontId="2" fillId="0" borderId="20" xfId="0" applyNumberFormat="1" applyFont="1" applyBorder="1"/>
    <xf numFmtId="0" fontId="0" fillId="0" borderId="20" xfId="0" applyBorder="1"/>
    <xf numFmtId="1" fontId="2" fillId="0" borderId="0" xfId="0" applyNumberFormat="1" applyFont="1"/>
    <xf numFmtId="2" fontId="0" fillId="0" borderId="20" xfId="0" applyNumberFormat="1" applyBorder="1"/>
    <xf numFmtId="1" fontId="0" fillId="0" borderId="21" xfId="0" applyNumberFormat="1" applyBorder="1"/>
    <xf numFmtId="1" fontId="2" fillId="0" borderId="22" xfId="0" applyNumberFormat="1" applyFont="1" applyBorder="1"/>
    <xf numFmtId="1" fontId="0" fillId="0" borderId="23" xfId="0" applyNumberFormat="1" applyBorder="1"/>
    <xf numFmtId="1" fontId="0" fillId="0" borderId="24" xfId="0" applyNumberFormat="1" applyBorder="1"/>
    <xf numFmtId="0" fontId="0" fillId="0" borderId="0" xfId="0" applyAlignment="1">
      <alignment horizontal="center"/>
    </xf>
    <xf numFmtId="0" fontId="3" fillId="3" borderId="26" xfId="0" applyFont="1" applyFill="1" applyBorder="1" applyAlignment="1" applyProtection="1">
      <alignment horizontal="center"/>
      <protection locked="0"/>
    </xf>
    <xf numFmtId="0" fontId="3" fillId="3" borderId="27" xfId="0" applyFont="1" applyFill="1" applyBorder="1" applyAlignment="1" applyProtection="1">
      <alignment horizontal="center"/>
      <protection locked="0"/>
    </xf>
    <xf numFmtId="0" fontId="3" fillId="3" borderId="28" xfId="0" applyFont="1" applyFill="1" applyBorder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3" fontId="5" fillId="0" borderId="25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3" fillId="0" borderId="3" xfId="0" applyNumberFormat="1" applyFont="1" applyBorder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0" fontId="0" fillId="0" borderId="31" xfId="0" applyBorder="1"/>
    <xf numFmtId="0" fontId="0" fillId="0" borderId="30" xfId="0" applyBorder="1"/>
    <xf numFmtId="0" fontId="0" fillId="0" borderId="32" xfId="0" applyBorder="1"/>
    <xf numFmtId="3" fontId="0" fillId="0" borderId="33" xfId="0" applyNumberFormat="1" applyBorder="1" applyAlignment="1">
      <alignment horizontal="center"/>
    </xf>
    <xf numFmtId="3" fontId="0" fillId="0" borderId="33" xfId="0" applyNumberFormat="1" applyBorder="1"/>
    <xf numFmtId="3" fontId="5" fillId="0" borderId="34" xfId="0" applyNumberFormat="1" applyFont="1" applyBorder="1"/>
    <xf numFmtId="0" fontId="0" fillId="0" borderId="35" xfId="0" applyBorder="1"/>
    <xf numFmtId="0" fontId="0" fillId="0" borderId="37" xfId="0" applyBorder="1"/>
    <xf numFmtId="0" fontId="0" fillId="0" borderId="39" xfId="0" applyBorder="1"/>
    <xf numFmtId="3" fontId="0" fillId="0" borderId="37" xfId="0" applyNumberFormat="1" applyBorder="1"/>
    <xf numFmtId="0" fontId="0" fillId="0" borderId="29" xfId="0" applyBorder="1"/>
    <xf numFmtId="0" fontId="0" fillId="0" borderId="40" xfId="0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0" xfId="0" applyFont="1" applyBorder="1"/>
    <xf numFmtId="0" fontId="7" fillId="0" borderId="43" xfId="0" applyFont="1" applyBorder="1" applyAlignment="1">
      <alignment horizontal="center"/>
    </xf>
    <xf numFmtId="0" fontId="1" fillId="0" borderId="45" xfId="0" applyFont="1" applyBorder="1"/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3" fontId="1" fillId="0" borderId="46" xfId="0" applyNumberFormat="1" applyFont="1" applyBorder="1" applyAlignment="1">
      <alignment horizontal="center"/>
    </xf>
    <xf numFmtId="3" fontId="1" fillId="0" borderId="47" xfId="0" applyNumberFormat="1" applyFont="1" applyBorder="1" applyAlignment="1">
      <alignment horizontal="center"/>
    </xf>
    <xf numFmtId="3" fontId="1" fillId="0" borderId="49" xfId="0" applyNumberFormat="1" applyFont="1" applyBorder="1" applyAlignment="1">
      <alignment horizontal="center"/>
    </xf>
    <xf numFmtId="0" fontId="0" fillId="0" borderId="50" xfId="0" applyBorder="1"/>
    <xf numFmtId="3" fontId="0" fillId="0" borderId="51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0" fontId="9" fillId="0" borderId="46" xfId="0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9" fillId="0" borderId="46" xfId="0" applyNumberFormat="1" applyFont="1" applyBorder="1" applyAlignment="1">
      <alignment horizontal="center"/>
    </xf>
    <xf numFmtId="3" fontId="10" fillId="0" borderId="0" xfId="0" applyNumberFormat="1" applyFont="1"/>
    <xf numFmtId="3" fontId="10" fillId="0" borderId="51" xfId="0" applyNumberFormat="1" applyFont="1" applyBorder="1"/>
    <xf numFmtId="0" fontId="1" fillId="4" borderId="36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44" xfId="0" applyNumberFormat="1" applyFont="1" applyBorder="1" applyAlignment="1">
      <alignment horizontal="center"/>
    </xf>
    <xf numFmtId="0" fontId="11" fillId="5" borderId="36" xfId="0" applyFont="1" applyFill="1" applyBorder="1" applyAlignment="1">
      <alignment horizontal="center"/>
    </xf>
    <xf numFmtId="0" fontId="11" fillId="5" borderId="37" xfId="0" applyFont="1" applyFill="1" applyBorder="1" applyAlignment="1">
      <alignment horizontal="center"/>
    </xf>
    <xf numFmtId="0" fontId="11" fillId="5" borderId="3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strike val="0"/>
        <color rgb="FFFF0000"/>
      </font>
    </dxf>
    <dxf>
      <font>
        <b/>
        <i/>
        <strike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</a:t>
            </a:r>
            <a:r>
              <a:rPr lang="en-US" baseline="0"/>
              <a:t> </a:t>
            </a:r>
            <a:r>
              <a:rPr lang="en-US"/>
              <a:t>Item</a:t>
            </a:r>
            <a:r>
              <a:rPr lang="en-US" baseline="0"/>
              <a:t> 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'Item 1'!$B$1</c:f>
              <c:strCache>
                <c:ptCount val="1"/>
                <c:pt idx="0">
                  <c:v>Item_1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'Item 1'!$A$2:$A$19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'Item 1'!$B$2:$B$19</c:f>
              <c:numCache>
                <c:formatCode>0</c:formatCode>
                <c:ptCount val="18"/>
                <c:pt idx="0">
                  <c:v>751</c:v>
                </c:pt>
                <c:pt idx="1">
                  <c:v>741</c:v>
                </c:pt>
                <c:pt idx="2">
                  <c:v>728</c:v>
                </c:pt>
                <c:pt idx="3">
                  <c:v>773</c:v>
                </c:pt>
                <c:pt idx="4">
                  <c:v>718</c:v>
                </c:pt>
                <c:pt idx="5">
                  <c:v>752</c:v>
                </c:pt>
                <c:pt idx="6">
                  <c:v>736</c:v>
                </c:pt>
                <c:pt idx="7">
                  <c:v>768</c:v>
                </c:pt>
                <c:pt idx="8">
                  <c:v>729</c:v>
                </c:pt>
                <c:pt idx="9">
                  <c:v>777</c:v>
                </c:pt>
                <c:pt idx="10">
                  <c:v>748</c:v>
                </c:pt>
                <c:pt idx="11">
                  <c:v>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1-4EE1-B08E-1E02C7D6FE80}"/>
            </c:ext>
          </c:extLst>
        </c:ser>
        <c:ser>
          <c:idx val="1"/>
          <c:order val="1"/>
          <c:tx>
            <c:strRef>
              <c:f>'Item 1'!$C$1</c:f>
              <c:strCache>
                <c:ptCount val="1"/>
                <c:pt idx="0">
                  <c:v>Your 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'Item 1'!$A$2:$A$19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'Item 1'!$C$2:$C$19</c:f>
              <c:numCache>
                <c:formatCode>General</c:formatCode>
                <c:ptCount val="18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B-4D05-B507-941A680E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12112"/>
        <c:axId val="707612440"/>
      </c:scatterChart>
      <c:valAx>
        <c:axId val="707612112"/>
        <c:scaling>
          <c:orientation val="minMax"/>
          <c:max val="1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2440"/>
        <c:crosses val="autoZero"/>
        <c:crossBetween val="midCat"/>
        <c:majorUnit val="1"/>
        <c:minorUnit val="1"/>
      </c:valAx>
      <c:valAx>
        <c:axId val="707612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Realization!$F$1</c:f>
              <c:strCache>
                <c:ptCount val="1"/>
                <c:pt idx="0">
                  <c:v>Item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Realization!$E$2:$E$19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Realization!$F$2:$F$19</c:f>
              <c:numCache>
                <c:formatCode>0</c:formatCode>
                <c:ptCount val="18"/>
                <c:pt idx="0">
                  <c:v>250</c:v>
                </c:pt>
                <c:pt idx="1">
                  <c:v>268</c:v>
                </c:pt>
                <c:pt idx="2">
                  <c:v>289</c:v>
                </c:pt>
                <c:pt idx="3">
                  <c:v>314</c:v>
                </c:pt>
                <c:pt idx="4">
                  <c:v>337</c:v>
                </c:pt>
                <c:pt idx="5">
                  <c:v>367</c:v>
                </c:pt>
                <c:pt idx="6">
                  <c:v>391</c:v>
                </c:pt>
                <c:pt idx="7">
                  <c:v>409</c:v>
                </c:pt>
                <c:pt idx="8">
                  <c:v>433</c:v>
                </c:pt>
                <c:pt idx="9">
                  <c:v>459</c:v>
                </c:pt>
                <c:pt idx="10">
                  <c:v>481</c:v>
                </c:pt>
                <c:pt idx="11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9-4B7E-8645-CB8736D1907F}"/>
            </c:ext>
          </c:extLst>
        </c:ser>
        <c:ser>
          <c:idx val="1"/>
          <c:order val="1"/>
          <c:tx>
            <c:strRef>
              <c:f>Realization!$G$1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Realization!$E$2:$E$19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Realization!$G$2:$G$19</c:f>
              <c:numCache>
                <c:formatCode>0</c:formatCode>
                <c:ptCount val="18"/>
                <c:pt idx="11">
                  <c:v>500</c:v>
                </c:pt>
                <c:pt idx="12">
                  <c:v>522.72727272727275</c:v>
                </c:pt>
                <c:pt idx="13">
                  <c:v>545.4545454545455</c:v>
                </c:pt>
                <c:pt idx="14">
                  <c:v>568.18181818181824</c:v>
                </c:pt>
                <c:pt idx="15">
                  <c:v>590.90909090909099</c:v>
                </c:pt>
                <c:pt idx="16">
                  <c:v>613.63636363636374</c:v>
                </c:pt>
                <c:pt idx="17">
                  <c:v>636.36363636363649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9-4B7E-8645-CB8736D1907F}"/>
            </c:ext>
          </c:extLst>
        </c:ser>
        <c:ser>
          <c:idx val="2"/>
          <c:order val="2"/>
          <c:tx>
            <c:strRef>
              <c:f>Realization!$H$1</c:f>
              <c:strCache>
                <c:ptCount val="1"/>
                <c:pt idx="0">
                  <c:v>Realization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Realization!$E$2:$E$19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Realization!$H$2:$H$19</c:f>
              <c:numCache>
                <c:formatCode>0</c:formatCode>
                <c:ptCount val="18"/>
                <c:pt idx="11">
                  <c:v>500</c:v>
                </c:pt>
                <c:pt idx="12">
                  <c:v>524.4</c:v>
                </c:pt>
                <c:pt idx="13">
                  <c:v>548.09999999999991</c:v>
                </c:pt>
                <c:pt idx="14">
                  <c:v>577.79999999999995</c:v>
                </c:pt>
                <c:pt idx="15">
                  <c:v>597.5</c:v>
                </c:pt>
                <c:pt idx="16">
                  <c:v>623.20000000000005</c:v>
                </c:pt>
                <c:pt idx="17">
                  <c:v>639.9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9-4B7E-8645-CB8736D19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811952"/>
        <c:axId val="942816872"/>
      </c:lineChart>
      <c:catAx>
        <c:axId val="9428119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16872"/>
        <c:crosses val="autoZero"/>
        <c:auto val="1"/>
        <c:lblAlgn val="ctr"/>
        <c:lblOffset val="100"/>
        <c:noMultiLvlLbl val="0"/>
      </c:catAx>
      <c:valAx>
        <c:axId val="94281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Realization!$I$1</c:f>
              <c:strCache>
                <c:ptCount val="1"/>
                <c:pt idx="0">
                  <c:v>Item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Realization!$I$2:$I$19</c:f>
              <c:numCache>
                <c:formatCode>0</c:formatCode>
                <c:ptCount val="18"/>
                <c:pt idx="0">
                  <c:v>666</c:v>
                </c:pt>
                <c:pt idx="1">
                  <c:v>618</c:v>
                </c:pt>
                <c:pt idx="2">
                  <c:v>483</c:v>
                </c:pt>
                <c:pt idx="3">
                  <c:v>375</c:v>
                </c:pt>
                <c:pt idx="4">
                  <c:v>303</c:v>
                </c:pt>
                <c:pt idx="5">
                  <c:v>242</c:v>
                </c:pt>
                <c:pt idx="6">
                  <c:v>210</c:v>
                </c:pt>
                <c:pt idx="7">
                  <c:v>239</c:v>
                </c:pt>
                <c:pt idx="8">
                  <c:v>342</c:v>
                </c:pt>
                <c:pt idx="9">
                  <c:v>396</c:v>
                </c:pt>
                <c:pt idx="10">
                  <c:v>457</c:v>
                </c:pt>
                <c:pt idx="11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9-47E4-924A-FF2A16CE5566}"/>
            </c:ext>
          </c:extLst>
        </c:ser>
        <c:ser>
          <c:idx val="1"/>
          <c:order val="1"/>
          <c:tx>
            <c:strRef>
              <c:f>Realization!$J$1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Realization!$J$2:$J$19</c:f>
              <c:numCache>
                <c:formatCode>0</c:formatCode>
                <c:ptCount val="18"/>
                <c:pt idx="11">
                  <c:v>587</c:v>
                </c:pt>
                <c:pt idx="12">
                  <c:v>666</c:v>
                </c:pt>
                <c:pt idx="13">
                  <c:v>618</c:v>
                </c:pt>
                <c:pt idx="14">
                  <c:v>483</c:v>
                </c:pt>
                <c:pt idx="15">
                  <c:v>375</c:v>
                </c:pt>
                <c:pt idx="16">
                  <c:v>303</c:v>
                </c:pt>
                <c:pt idx="17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9-47E4-924A-FF2A16CE5566}"/>
            </c:ext>
          </c:extLst>
        </c:ser>
        <c:ser>
          <c:idx val="2"/>
          <c:order val="2"/>
          <c:tx>
            <c:strRef>
              <c:f>Realization!$K$1</c:f>
              <c:strCache>
                <c:ptCount val="1"/>
                <c:pt idx="0">
                  <c:v>Realization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Realization!$K$2:$K$19</c:f>
              <c:numCache>
                <c:formatCode>0</c:formatCode>
                <c:ptCount val="18"/>
                <c:pt idx="11">
                  <c:v>587</c:v>
                </c:pt>
                <c:pt idx="12">
                  <c:v>657</c:v>
                </c:pt>
                <c:pt idx="13">
                  <c:v>627</c:v>
                </c:pt>
                <c:pt idx="14">
                  <c:v>491</c:v>
                </c:pt>
                <c:pt idx="15">
                  <c:v>367</c:v>
                </c:pt>
                <c:pt idx="16">
                  <c:v>297</c:v>
                </c:pt>
                <c:pt idx="17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9-47E4-924A-FF2A16CE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964072"/>
        <c:axId val="941964400"/>
      </c:lineChart>
      <c:catAx>
        <c:axId val="94196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64400"/>
        <c:crosses val="autoZero"/>
        <c:auto val="1"/>
        <c:lblAlgn val="ctr"/>
        <c:lblOffset val="100"/>
        <c:noMultiLvlLbl val="0"/>
      </c:catAx>
      <c:valAx>
        <c:axId val="9419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6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Realization!$L$1</c:f>
              <c:strCache>
                <c:ptCount val="1"/>
                <c:pt idx="0">
                  <c:v>Item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Realization!$L$2:$L$19</c:f>
              <c:numCache>
                <c:formatCode>0</c:formatCode>
                <c:ptCount val="18"/>
                <c:pt idx="0">
                  <c:v>287</c:v>
                </c:pt>
                <c:pt idx="1">
                  <c:v>352</c:v>
                </c:pt>
                <c:pt idx="2">
                  <c:v>416</c:v>
                </c:pt>
                <c:pt idx="3">
                  <c:v>313</c:v>
                </c:pt>
                <c:pt idx="4">
                  <c:v>359</c:v>
                </c:pt>
                <c:pt idx="5">
                  <c:v>440</c:v>
                </c:pt>
                <c:pt idx="6">
                  <c:v>520</c:v>
                </c:pt>
                <c:pt idx="7">
                  <c:v>391</c:v>
                </c:pt>
                <c:pt idx="8">
                  <c:v>449</c:v>
                </c:pt>
                <c:pt idx="9">
                  <c:v>550</c:v>
                </c:pt>
                <c:pt idx="10">
                  <c:v>650</c:v>
                </c:pt>
                <c:pt idx="11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A-41ED-9461-5873EA8FE9D7}"/>
            </c:ext>
          </c:extLst>
        </c:ser>
        <c:ser>
          <c:idx val="1"/>
          <c:order val="1"/>
          <c:tx>
            <c:strRef>
              <c:f>Realization!$M$1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Realization!$M$2:$M$19</c:f>
              <c:numCache>
                <c:formatCode>General</c:formatCode>
                <c:ptCount val="18"/>
                <c:pt idx="11" formatCode="0">
                  <c:v>489</c:v>
                </c:pt>
                <c:pt idx="12" formatCode="0.00">
                  <c:v>552.35664335664342</c:v>
                </c:pt>
                <c:pt idx="13" formatCode="0.00">
                  <c:v>634.68997668997667</c:v>
                </c:pt>
                <c:pt idx="14" formatCode="0.00">
                  <c:v>716.02331002330993</c:v>
                </c:pt>
                <c:pt idx="15" formatCode="0.00">
                  <c:v>585.02331002331005</c:v>
                </c:pt>
                <c:pt idx="16" formatCode="0.00">
                  <c:v>646.03496503496513</c:v>
                </c:pt>
                <c:pt idx="17" formatCode="0.00">
                  <c:v>728.36829836829838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A-41ED-9461-5873EA8FE9D7}"/>
            </c:ext>
          </c:extLst>
        </c:ser>
        <c:ser>
          <c:idx val="2"/>
          <c:order val="2"/>
          <c:tx>
            <c:strRef>
              <c:f>Realization!$N$1</c:f>
              <c:strCache>
                <c:ptCount val="1"/>
                <c:pt idx="0">
                  <c:v>Realization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Realization!$N$2:$N$19</c:f>
              <c:numCache>
                <c:formatCode>General</c:formatCode>
                <c:ptCount val="18"/>
                <c:pt idx="11" formatCode="0">
                  <c:v>489</c:v>
                </c:pt>
                <c:pt idx="12" formatCode="0">
                  <c:v>565.35664335664342</c:v>
                </c:pt>
                <c:pt idx="13" formatCode="0">
                  <c:v>620.68997668997667</c:v>
                </c:pt>
                <c:pt idx="14" formatCode="0">
                  <c:v>718.02331002330993</c:v>
                </c:pt>
                <c:pt idx="15" formatCode="0">
                  <c:v>568.02331002331005</c:v>
                </c:pt>
                <c:pt idx="16" formatCode="0">
                  <c:v>638.03496503496513</c:v>
                </c:pt>
                <c:pt idx="17" formatCode="0">
                  <c:v>725.36829836829838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A-41ED-9461-5873EA8FE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238648"/>
        <c:axId val="938238976"/>
      </c:lineChart>
      <c:catAx>
        <c:axId val="93823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38976"/>
        <c:crosses val="autoZero"/>
        <c:auto val="1"/>
        <c:lblAlgn val="ctr"/>
        <c:lblOffset val="100"/>
        <c:noMultiLvlLbl val="0"/>
      </c:catAx>
      <c:valAx>
        <c:axId val="9382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3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Item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2'!$B$1</c:f>
              <c:strCache>
                <c:ptCount val="1"/>
                <c:pt idx="0">
                  <c:v>Item_2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'Item 2'!$A$2:$A$19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'Item 2'!$B$2:$B$19</c:f>
              <c:numCache>
                <c:formatCode>0</c:formatCode>
                <c:ptCount val="18"/>
                <c:pt idx="0">
                  <c:v>250</c:v>
                </c:pt>
                <c:pt idx="1">
                  <c:v>268</c:v>
                </c:pt>
                <c:pt idx="2">
                  <c:v>289</c:v>
                </c:pt>
                <c:pt idx="3">
                  <c:v>314</c:v>
                </c:pt>
                <c:pt idx="4">
                  <c:v>337</c:v>
                </c:pt>
                <c:pt idx="5">
                  <c:v>367</c:v>
                </c:pt>
                <c:pt idx="6">
                  <c:v>391</c:v>
                </c:pt>
                <c:pt idx="7">
                  <c:v>409</c:v>
                </c:pt>
                <c:pt idx="8">
                  <c:v>433</c:v>
                </c:pt>
                <c:pt idx="9">
                  <c:v>459</c:v>
                </c:pt>
                <c:pt idx="10">
                  <c:v>481</c:v>
                </c:pt>
                <c:pt idx="11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A-41C3-9D6E-389048C64F23}"/>
            </c:ext>
          </c:extLst>
        </c:ser>
        <c:ser>
          <c:idx val="1"/>
          <c:order val="1"/>
          <c:tx>
            <c:strRef>
              <c:f>'Item 2'!$C$1</c:f>
              <c:strCache>
                <c:ptCount val="1"/>
                <c:pt idx="0">
                  <c:v>Your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'Item 2'!$A$2:$A$19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'Item 2'!$C$2:$C$19</c:f>
              <c:numCache>
                <c:formatCode>General</c:formatCode>
                <c:ptCount val="18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A-41C3-9D6E-389048C64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430808"/>
        <c:axId val="940430152"/>
      </c:lineChart>
      <c:catAx>
        <c:axId val="94043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30152"/>
        <c:crosses val="autoZero"/>
        <c:auto val="1"/>
        <c:lblAlgn val="ctr"/>
        <c:lblOffset val="100"/>
        <c:tickLblSkip val="1"/>
        <c:noMultiLvlLbl val="0"/>
      </c:catAx>
      <c:valAx>
        <c:axId val="94043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3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</a:t>
            </a:r>
            <a:r>
              <a:rPr lang="en-US"/>
              <a:t>Item</a:t>
            </a:r>
            <a:r>
              <a:rPr lang="en-US" baseline="0"/>
              <a:t> </a:t>
            </a: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'Item 3'!$B$1</c:f>
              <c:strCache>
                <c:ptCount val="1"/>
                <c:pt idx="0">
                  <c:v>Item_3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'Item 3'!$A$2:$A$19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'Item 3'!$B$2:$B$19</c:f>
              <c:numCache>
                <c:formatCode>0</c:formatCode>
                <c:ptCount val="18"/>
                <c:pt idx="0">
                  <c:v>666</c:v>
                </c:pt>
                <c:pt idx="1">
                  <c:v>618</c:v>
                </c:pt>
                <c:pt idx="2">
                  <c:v>483</c:v>
                </c:pt>
                <c:pt idx="3">
                  <c:v>375</c:v>
                </c:pt>
                <c:pt idx="4">
                  <c:v>303</c:v>
                </c:pt>
                <c:pt idx="5">
                  <c:v>242</c:v>
                </c:pt>
                <c:pt idx="6">
                  <c:v>210</c:v>
                </c:pt>
                <c:pt idx="7">
                  <c:v>239</c:v>
                </c:pt>
                <c:pt idx="8">
                  <c:v>342</c:v>
                </c:pt>
                <c:pt idx="9">
                  <c:v>396</c:v>
                </c:pt>
                <c:pt idx="10">
                  <c:v>457</c:v>
                </c:pt>
                <c:pt idx="11">
                  <c:v>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5-4B80-8E75-0F9E86708C1D}"/>
            </c:ext>
          </c:extLst>
        </c:ser>
        <c:ser>
          <c:idx val="1"/>
          <c:order val="1"/>
          <c:tx>
            <c:strRef>
              <c:f>'Item 3'!$C$1</c:f>
              <c:strCache>
                <c:ptCount val="1"/>
                <c:pt idx="0">
                  <c:v>Your 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'Item 3'!$A$2:$A$19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'Item 3'!$C$2:$C$19</c:f>
              <c:numCache>
                <c:formatCode>General</c:formatCode>
                <c:ptCount val="18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0E7-BF53-C8E5A6E33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24832"/>
        <c:axId val="489224176"/>
      </c:scatterChart>
      <c:valAx>
        <c:axId val="489224832"/>
        <c:scaling>
          <c:orientation val="minMax"/>
          <c:max val="1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24176"/>
        <c:crosses val="autoZero"/>
        <c:crossBetween val="midCat"/>
        <c:majorUnit val="1"/>
      </c:valAx>
      <c:valAx>
        <c:axId val="489224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</a:t>
            </a:r>
            <a:r>
              <a:rPr lang="en-US"/>
              <a:t>Item 4</a:t>
            </a:r>
          </a:p>
        </c:rich>
      </c:tx>
      <c:layout>
        <c:manualLayout>
          <c:xMode val="edge"/>
          <c:yMode val="edge"/>
          <c:x val="0.42499419962007512"/>
          <c:y val="2.3980815347721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4'!$B$1</c:f>
              <c:strCache>
                <c:ptCount val="1"/>
                <c:pt idx="0">
                  <c:v>Item_4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'Item 4'!$A$2:$A$19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'Item 4'!$B$2:$B$19</c:f>
              <c:numCache>
                <c:formatCode>0</c:formatCode>
                <c:ptCount val="18"/>
                <c:pt idx="0">
                  <c:v>287</c:v>
                </c:pt>
                <c:pt idx="1">
                  <c:v>352</c:v>
                </c:pt>
                <c:pt idx="2">
                  <c:v>416</c:v>
                </c:pt>
                <c:pt idx="3">
                  <c:v>313</c:v>
                </c:pt>
                <c:pt idx="4">
                  <c:v>359</c:v>
                </c:pt>
                <c:pt idx="5">
                  <c:v>440</c:v>
                </c:pt>
                <c:pt idx="6">
                  <c:v>520</c:v>
                </c:pt>
                <c:pt idx="7">
                  <c:v>391</c:v>
                </c:pt>
                <c:pt idx="8">
                  <c:v>449</c:v>
                </c:pt>
                <c:pt idx="9">
                  <c:v>550</c:v>
                </c:pt>
                <c:pt idx="10">
                  <c:v>650</c:v>
                </c:pt>
                <c:pt idx="11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8-4DD6-BE5F-B09650B49166}"/>
            </c:ext>
          </c:extLst>
        </c:ser>
        <c:ser>
          <c:idx val="1"/>
          <c:order val="1"/>
          <c:tx>
            <c:strRef>
              <c:f>'Item 4'!$C$1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'Item 4'!$A$2:$A$19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'Item 4'!$C$2:$C$19</c:f>
              <c:numCache>
                <c:formatCode>General</c:formatCode>
                <c:ptCount val="18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8-4DD6-BE5F-B09650B49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362728"/>
        <c:axId val="975367648"/>
      </c:lineChart>
      <c:catAx>
        <c:axId val="97536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67648"/>
        <c:crosses val="autoZero"/>
        <c:auto val="1"/>
        <c:lblAlgn val="ctr"/>
        <c:lblOffset val="100"/>
        <c:noMultiLvlLbl val="0"/>
      </c:catAx>
      <c:valAx>
        <c:axId val="975367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6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1</a:t>
            </a:r>
          </a:p>
        </c:rich>
      </c:tx>
      <c:layout>
        <c:manualLayout>
          <c:xMode val="edge"/>
          <c:yMode val="edge"/>
          <c:x val="0.4511596675415572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1-4 FORECAST'!$B$1</c:f>
              <c:strCache>
                <c:ptCount val="1"/>
                <c:pt idx="0">
                  <c:v>Item_1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'Item 1-4 FORECAST'!$A$2:$A$19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'Item 1-4 FORECAST'!$B$2:$B$19</c:f>
              <c:numCache>
                <c:formatCode>0</c:formatCode>
                <c:ptCount val="18"/>
                <c:pt idx="0">
                  <c:v>751</c:v>
                </c:pt>
                <c:pt idx="1">
                  <c:v>741</c:v>
                </c:pt>
                <c:pt idx="2">
                  <c:v>728</c:v>
                </c:pt>
                <c:pt idx="3">
                  <c:v>773</c:v>
                </c:pt>
                <c:pt idx="4">
                  <c:v>718</c:v>
                </c:pt>
                <c:pt idx="5">
                  <c:v>752</c:v>
                </c:pt>
                <c:pt idx="6">
                  <c:v>736</c:v>
                </c:pt>
                <c:pt idx="7">
                  <c:v>768</c:v>
                </c:pt>
                <c:pt idx="8">
                  <c:v>729</c:v>
                </c:pt>
                <c:pt idx="9">
                  <c:v>777</c:v>
                </c:pt>
                <c:pt idx="10">
                  <c:v>748</c:v>
                </c:pt>
                <c:pt idx="11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E-453D-A3B9-F179AA3DC58D}"/>
            </c:ext>
          </c:extLst>
        </c:ser>
        <c:ser>
          <c:idx val="1"/>
          <c:order val="1"/>
          <c:tx>
            <c:strRef>
              <c:f>'Item 1-4 FORECAST'!$C$1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'Item 1-4 FORECAST'!$A$2:$A$19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'Item 1-4 FORECAST'!$C$2:$C$19</c:f>
              <c:numCache>
                <c:formatCode>0</c:formatCode>
                <c:ptCount val="18"/>
                <c:pt idx="11" formatCode="0.00">
                  <c:v>748.08333333333337</c:v>
                </c:pt>
                <c:pt idx="12" formatCode="0.00">
                  <c:v>748.08333333333337</c:v>
                </c:pt>
                <c:pt idx="13" formatCode="0.00">
                  <c:v>748.08333333333337</c:v>
                </c:pt>
                <c:pt idx="14" formatCode="0.00">
                  <c:v>748.08333333333337</c:v>
                </c:pt>
                <c:pt idx="15" formatCode="0.00">
                  <c:v>748.08333333333337</c:v>
                </c:pt>
                <c:pt idx="16" formatCode="0.00">
                  <c:v>748.08333333333337</c:v>
                </c:pt>
                <c:pt idx="17" formatCode="0.00">
                  <c:v>748.08333333333337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E-453D-A3B9-F179AA3D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578768"/>
        <c:axId val="719579096"/>
      </c:lineChart>
      <c:catAx>
        <c:axId val="719578768"/>
        <c:scaling>
          <c:orientation val="minMax"/>
        </c:scaling>
        <c:delete val="0"/>
        <c:axPos val="b"/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790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71957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7876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1-4 FORECAST'!$E$1</c:f>
              <c:strCache>
                <c:ptCount val="1"/>
                <c:pt idx="0">
                  <c:v>Item_2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'Item 1-4 FORECAST'!$D$2:$D$19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'Item 1-4 FORECAST'!$E$2:$E$19</c:f>
              <c:numCache>
                <c:formatCode>0</c:formatCode>
                <c:ptCount val="18"/>
                <c:pt idx="0">
                  <c:v>250</c:v>
                </c:pt>
                <c:pt idx="1">
                  <c:v>268</c:v>
                </c:pt>
                <c:pt idx="2">
                  <c:v>289</c:v>
                </c:pt>
                <c:pt idx="3">
                  <c:v>314</c:v>
                </c:pt>
                <c:pt idx="4">
                  <c:v>337</c:v>
                </c:pt>
                <c:pt idx="5">
                  <c:v>367</c:v>
                </c:pt>
                <c:pt idx="6">
                  <c:v>391</c:v>
                </c:pt>
                <c:pt idx="7">
                  <c:v>409</c:v>
                </c:pt>
                <c:pt idx="8">
                  <c:v>433</c:v>
                </c:pt>
                <c:pt idx="9">
                  <c:v>459</c:v>
                </c:pt>
                <c:pt idx="10">
                  <c:v>481</c:v>
                </c:pt>
                <c:pt idx="11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6-4417-AA8E-28175171761A}"/>
            </c:ext>
          </c:extLst>
        </c:ser>
        <c:ser>
          <c:idx val="1"/>
          <c:order val="1"/>
          <c:tx>
            <c:strRef>
              <c:f>'Item 1-4 FORECAST'!$F$1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'Item 1-4 FORECAST'!$D$2:$D$19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'Item 1-4 FORECAST'!$F$2:$F$19</c:f>
              <c:numCache>
                <c:formatCode>General</c:formatCode>
                <c:ptCount val="18"/>
                <c:pt idx="11" formatCode="0.00">
                  <c:v>500</c:v>
                </c:pt>
                <c:pt idx="12" formatCode="0.00">
                  <c:v>522.72727272727275</c:v>
                </c:pt>
                <c:pt idx="13" formatCode="0.00">
                  <c:v>545.4545454545455</c:v>
                </c:pt>
                <c:pt idx="14" formatCode="0.00">
                  <c:v>568.18181818181824</c:v>
                </c:pt>
                <c:pt idx="15" formatCode="0.00">
                  <c:v>590.90909090909099</c:v>
                </c:pt>
                <c:pt idx="16" formatCode="0.00">
                  <c:v>613.63636363636374</c:v>
                </c:pt>
                <c:pt idx="17" formatCode="0.00">
                  <c:v>636.36363636363649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6-4417-AA8E-28175171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306104"/>
        <c:axId val="720307416"/>
      </c:lineChart>
      <c:catAx>
        <c:axId val="7203061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07416"/>
        <c:crosses val="autoZero"/>
        <c:auto val="1"/>
        <c:lblAlgn val="ctr"/>
        <c:lblOffset val="100"/>
        <c:tickLblSkip val="3"/>
        <c:noMultiLvlLbl val="0"/>
      </c:catAx>
      <c:valAx>
        <c:axId val="72030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0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1-4 FORECAST'!$I$1</c:f>
              <c:strCache>
                <c:ptCount val="1"/>
                <c:pt idx="0">
                  <c:v>Item_3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'Item 1-4 FORECAST'!$H$2:$H$19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'Item 1-4 FORECAST'!$I$2:$I$19</c:f>
              <c:numCache>
                <c:formatCode>0</c:formatCode>
                <c:ptCount val="18"/>
                <c:pt idx="0">
                  <c:v>666</c:v>
                </c:pt>
                <c:pt idx="1">
                  <c:v>618</c:v>
                </c:pt>
                <c:pt idx="2">
                  <c:v>483</c:v>
                </c:pt>
                <c:pt idx="3">
                  <c:v>375</c:v>
                </c:pt>
                <c:pt idx="4">
                  <c:v>303</c:v>
                </c:pt>
                <c:pt idx="5">
                  <c:v>242</c:v>
                </c:pt>
                <c:pt idx="6">
                  <c:v>210</c:v>
                </c:pt>
                <c:pt idx="7">
                  <c:v>239</c:v>
                </c:pt>
                <c:pt idx="8">
                  <c:v>342</c:v>
                </c:pt>
                <c:pt idx="9">
                  <c:v>396</c:v>
                </c:pt>
                <c:pt idx="10">
                  <c:v>457</c:v>
                </c:pt>
                <c:pt idx="11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9-4E59-8633-12AF9DF652BA}"/>
            </c:ext>
          </c:extLst>
        </c:ser>
        <c:ser>
          <c:idx val="1"/>
          <c:order val="1"/>
          <c:tx>
            <c:strRef>
              <c:f>'Item 1-4 FORECAST'!$J$1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'Item 1-4 FORECAST'!$H$2:$H$19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'Item 1-4 FORECAST'!$J$2:$J$19</c:f>
              <c:numCache>
                <c:formatCode>General</c:formatCode>
                <c:ptCount val="18"/>
                <c:pt idx="11" formatCode="0">
                  <c:v>587</c:v>
                </c:pt>
                <c:pt idx="12" formatCode="0.00">
                  <c:v>666</c:v>
                </c:pt>
                <c:pt idx="13" formatCode="0.00">
                  <c:v>618</c:v>
                </c:pt>
                <c:pt idx="14" formatCode="0.00">
                  <c:v>483</c:v>
                </c:pt>
                <c:pt idx="15" formatCode="0.00">
                  <c:v>375</c:v>
                </c:pt>
                <c:pt idx="16" formatCode="0.00">
                  <c:v>303</c:v>
                </c:pt>
                <c:pt idx="17" formatCode="0.00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9-4E59-8633-12AF9DF6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555320"/>
        <c:axId val="828562208"/>
      </c:lineChart>
      <c:catAx>
        <c:axId val="828555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62208"/>
        <c:crosses val="autoZero"/>
        <c:auto val="1"/>
        <c:lblAlgn val="ctr"/>
        <c:lblOffset val="100"/>
        <c:tickLblSkip val="3"/>
        <c:noMultiLvlLbl val="0"/>
      </c:catAx>
      <c:valAx>
        <c:axId val="8285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5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1-4 FORECAST'!$L$1</c:f>
              <c:strCache>
                <c:ptCount val="1"/>
                <c:pt idx="0">
                  <c:v>Item_4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'Item 1-4 FORECAST'!$K$2:$K$19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'Item 1-4 FORECAST'!$L$2:$L$19</c:f>
              <c:numCache>
                <c:formatCode>0</c:formatCode>
                <c:ptCount val="18"/>
                <c:pt idx="0">
                  <c:v>287</c:v>
                </c:pt>
                <c:pt idx="1">
                  <c:v>352</c:v>
                </c:pt>
                <c:pt idx="2">
                  <c:v>416</c:v>
                </c:pt>
                <c:pt idx="3">
                  <c:v>313</c:v>
                </c:pt>
                <c:pt idx="4">
                  <c:v>359</c:v>
                </c:pt>
                <c:pt idx="5">
                  <c:v>440</c:v>
                </c:pt>
                <c:pt idx="6">
                  <c:v>520</c:v>
                </c:pt>
                <c:pt idx="7">
                  <c:v>391</c:v>
                </c:pt>
                <c:pt idx="8">
                  <c:v>449</c:v>
                </c:pt>
                <c:pt idx="9">
                  <c:v>550</c:v>
                </c:pt>
                <c:pt idx="10">
                  <c:v>650</c:v>
                </c:pt>
                <c:pt idx="11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4-4233-A9F3-EE4764833C3C}"/>
            </c:ext>
          </c:extLst>
        </c:ser>
        <c:ser>
          <c:idx val="1"/>
          <c:order val="1"/>
          <c:tx>
            <c:strRef>
              <c:f>'Item 1-4 FORECAST'!$M$1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'Item 1-4 FORECAST'!$K$2:$K$19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'Item 1-4 FORECAST'!$M$2:$M$19</c:f>
              <c:numCache>
                <c:formatCode>0</c:formatCode>
                <c:ptCount val="18"/>
                <c:pt idx="11">
                  <c:v>491.34498834498834</c:v>
                </c:pt>
                <c:pt idx="12" formatCode="0.00">
                  <c:v>552.35664335664342</c:v>
                </c:pt>
                <c:pt idx="13" formatCode="0.00">
                  <c:v>634.68997668997667</c:v>
                </c:pt>
                <c:pt idx="14" formatCode="0.00">
                  <c:v>716.02331002330993</c:v>
                </c:pt>
                <c:pt idx="15" formatCode="0.00">
                  <c:v>585.02331002331005</c:v>
                </c:pt>
                <c:pt idx="16" formatCode="0.00">
                  <c:v>646.03496503496513</c:v>
                </c:pt>
                <c:pt idx="17" formatCode="0.00">
                  <c:v>728.36829836829838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4-4233-A9F3-EE476483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228216"/>
        <c:axId val="831229528"/>
      </c:lineChart>
      <c:catAx>
        <c:axId val="831228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29528"/>
        <c:crosses val="autoZero"/>
        <c:auto val="1"/>
        <c:lblAlgn val="ctr"/>
        <c:lblOffset val="100"/>
        <c:noMultiLvlLbl val="0"/>
      </c:catAx>
      <c:valAx>
        <c:axId val="83122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Realization!$B$1</c:f>
              <c:strCache>
                <c:ptCount val="1"/>
                <c:pt idx="0">
                  <c:v>Item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Realization!$A$2:$A$19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Realization!$B$2:$B$19</c:f>
              <c:numCache>
                <c:formatCode>0</c:formatCode>
                <c:ptCount val="18"/>
                <c:pt idx="0">
                  <c:v>751</c:v>
                </c:pt>
                <c:pt idx="1">
                  <c:v>741</c:v>
                </c:pt>
                <c:pt idx="2">
                  <c:v>728</c:v>
                </c:pt>
                <c:pt idx="3">
                  <c:v>773</c:v>
                </c:pt>
                <c:pt idx="4">
                  <c:v>718</c:v>
                </c:pt>
                <c:pt idx="5">
                  <c:v>752</c:v>
                </c:pt>
                <c:pt idx="6">
                  <c:v>736</c:v>
                </c:pt>
                <c:pt idx="7">
                  <c:v>768</c:v>
                </c:pt>
                <c:pt idx="8">
                  <c:v>729</c:v>
                </c:pt>
                <c:pt idx="9">
                  <c:v>777</c:v>
                </c:pt>
                <c:pt idx="10">
                  <c:v>748</c:v>
                </c:pt>
                <c:pt idx="11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4-4ABD-B677-66C4A4139E37}"/>
            </c:ext>
          </c:extLst>
        </c:ser>
        <c:ser>
          <c:idx val="1"/>
          <c:order val="1"/>
          <c:tx>
            <c:strRef>
              <c:f>Realization!$C$1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Realization!$A$2:$A$19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Realization!$C$2:$C$19</c:f>
              <c:numCache>
                <c:formatCode>0</c:formatCode>
                <c:ptCount val="18"/>
                <c:pt idx="11">
                  <c:v>748</c:v>
                </c:pt>
                <c:pt idx="12">
                  <c:v>748.08333333333337</c:v>
                </c:pt>
                <c:pt idx="13">
                  <c:v>748.08333333333337</c:v>
                </c:pt>
                <c:pt idx="14">
                  <c:v>748.08333333333337</c:v>
                </c:pt>
                <c:pt idx="15">
                  <c:v>748.08333333333337</c:v>
                </c:pt>
                <c:pt idx="16">
                  <c:v>748.08333333333337</c:v>
                </c:pt>
                <c:pt idx="17">
                  <c:v>748.08333333333337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4-4ABD-B677-66C4A4139E37}"/>
            </c:ext>
          </c:extLst>
        </c:ser>
        <c:ser>
          <c:idx val="2"/>
          <c:order val="2"/>
          <c:tx>
            <c:strRef>
              <c:f>Realization!$D$1</c:f>
              <c:strCache>
                <c:ptCount val="1"/>
                <c:pt idx="0">
                  <c:v>Realization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Realization!$A$2:$A$19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Realization!$D$2:$D$19</c:f>
              <c:numCache>
                <c:formatCode>0</c:formatCode>
                <c:ptCount val="18"/>
                <c:pt idx="11">
                  <c:v>756</c:v>
                </c:pt>
                <c:pt idx="12">
                  <c:v>747</c:v>
                </c:pt>
                <c:pt idx="13">
                  <c:v>766</c:v>
                </c:pt>
                <c:pt idx="14">
                  <c:v>759</c:v>
                </c:pt>
                <c:pt idx="15">
                  <c:v>731</c:v>
                </c:pt>
                <c:pt idx="16">
                  <c:v>728</c:v>
                </c:pt>
                <c:pt idx="17">
                  <c:v>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4-4ABD-B677-66C4A4139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489648"/>
        <c:axId val="486484400"/>
      </c:lineChart>
      <c:catAx>
        <c:axId val="4864896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84400"/>
        <c:crosses val="autoZero"/>
        <c:auto val="1"/>
        <c:lblAlgn val="ctr"/>
        <c:lblOffset val="100"/>
        <c:noMultiLvlLbl val="0"/>
      </c:catAx>
      <c:valAx>
        <c:axId val="4864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15240</xdr:rowOff>
    </xdr:from>
    <xdr:to>
      <xdr:col>11</xdr:col>
      <xdr:colOff>594360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0CE00-2666-70CC-B024-BFEE6703A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0</xdr:row>
      <xdr:rowOff>22860</xdr:rowOff>
    </xdr:from>
    <xdr:to>
      <xdr:col>11</xdr:col>
      <xdr:colOff>601980</xdr:colOff>
      <xdr:row>18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4D1E93-79B2-45B4-B3ED-C40228670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30480</xdr:rowOff>
    </xdr:from>
    <xdr:to>
      <xdr:col>13</xdr:col>
      <xdr:colOff>7620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5C4C3-83BC-D232-1DF0-1724AAA01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38100</xdr:rowOff>
    </xdr:from>
    <xdr:to>
      <xdr:col>12</xdr:col>
      <xdr:colOff>53340</xdr:colOff>
      <xdr:row>19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DBD4E-7910-6A28-8F5E-150E0B5EA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2</xdr:col>
      <xdr:colOff>868680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689BB-3436-CCDD-8F11-1ABB4F877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24</xdr:row>
      <xdr:rowOff>15246</xdr:rowOff>
    </xdr:from>
    <xdr:to>
      <xdr:col>6</xdr:col>
      <xdr:colOff>632460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CF859E-10EF-154D-48A0-090556AFF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24</xdr:row>
      <xdr:rowOff>30480</xdr:rowOff>
    </xdr:from>
    <xdr:to>
      <xdr:col>9</xdr:col>
      <xdr:colOff>678180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E0ACB1-29D6-AE5B-C8EB-93C5134B5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</xdr:colOff>
      <xdr:row>24</xdr:row>
      <xdr:rowOff>30480</xdr:rowOff>
    </xdr:from>
    <xdr:to>
      <xdr:col>13</xdr:col>
      <xdr:colOff>7620</xdr:colOff>
      <xdr:row>33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05A95A-564A-EB5A-5B55-9CBC5A3A3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76200</xdr:rowOff>
    </xdr:from>
    <xdr:to>
      <xdr:col>3</xdr:col>
      <xdr:colOff>731520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0EA7C-B187-242F-6DB0-BC397FD3F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19</xdr:row>
      <xdr:rowOff>91440</xdr:rowOff>
    </xdr:from>
    <xdr:to>
      <xdr:col>7</xdr:col>
      <xdr:colOff>769620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F1C5B7-6B3E-35A9-2BA9-8890CCDB2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</xdr:colOff>
      <xdr:row>19</xdr:row>
      <xdr:rowOff>106686</xdr:rowOff>
    </xdr:from>
    <xdr:to>
      <xdr:col>10</xdr:col>
      <xdr:colOff>899160</xdr:colOff>
      <xdr:row>30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3EBA95-5EA3-CF00-A684-265E38F6D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19</xdr:row>
      <xdr:rowOff>129546</xdr:rowOff>
    </xdr:from>
    <xdr:to>
      <xdr:col>13</xdr:col>
      <xdr:colOff>845820</xdr:colOff>
      <xdr:row>30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ECACB-D65F-4709-88A0-3EAE5F161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C16" sqref="C16"/>
    </sheetView>
  </sheetViews>
  <sheetFormatPr defaultRowHeight="13.2" x14ac:dyDescent="0.25"/>
  <cols>
    <col min="1" max="1" width="10.33203125" customWidth="1"/>
    <col min="2" max="2" width="11.21875" customWidth="1"/>
    <col min="3" max="3" width="14.5546875" customWidth="1"/>
  </cols>
  <sheetData>
    <row r="1" spans="1:3" x14ac:dyDescent="0.25">
      <c r="A1" s="3" t="s">
        <v>0</v>
      </c>
      <c r="B1" s="28" t="s">
        <v>1</v>
      </c>
      <c r="C1" s="28" t="s">
        <v>26</v>
      </c>
    </row>
    <row r="2" spans="1:3" x14ac:dyDescent="0.25">
      <c r="A2" s="1">
        <v>1</v>
      </c>
      <c r="B2" s="1">
        <v>751</v>
      </c>
    </row>
    <row r="3" spans="1:3" x14ac:dyDescent="0.25">
      <c r="A3" s="1">
        <v>2</v>
      </c>
      <c r="B3" s="1">
        <v>741</v>
      </c>
    </row>
    <row r="4" spans="1:3" x14ac:dyDescent="0.25">
      <c r="A4" s="1">
        <v>3</v>
      </c>
      <c r="B4" s="1">
        <v>728</v>
      </c>
    </row>
    <row r="5" spans="1:3" x14ac:dyDescent="0.25">
      <c r="A5" s="1">
        <v>4</v>
      </c>
      <c r="B5" s="1">
        <v>773</v>
      </c>
    </row>
    <row r="6" spans="1:3" x14ac:dyDescent="0.25">
      <c r="A6" s="1">
        <v>5</v>
      </c>
      <c r="B6" s="1">
        <v>718</v>
      </c>
    </row>
    <row r="7" spans="1:3" x14ac:dyDescent="0.25">
      <c r="A7" s="1">
        <v>6</v>
      </c>
      <c r="B7" s="1">
        <v>752</v>
      </c>
    </row>
    <row r="8" spans="1:3" x14ac:dyDescent="0.25">
      <c r="A8" s="1">
        <v>7</v>
      </c>
      <c r="B8" s="1">
        <v>736</v>
      </c>
    </row>
    <row r="9" spans="1:3" x14ac:dyDescent="0.25">
      <c r="A9" s="1">
        <v>8</v>
      </c>
      <c r="B9" s="1">
        <v>768</v>
      </c>
    </row>
    <row r="10" spans="1:3" x14ac:dyDescent="0.25">
      <c r="A10" s="1">
        <v>9</v>
      </c>
      <c r="B10" s="1">
        <v>729</v>
      </c>
    </row>
    <row r="11" spans="1:3" x14ac:dyDescent="0.25">
      <c r="A11" s="1">
        <v>10</v>
      </c>
      <c r="B11" s="1">
        <v>777</v>
      </c>
    </row>
    <row r="12" spans="1:3" x14ac:dyDescent="0.25">
      <c r="A12" s="1">
        <v>11</v>
      </c>
      <c r="B12" s="1">
        <v>748</v>
      </c>
    </row>
    <row r="13" spans="1:3" ht="13.8" thickBot="1" x14ac:dyDescent="0.3">
      <c r="A13" s="1">
        <v>12</v>
      </c>
      <c r="B13" s="1">
        <v>756</v>
      </c>
    </row>
    <row r="14" spans="1:3" ht="13.8" thickTop="1" x14ac:dyDescent="0.25">
      <c r="A14" s="1">
        <v>13</v>
      </c>
      <c r="C14" s="52">
        <v>0</v>
      </c>
    </row>
    <row r="15" spans="1:3" x14ac:dyDescent="0.25">
      <c r="A15" s="1">
        <v>14</v>
      </c>
      <c r="C15" s="53">
        <v>0</v>
      </c>
    </row>
    <row r="16" spans="1:3" x14ac:dyDescent="0.25">
      <c r="A16" s="1">
        <v>15</v>
      </c>
      <c r="C16" s="53">
        <v>0</v>
      </c>
    </row>
    <row r="17" spans="1:3" x14ac:dyDescent="0.25">
      <c r="A17" s="1">
        <v>16</v>
      </c>
      <c r="C17" s="53">
        <v>0</v>
      </c>
    </row>
    <row r="18" spans="1:3" x14ac:dyDescent="0.25">
      <c r="A18" s="1">
        <v>17</v>
      </c>
      <c r="C18" s="53">
        <v>0</v>
      </c>
    </row>
    <row r="19" spans="1:3" ht="13.8" thickBot="1" x14ac:dyDescent="0.3">
      <c r="A19" s="1">
        <v>18</v>
      </c>
      <c r="C19" s="54">
        <v>0</v>
      </c>
    </row>
    <row r="20" spans="1:3" ht="13.8" thickTop="1" x14ac:dyDescent="0.25"/>
  </sheetData>
  <sheetProtection algorithmName="SHA-512" hashValue="3QaFWvEerKkihMmTmP54gOXvdpjYL95hLU8RLzcig9v42HSgx32t5Z5WUQyj5AumGDjj1rGIqOIvgeUZ3F3FlQ==" saltValue="1qUv1Or73DPYajU/wI+B3w==" spinCount="100000" sheet="1" objects="1" scenarios="1" selectLockedCells="1"/>
  <phoneticPr fontId="0" type="noConversion"/>
  <dataValidations count="1">
    <dataValidation type="decimal" errorStyle="information" allowBlank="1" showInputMessage="1" showErrorMessage="1" error="Demand must be between 0 and 3000" prompt="Pick a number between 0 and 3000!" sqref="C14:C19" xr:uid="{9A6DA78D-0714-426D-BA5B-77818A36F630}">
      <formula1>0</formula1>
      <formula2>3000</formula2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C15" sqref="C15"/>
    </sheetView>
  </sheetViews>
  <sheetFormatPr defaultRowHeight="13.2" x14ac:dyDescent="0.25"/>
  <cols>
    <col min="1" max="1" width="11.5546875" style="51" customWidth="1"/>
    <col min="2" max="2" width="13.6640625" style="51" customWidth="1"/>
    <col min="3" max="3" width="15.77734375" style="4" customWidth="1"/>
  </cols>
  <sheetData>
    <row r="1" spans="1:3" x14ac:dyDescent="0.25">
      <c r="A1" s="4" t="s">
        <v>0</v>
      </c>
      <c r="B1" s="4" t="s">
        <v>2</v>
      </c>
      <c r="C1" s="4" t="s">
        <v>26</v>
      </c>
    </row>
    <row r="2" spans="1:3" x14ac:dyDescent="0.25">
      <c r="A2" s="55">
        <v>1</v>
      </c>
      <c r="B2" s="55">
        <v>250</v>
      </c>
    </row>
    <row r="3" spans="1:3" x14ac:dyDescent="0.25">
      <c r="A3" s="55">
        <v>2</v>
      </c>
      <c r="B3" s="55">
        <v>268</v>
      </c>
    </row>
    <row r="4" spans="1:3" x14ac:dyDescent="0.25">
      <c r="A4" s="55">
        <v>3</v>
      </c>
      <c r="B4" s="55">
        <v>289</v>
      </c>
    </row>
    <row r="5" spans="1:3" x14ac:dyDescent="0.25">
      <c r="A5" s="55">
        <v>4</v>
      </c>
      <c r="B5" s="55">
        <v>314</v>
      </c>
    </row>
    <row r="6" spans="1:3" x14ac:dyDescent="0.25">
      <c r="A6" s="55">
        <v>5</v>
      </c>
      <c r="B6" s="55">
        <v>337</v>
      </c>
    </row>
    <row r="7" spans="1:3" x14ac:dyDescent="0.25">
      <c r="A7" s="55">
        <v>6</v>
      </c>
      <c r="B7" s="55">
        <v>367</v>
      </c>
    </row>
    <row r="8" spans="1:3" x14ac:dyDescent="0.25">
      <c r="A8" s="55">
        <v>7</v>
      </c>
      <c r="B8" s="55">
        <v>391</v>
      </c>
    </row>
    <row r="9" spans="1:3" x14ac:dyDescent="0.25">
      <c r="A9" s="55">
        <v>8</v>
      </c>
      <c r="B9" s="55">
        <v>409</v>
      </c>
    </row>
    <row r="10" spans="1:3" x14ac:dyDescent="0.25">
      <c r="A10" s="55">
        <v>9</v>
      </c>
      <c r="B10" s="55">
        <v>433</v>
      </c>
    </row>
    <row r="11" spans="1:3" x14ac:dyDescent="0.25">
      <c r="A11" s="55">
        <v>10</v>
      </c>
      <c r="B11" s="55">
        <v>459</v>
      </c>
    </row>
    <row r="12" spans="1:3" x14ac:dyDescent="0.25">
      <c r="A12" s="55">
        <v>11</v>
      </c>
      <c r="B12" s="55">
        <v>481</v>
      </c>
    </row>
    <row r="13" spans="1:3" ht="13.8" thickBot="1" x14ac:dyDescent="0.3">
      <c r="A13" s="55">
        <v>12</v>
      </c>
      <c r="B13" s="55">
        <v>500</v>
      </c>
    </row>
    <row r="14" spans="1:3" ht="13.8" thickTop="1" x14ac:dyDescent="0.25">
      <c r="A14" s="55">
        <v>13</v>
      </c>
      <c r="C14" s="52">
        <v>0</v>
      </c>
    </row>
    <row r="15" spans="1:3" x14ac:dyDescent="0.25">
      <c r="A15" s="55">
        <v>14</v>
      </c>
      <c r="C15" s="53">
        <v>0</v>
      </c>
    </row>
    <row r="16" spans="1:3" x14ac:dyDescent="0.25">
      <c r="A16" s="55">
        <v>15</v>
      </c>
      <c r="C16" s="53">
        <v>0</v>
      </c>
    </row>
    <row r="17" spans="1:3" x14ac:dyDescent="0.25">
      <c r="A17" s="55">
        <v>16</v>
      </c>
      <c r="C17" s="53">
        <v>0</v>
      </c>
    </row>
    <row r="18" spans="1:3" x14ac:dyDescent="0.25">
      <c r="A18" s="55">
        <v>17</v>
      </c>
      <c r="C18" s="53">
        <v>0</v>
      </c>
    </row>
    <row r="19" spans="1:3" ht="13.8" thickBot="1" x14ac:dyDescent="0.3">
      <c r="A19" s="55">
        <v>18</v>
      </c>
      <c r="C19" s="54">
        <v>0</v>
      </c>
    </row>
    <row r="20" spans="1:3" ht="13.8" thickTop="1" x14ac:dyDescent="0.25"/>
  </sheetData>
  <sheetProtection algorithmName="SHA-512" hashValue="bZAo73vosXRKORGt0kVUGK5mDIV5tX3arL0mHQCzTdMw3JAahyoOJwYxom7SSfYwVOppBURsbb4fad6ddKDVJw==" saltValue="vRZYl5//ZCMgdlKl8mIQVg==" spinCount="100000" sheet="1" objects="1" scenarios="1" selectLockedCells="1"/>
  <dataValidations count="1">
    <dataValidation type="decimal" errorStyle="information" allowBlank="1" showInputMessage="1" showErrorMessage="1" error="Demand must be between 0 and 3000" prompt="Pick a number between 0 and 3000" sqref="C14:C19" xr:uid="{FE652988-1549-47A5-AEC6-0D0832CB8D53}">
      <formula1>0</formula1>
      <formula2>3000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C16" sqref="C16"/>
    </sheetView>
  </sheetViews>
  <sheetFormatPr defaultRowHeight="13.2" x14ac:dyDescent="0.25"/>
  <cols>
    <col min="1" max="1" width="12.6640625" customWidth="1"/>
    <col min="2" max="2" width="12.77734375" customWidth="1"/>
    <col min="3" max="3" width="13.6640625" customWidth="1"/>
  </cols>
  <sheetData>
    <row r="1" spans="1:3" x14ac:dyDescent="0.25">
      <c r="A1" s="3" t="s">
        <v>0</v>
      </c>
      <c r="B1" s="4" t="s">
        <v>3</v>
      </c>
      <c r="C1" s="28" t="s">
        <v>26</v>
      </c>
    </row>
    <row r="2" spans="1:3" x14ac:dyDescent="0.25">
      <c r="A2" s="1">
        <v>1</v>
      </c>
      <c r="B2" s="1">
        <v>666</v>
      </c>
    </row>
    <row r="3" spans="1:3" x14ac:dyDescent="0.25">
      <c r="A3" s="1">
        <v>2</v>
      </c>
      <c r="B3" s="1">
        <v>618</v>
      </c>
    </row>
    <row r="4" spans="1:3" x14ac:dyDescent="0.25">
      <c r="A4" s="1">
        <v>3</v>
      </c>
      <c r="B4" s="1">
        <v>483</v>
      </c>
    </row>
    <row r="5" spans="1:3" x14ac:dyDescent="0.25">
      <c r="A5" s="1">
        <v>4</v>
      </c>
      <c r="B5" s="1">
        <v>375</v>
      </c>
    </row>
    <row r="6" spans="1:3" x14ac:dyDescent="0.25">
      <c r="A6" s="1">
        <v>5</v>
      </c>
      <c r="B6" s="1">
        <v>303</v>
      </c>
    </row>
    <row r="7" spans="1:3" x14ac:dyDescent="0.25">
      <c r="A7" s="1">
        <v>6</v>
      </c>
      <c r="B7" s="1">
        <v>242</v>
      </c>
    </row>
    <row r="8" spans="1:3" x14ac:dyDescent="0.25">
      <c r="A8" s="1">
        <v>7</v>
      </c>
      <c r="B8" s="1">
        <v>210</v>
      </c>
    </row>
    <row r="9" spans="1:3" x14ac:dyDescent="0.25">
      <c r="A9" s="1">
        <v>8</v>
      </c>
      <c r="B9" s="1">
        <v>239</v>
      </c>
    </row>
    <row r="10" spans="1:3" x14ac:dyDescent="0.25">
      <c r="A10" s="1">
        <v>9</v>
      </c>
      <c r="B10" s="1">
        <v>342</v>
      </c>
    </row>
    <row r="11" spans="1:3" x14ac:dyDescent="0.25">
      <c r="A11" s="1">
        <v>10</v>
      </c>
      <c r="B11" s="1">
        <v>396</v>
      </c>
    </row>
    <row r="12" spans="1:3" x14ac:dyDescent="0.25">
      <c r="A12" s="1">
        <v>11</v>
      </c>
      <c r="B12" s="1">
        <v>457</v>
      </c>
    </row>
    <row r="13" spans="1:3" ht="13.8" thickBot="1" x14ac:dyDescent="0.3">
      <c r="A13" s="1">
        <v>12</v>
      </c>
      <c r="B13" s="1">
        <v>587</v>
      </c>
    </row>
    <row r="14" spans="1:3" ht="13.8" thickTop="1" x14ac:dyDescent="0.25">
      <c r="A14" s="1">
        <v>13</v>
      </c>
      <c r="B14" s="2"/>
      <c r="C14" s="52">
        <v>0</v>
      </c>
    </row>
    <row r="15" spans="1:3" x14ac:dyDescent="0.25">
      <c r="A15" s="1">
        <v>14</v>
      </c>
      <c r="B15" s="2"/>
      <c r="C15" s="53">
        <v>0</v>
      </c>
    </row>
    <row r="16" spans="1:3" x14ac:dyDescent="0.25">
      <c r="A16" s="1">
        <v>15</v>
      </c>
      <c r="B16" s="2"/>
      <c r="C16" s="53">
        <v>0</v>
      </c>
    </row>
    <row r="17" spans="1:3" x14ac:dyDescent="0.25">
      <c r="A17" s="1">
        <v>16</v>
      </c>
      <c r="B17" s="2"/>
      <c r="C17" s="53">
        <v>0</v>
      </c>
    </row>
    <row r="18" spans="1:3" x14ac:dyDescent="0.25">
      <c r="A18" s="1">
        <v>17</v>
      </c>
      <c r="B18" s="2"/>
      <c r="C18" s="53">
        <v>0</v>
      </c>
    </row>
    <row r="19" spans="1:3" ht="13.8" thickBot="1" x14ac:dyDescent="0.3">
      <c r="A19" s="1">
        <v>18</v>
      </c>
      <c r="B19" s="2"/>
      <c r="C19" s="54">
        <v>0</v>
      </c>
    </row>
    <row r="20" spans="1:3" ht="13.8" thickTop="1" x14ac:dyDescent="0.25"/>
  </sheetData>
  <sheetProtection algorithmName="SHA-512" hashValue="CzwBGRwqJwrq2aApUyu6GJMU6kDcYOAiLPmxaLRMm6efHnm4fkOLcKjAqYULVGa6wM2I+MFYSbzIk8OM8fJQAQ==" saltValue="RQm8ZWAoet6rWkZnD6/dJA==" spinCount="100000" sheet="1" objects="1" scenarios="1" selectLockedCells="1"/>
  <dataValidations count="1">
    <dataValidation type="decimal" errorStyle="information" allowBlank="1" showInputMessage="1" showErrorMessage="1" error="Demand must be between 0 and 3000" prompt="Pick a number between 0 and 3000" sqref="C14:C19" xr:uid="{9188D6E4-27EA-4534-9E1C-AA24597A63B9}">
      <formula1>0</formula1>
      <formula2>3000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C19" sqref="C19"/>
    </sheetView>
  </sheetViews>
  <sheetFormatPr defaultRowHeight="13.2" x14ac:dyDescent="0.25"/>
  <cols>
    <col min="1" max="1" width="11" customWidth="1"/>
    <col min="2" max="2" width="11.44140625" customWidth="1"/>
    <col min="3" max="3" width="9.77734375" customWidth="1"/>
  </cols>
  <sheetData>
    <row r="1" spans="1:3" x14ac:dyDescent="0.25">
      <c r="A1" s="3" t="s">
        <v>0</v>
      </c>
      <c r="B1" s="4" t="s">
        <v>4</v>
      </c>
      <c r="C1" s="28" t="s">
        <v>9</v>
      </c>
    </row>
    <row r="2" spans="1:3" x14ac:dyDescent="0.25">
      <c r="A2" s="1">
        <v>1</v>
      </c>
      <c r="B2" s="1">
        <v>287</v>
      </c>
    </row>
    <row r="3" spans="1:3" x14ac:dyDescent="0.25">
      <c r="A3" s="1">
        <v>2</v>
      </c>
      <c r="B3" s="1">
        <v>352</v>
      </c>
    </row>
    <row r="4" spans="1:3" x14ac:dyDescent="0.25">
      <c r="A4" s="1">
        <v>3</v>
      </c>
      <c r="B4" s="1">
        <v>416</v>
      </c>
    </row>
    <row r="5" spans="1:3" x14ac:dyDescent="0.25">
      <c r="A5" s="1">
        <v>4</v>
      </c>
      <c r="B5" s="1">
        <v>313</v>
      </c>
    </row>
    <row r="6" spans="1:3" x14ac:dyDescent="0.25">
      <c r="A6" s="1">
        <v>5</v>
      </c>
      <c r="B6" s="1">
        <v>359</v>
      </c>
    </row>
    <row r="7" spans="1:3" x14ac:dyDescent="0.25">
      <c r="A7" s="1">
        <v>6</v>
      </c>
      <c r="B7" s="1">
        <v>440</v>
      </c>
    </row>
    <row r="8" spans="1:3" x14ac:dyDescent="0.25">
      <c r="A8" s="1">
        <v>7</v>
      </c>
      <c r="B8" s="1">
        <v>520</v>
      </c>
    </row>
    <row r="9" spans="1:3" x14ac:dyDescent="0.25">
      <c r="A9" s="1">
        <v>8</v>
      </c>
      <c r="B9" s="1">
        <v>391</v>
      </c>
    </row>
    <row r="10" spans="1:3" x14ac:dyDescent="0.25">
      <c r="A10" s="1">
        <v>9</v>
      </c>
      <c r="B10" s="1">
        <v>449</v>
      </c>
    </row>
    <row r="11" spans="1:3" x14ac:dyDescent="0.25">
      <c r="A11" s="1">
        <v>10</v>
      </c>
      <c r="B11" s="1">
        <v>550</v>
      </c>
    </row>
    <row r="12" spans="1:3" x14ac:dyDescent="0.25">
      <c r="A12" s="1">
        <v>11</v>
      </c>
      <c r="B12" s="1">
        <v>650</v>
      </c>
    </row>
    <row r="13" spans="1:3" ht="13.8" thickBot="1" x14ac:dyDescent="0.3">
      <c r="A13" s="1">
        <v>12</v>
      </c>
      <c r="B13" s="1">
        <v>489</v>
      </c>
    </row>
    <row r="14" spans="1:3" ht="13.8" thickTop="1" x14ac:dyDescent="0.25">
      <c r="A14" s="1">
        <v>13</v>
      </c>
      <c r="B14" s="2"/>
      <c r="C14" s="52">
        <v>0</v>
      </c>
    </row>
    <row r="15" spans="1:3" x14ac:dyDescent="0.25">
      <c r="A15" s="1">
        <v>14</v>
      </c>
      <c r="B15" s="2"/>
      <c r="C15" s="53">
        <v>0</v>
      </c>
    </row>
    <row r="16" spans="1:3" x14ac:dyDescent="0.25">
      <c r="A16" s="1">
        <v>15</v>
      </c>
      <c r="B16" s="2"/>
      <c r="C16" s="53">
        <v>0</v>
      </c>
    </row>
    <row r="17" spans="1:3" x14ac:dyDescent="0.25">
      <c r="A17" s="1">
        <v>16</v>
      </c>
      <c r="B17" s="2"/>
      <c r="C17" s="53">
        <v>0</v>
      </c>
    </row>
    <row r="18" spans="1:3" x14ac:dyDescent="0.25">
      <c r="A18" s="1">
        <v>17</v>
      </c>
      <c r="B18" s="2"/>
      <c r="C18" s="53">
        <v>0</v>
      </c>
    </row>
    <row r="19" spans="1:3" ht="13.8" thickBot="1" x14ac:dyDescent="0.3">
      <c r="A19" s="1">
        <v>18</v>
      </c>
      <c r="B19" s="2"/>
      <c r="C19" s="54">
        <v>0</v>
      </c>
    </row>
    <row r="20" spans="1:3" ht="13.8" thickTop="1" x14ac:dyDescent="0.25"/>
  </sheetData>
  <sheetProtection algorithmName="SHA-512" hashValue="MBjMfXJjO4mMeYRYuOmyOI02X4HBTgSX39AgLylCU0oCd34l3jdInClBJyFq/d7FkBgG83gIhb+SL4pBcYh4bg==" saltValue="6XGVa+mCAAPnLEP8I0WhjA==" spinCount="100000" sheet="1" objects="1" scenarios="1" selectLockedCells="1"/>
  <dataValidations count="1">
    <dataValidation type="decimal" errorStyle="information" allowBlank="1" showInputMessage="1" showErrorMessage="1" error="Demand must be between 0 and 3000" prompt="Pick a number between 0 and 3000" sqref="C14:C19" xr:uid="{2E688487-C569-47B9-9998-D1369A7D82AD}">
      <formula1>0</formula1>
      <formula2>3000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13CC-7806-4A24-8334-488DEFBC4910}">
  <dimension ref="A1:T36"/>
  <sheetViews>
    <sheetView workbookViewId="0">
      <pane ySplit="1" topLeftCell="A2" activePane="bottomLeft" state="frozen"/>
      <selection activeCell="O9" sqref="O9"/>
      <selection pane="bottomLeft" activeCell="B13" sqref="B13"/>
    </sheetView>
  </sheetViews>
  <sheetFormatPr defaultRowHeight="13.2" x14ac:dyDescent="0.25"/>
  <cols>
    <col min="1" max="1" width="12.6640625" customWidth="1"/>
    <col min="2" max="2" width="13.5546875" customWidth="1"/>
    <col min="3" max="3" width="13" customWidth="1"/>
    <col min="4" max="4" width="15.21875" customWidth="1"/>
    <col min="5" max="6" width="11" customWidth="1"/>
    <col min="7" max="7" width="9.77734375" customWidth="1"/>
    <col min="8" max="8" width="13.77734375" customWidth="1"/>
    <col min="9" max="9" width="12" customWidth="1"/>
    <col min="10" max="10" width="10.33203125" customWidth="1"/>
    <col min="11" max="11" width="11.109375" customWidth="1"/>
    <col min="12" max="13" width="10.88671875" customWidth="1"/>
    <col min="14" max="14" width="10.44140625" customWidth="1"/>
    <col min="15" max="15" width="10.109375" style="6" customWidth="1"/>
    <col min="16" max="16" width="8.33203125" customWidth="1"/>
  </cols>
  <sheetData>
    <row r="1" spans="1:20" ht="13.8" thickBot="1" x14ac:dyDescent="0.3">
      <c r="A1" s="20" t="s">
        <v>0</v>
      </c>
      <c r="B1" s="21" t="s">
        <v>1</v>
      </c>
      <c r="C1" s="22" t="s">
        <v>9</v>
      </c>
      <c r="D1" s="20" t="s">
        <v>0</v>
      </c>
      <c r="E1" s="21" t="s">
        <v>2</v>
      </c>
      <c r="F1" s="21" t="s">
        <v>9</v>
      </c>
      <c r="G1" s="42" t="s">
        <v>22</v>
      </c>
      <c r="H1" s="23" t="s">
        <v>0</v>
      </c>
      <c r="I1" s="24" t="s">
        <v>3</v>
      </c>
      <c r="J1" s="22" t="s">
        <v>9</v>
      </c>
      <c r="K1" s="29" t="s">
        <v>0</v>
      </c>
      <c r="L1" s="21" t="s">
        <v>4</v>
      </c>
      <c r="M1" s="21" t="s">
        <v>9</v>
      </c>
      <c r="N1" s="21" t="s">
        <v>10</v>
      </c>
      <c r="O1" s="30" t="s">
        <v>11</v>
      </c>
      <c r="P1" s="21" t="s">
        <v>13</v>
      </c>
      <c r="Q1" s="21" t="s">
        <v>14</v>
      </c>
      <c r="R1" s="21" t="s">
        <v>15</v>
      </c>
      <c r="S1" s="21" t="s">
        <v>16</v>
      </c>
      <c r="T1" s="31" t="s">
        <v>17</v>
      </c>
    </row>
    <row r="2" spans="1:20" x14ac:dyDescent="0.25">
      <c r="A2" s="11">
        <v>1</v>
      </c>
      <c r="B2" s="1">
        <v>751</v>
      </c>
      <c r="C2" s="12"/>
      <c r="D2" s="11">
        <v>1</v>
      </c>
      <c r="E2" s="1">
        <v>250</v>
      </c>
      <c r="G2" s="1">
        <v>0</v>
      </c>
      <c r="H2" s="11">
        <v>1</v>
      </c>
      <c r="I2" s="1">
        <v>666</v>
      </c>
      <c r="J2" s="17"/>
      <c r="K2" s="1">
        <v>1</v>
      </c>
      <c r="L2" s="1">
        <v>287</v>
      </c>
      <c r="M2" s="1"/>
      <c r="N2" s="6">
        <f>$N$21+K2*$N$22</f>
        <v>305.85897435897442</v>
      </c>
      <c r="O2" s="6">
        <f>L2-N2</f>
        <v>-18.858974358974422</v>
      </c>
      <c r="P2" s="33">
        <f>(O2+O6+O10)/3</f>
        <v>-34.537296037296095</v>
      </c>
      <c r="Q2" s="34"/>
      <c r="R2" s="34"/>
      <c r="S2" s="34"/>
      <c r="T2" s="35"/>
    </row>
    <row r="3" spans="1:20" x14ac:dyDescent="0.25">
      <c r="A3" s="11">
        <v>2</v>
      </c>
      <c r="B3" s="1">
        <v>741</v>
      </c>
      <c r="C3" s="12"/>
      <c r="D3" s="11">
        <v>2</v>
      </c>
      <c r="E3" s="1">
        <v>268</v>
      </c>
      <c r="G3" s="6">
        <f>E3-($E$2+D2*$E$22)</f>
        <v>-4.7272727272727479</v>
      </c>
      <c r="H3" s="11">
        <v>2</v>
      </c>
      <c r="I3" s="1">
        <v>618</v>
      </c>
      <c r="J3" s="17"/>
      <c r="K3" s="1">
        <v>2</v>
      </c>
      <c r="L3" s="1">
        <v>352</v>
      </c>
      <c r="M3" s="1"/>
      <c r="N3" s="6">
        <f t="shared" ref="N3:N19" si="0">$N$21+K3*$N$22</f>
        <v>329.27855477855485</v>
      </c>
      <c r="O3" s="6">
        <f t="shared" ref="O3:O13" si="1">L3-N3</f>
        <v>22.721445221445151</v>
      </c>
      <c r="P3" s="36"/>
      <c r="Q3" s="37">
        <f>(O3+O7+O11)/3</f>
        <v>24.376456876456832</v>
      </c>
      <c r="R3" s="37"/>
      <c r="S3" s="37"/>
      <c r="T3" s="38"/>
    </row>
    <row r="4" spans="1:20" x14ac:dyDescent="0.25">
      <c r="A4" s="11">
        <v>3</v>
      </c>
      <c r="B4" s="1">
        <v>728</v>
      </c>
      <c r="C4" s="12"/>
      <c r="D4" s="11">
        <v>3</v>
      </c>
      <c r="E4" s="1">
        <v>289</v>
      </c>
      <c r="G4" s="6">
        <f t="shared" ref="G4:G13" si="2">E4-($E$2+D3*$E$22)</f>
        <v>-6.454545454545439</v>
      </c>
      <c r="H4" s="11">
        <v>3</v>
      </c>
      <c r="I4" s="1">
        <v>483</v>
      </c>
      <c r="J4" s="17"/>
      <c r="K4" s="1">
        <v>3</v>
      </c>
      <c r="L4" s="1">
        <v>416</v>
      </c>
      <c r="M4" s="1"/>
      <c r="N4" s="6">
        <f t="shared" si="0"/>
        <v>352.69813519813522</v>
      </c>
      <c r="O4" s="6">
        <f t="shared" si="1"/>
        <v>63.301864801864781</v>
      </c>
      <c r="P4" s="36"/>
      <c r="Q4" s="37"/>
      <c r="R4" s="37">
        <f>(O4+O8+O12)/3</f>
        <v>82.290209790209744</v>
      </c>
      <c r="S4" s="37"/>
      <c r="T4" s="38"/>
    </row>
    <row r="5" spans="1:20" ht="13.8" thickBot="1" x14ac:dyDescent="0.3">
      <c r="A5" s="11">
        <v>4</v>
      </c>
      <c r="B5" s="1">
        <v>773</v>
      </c>
      <c r="C5" s="12"/>
      <c r="D5" s="11">
        <v>4</v>
      </c>
      <c r="E5" s="1">
        <v>314</v>
      </c>
      <c r="G5" s="6">
        <f t="shared" si="2"/>
        <v>-4.181818181818187</v>
      </c>
      <c r="H5" s="11">
        <v>4</v>
      </c>
      <c r="I5" s="1">
        <v>375</v>
      </c>
      <c r="J5" s="17"/>
      <c r="K5" s="1">
        <v>4</v>
      </c>
      <c r="L5" s="1">
        <v>313</v>
      </c>
      <c r="M5" s="1"/>
      <c r="N5" s="6">
        <f t="shared" si="0"/>
        <v>376.1177156177157</v>
      </c>
      <c r="O5" s="6">
        <f t="shared" si="1"/>
        <v>-63.117715617715703</v>
      </c>
      <c r="P5" s="39"/>
      <c r="Q5" s="40"/>
      <c r="R5" s="40"/>
      <c r="S5" s="40">
        <f>(O5+O9+O13)/3</f>
        <v>-72.129370629370683</v>
      </c>
      <c r="T5" s="41">
        <f>SUM(P2:S5)</f>
        <v>-1.9895196601282805E-13</v>
      </c>
    </row>
    <row r="6" spans="1:20" x14ac:dyDescent="0.25">
      <c r="A6" s="11">
        <v>5</v>
      </c>
      <c r="B6" s="1">
        <v>718</v>
      </c>
      <c r="C6" s="12"/>
      <c r="D6" s="11">
        <v>5</v>
      </c>
      <c r="E6" s="1">
        <v>337</v>
      </c>
      <c r="G6" s="6">
        <f t="shared" si="2"/>
        <v>-3.9090909090908781</v>
      </c>
      <c r="H6" s="11">
        <v>5</v>
      </c>
      <c r="I6" s="1">
        <v>303</v>
      </c>
      <c r="J6" s="17"/>
      <c r="K6" s="1">
        <v>5</v>
      </c>
      <c r="L6" s="1">
        <v>359</v>
      </c>
      <c r="M6" s="1"/>
      <c r="N6" s="6">
        <f t="shared" si="0"/>
        <v>399.53729603729607</v>
      </c>
      <c r="O6" s="6">
        <f t="shared" si="1"/>
        <v>-40.537296037296073</v>
      </c>
      <c r="P6" s="6">
        <f>P2</f>
        <v>-34.537296037296095</v>
      </c>
      <c r="Q6" s="6"/>
      <c r="R6" s="6"/>
      <c r="S6" s="6"/>
      <c r="T6" s="32"/>
    </row>
    <row r="7" spans="1:20" x14ac:dyDescent="0.25">
      <c r="A7" s="11">
        <v>6</v>
      </c>
      <c r="B7" s="1">
        <v>752</v>
      </c>
      <c r="C7" s="12"/>
      <c r="D7" s="11">
        <v>6</v>
      </c>
      <c r="E7" s="1">
        <v>367</v>
      </c>
      <c r="G7" s="6">
        <f t="shared" si="2"/>
        <v>3.363636363636374</v>
      </c>
      <c r="H7" s="11">
        <v>6</v>
      </c>
      <c r="I7" s="1">
        <v>242</v>
      </c>
      <c r="J7" s="17"/>
      <c r="K7" s="1">
        <v>6</v>
      </c>
      <c r="L7" s="1">
        <v>440</v>
      </c>
      <c r="M7" s="1"/>
      <c r="N7" s="6">
        <f t="shared" si="0"/>
        <v>422.9568764568765</v>
      </c>
      <c r="O7" s="6">
        <f t="shared" si="1"/>
        <v>17.0431235431235</v>
      </c>
      <c r="P7" s="6"/>
      <c r="Q7" s="6">
        <f>Q3</f>
        <v>24.376456876456832</v>
      </c>
      <c r="R7" s="6"/>
      <c r="S7" s="6"/>
      <c r="T7" s="32"/>
    </row>
    <row r="8" spans="1:20" x14ac:dyDescent="0.25">
      <c r="A8" s="11">
        <v>7</v>
      </c>
      <c r="B8" s="1">
        <v>736</v>
      </c>
      <c r="C8" s="12"/>
      <c r="D8" s="11">
        <v>7</v>
      </c>
      <c r="E8" s="1">
        <v>391</v>
      </c>
      <c r="G8" s="6">
        <f t="shared" si="2"/>
        <v>4.636363636363626</v>
      </c>
      <c r="H8" s="11">
        <v>7</v>
      </c>
      <c r="I8" s="1">
        <v>210</v>
      </c>
      <c r="J8" s="17"/>
      <c r="K8" s="1">
        <v>7</v>
      </c>
      <c r="L8" s="1">
        <v>520</v>
      </c>
      <c r="M8" s="1"/>
      <c r="N8" s="6">
        <f t="shared" si="0"/>
        <v>446.37645687645693</v>
      </c>
      <c r="O8" s="6">
        <f t="shared" si="1"/>
        <v>73.623543123543072</v>
      </c>
      <c r="P8" s="6"/>
      <c r="Q8" s="6"/>
      <c r="R8" s="6">
        <f>R4</f>
        <v>82.290209790209744</v>
      </c>
      <c r="S8" s="6"/>
      <c r="T8" s="32"/>
    </row>
    <row r="9" spans="1:20" x14ac:dyDescent="0.25">
      <c r="A9" s="11">
        <v>8</v>
      </c>
      <c r="B9" s="1">
        <v>768</v>
      </c>
      <c r="C9" s="12"/>
      <c r="D9" s="11">
        <v>8</v>
      </c>
      <c r="E9" s="1">
        <v>409</v>
      </c>
      <c r="G9" s="6">
        <f t="shared" si="2"/>
        <v>-9.0909090909121915E-2</v>
      </c>
      <c r="H9" s="11">
        <v>8</v>
      </c>
      <c r="I9" s="1">
        <v>239</v>
      </c>
      <c r="J9" s="17"/>
      <c r="K9" s="1">
        <v>8</v>
      </c>
      <c r="L9" s="1">
        <v>391</v>
      </c>
      <c r="M9" s="1"/>
      <c r="N9" s="6">
        <f t="shared" si="0"/>
        <v>469.79603729603735</v>
      </c>
      <c r="O9" s="6">
        <f t="shared" si="1"/>
        <v>-78.796037296037355</v>
      </c>
      <c r="P9" s="6"/>
      <c r="Q9" s="6"/>
      <c r="R9" s="6"/>
      <c r="S9" s="6">
        <f>S5</f>
        <v>-72.129370629370683</v>
      </c>
      <c r="T9" s="32"/>
    </row>
    <row r="10" spans="1:20" x14ac:dyDescent="0.25">
      <c r="A10" s="11">
        <v>9</v>
      </c>
      <c r="B10" s="1">
        <v>729</v>
      </c>
      <c r="C10" s="12"/>
      <c r="D10" s="11">
        <v>9</v>
      </c>
      <c r="E10" s="1">
        <v>433</v>
      </c>
      <c r="G10" s="6">
        <f t="shared" si="2"/>
        <v>1.181818181818187</v>
      </c>
      <c r="H10" s="11">
        <v>9</v>
      </c>
      <c r="I10" s="1">
        <v>342</v>
      </c>
      <c r="J10" s="17"/>
      <c r="K10" s="1">
        <v>9</v>
      </c>
      <c r="L10" s="1">
        <v>449</v>
      </c>
      <c r="M10" s="1"/>
      <c r="N10" s="6">
        <f t="shared" si="0"/>
        <v>493.21561771561778</v>
      </c>
      <c r="O10" s="6">
        <f t="shared" si="1"/>
        <v>-44.215617715617782</v>
      </c>
      <c r="P10" s="6">
        <f>P6</f>
        <v>-34.537296037296095</v>
      </c>
      <c r="Q10" s="6"/>
      <c r="R10" s="6"/>
      <c r="S10" s="6"/>
      <c r="T10" s="32"/>
    </row>
    <row r="11" spans="1:20" x14ac:dyDescent="0.25">
      <c r="A11" s="11">
        <v>10</v>
      </c>
      <c r="B11" s="1">
        <v>777</v>
      </c>
      <c r="C11" s="12"/>
      <c r="D11" s="11">
        <v>10</v>
      </c>
      <c r="E11" s="1">
        <v>459</v>
      </c>
      <c r="G11" s="6">
        <f t="shared" si="2"/>
        <v>4.4545454545454959</v>
      </c>
      <c r="H11" s="11">
        <v>10</v>
      </c>
      <c r="I11" s="1">
        <v>396</v>
      </c>
      <c r="J11" s="17"/>
      <c r="K11" s="1">
        <v>10</v>
      </c>
      <c r="L11" s="1">
        <v>550</v>
      </c>
      <c r="M11" s="1"/>
      <c r="N11" s="6">
        <f t="shared" si="0"/>
        <v>516.63519813519815</v>
      </c>
      <c r="O11" s="6">
        <f t="shared" si="1"/>
        <v>33.364801864801848</v>
      </c>
      <c r="P11" s="6"/>
      <c r="Q11" s="6">
        <f>Q7</f>
        <v>24.376456876456832</v>
      </c>
      <c r="R11" s="6"/>
      <c r="S11" s="6"/>
      <c r="T11" s="32"/>
    </row>
    <row r="12" spans="1:20" x14ac:dyDescent="0.25">
      <c r="A12" s="11">
        <v>11</v>
      </c>
      <c r="B12" s="1">
        <v>748</v>
      </c>
      <c r="C12" s="12"/>
      <c r="D12" s="11">
        <v>11</v>
      </c>
      <c r="E12" s="1">
        <v>481</v>
      </c>
      <c r="G12" s="6">
        <f t="shared" si="2"/>
        <v>3.7272727272727479</v>
      </c>
      <c r="H12" s="11">
        <v>11</v>
      </c>
      <c r="I12" s="1">
        <v>457</v>
      </c>
      <c r="J12" s="17"/>
      <c r="K12" s="1">
        <v>11</v>
      </c>
      <c r="L12" s="1">
        <v>650</v>
      </c>
      <c r="M12" s="1"/>
      <c r="N12" s="6">
        <f t="shared" si="0"/>
        <v>540.05477855477864</v>
      </c>
      <c r="O12" s="6">
        <f t="shared" si="1"/>
        <v>109.94522144522136</v>
      </c>
      <c r="P12" s="6"/>
      <c r="Q12" s="6"/>
      <c r="R12" s="6">
        <f>R8</f>
        <v>82.290209790209744</v>
      </c>
      <c r="S12" s="6"/>
      <c r="T12" s="32"/>
    </row>
    <row r="13" spans="1:20" x14ac:dyDescent="0.25">
      <c r="A13" s="11">
        <v>12</v>
      </c>
      <c r="B13" s="13">
        <v>756</v>
      </c>
      <c r="C13" s="14">
        <f>C14</f>
        <v>748.08333333333337</v>
      </c>
      <c r="D13" s="11">
        <v>12</v>
      </c>
      <c r="E13" s="1">
        <v>500</v>
      </c>
      <c r="F13" s="7">
        <v>500</v>
      </c>
      <c r="G13" s="6">
        <f t="shared" si="2"/>
        <v>0</v>
      </c>
      <c r="H13" s="11">
        <v>12</v>
      </c>
      <c r="I13" s="1">
        <v>587</v>
      </c>
      <c r="J13" s="26">
        <f>I13</f>
        <v>587</v>
      </c>
      <c r="K13" s="1">
        <v>12</v>
      </c>
      <c r="L13" s="1">
        <v>489</v>
      </c>
      <c r="M13" s="1">
        <f>N13+S5</f>
        <v>491.34498834498834</v>
      </c>
      <c r="N13" s="6">
        <f t="shared" si="0"/>
        <v>563.47435897435901</v>
      </c>
      <c r="O13" s="6">
        <f t="shared" si="1"/>
        <v>-74.474358974359006</v>
      </c>
      <c r="P13" s="6"/>
      <c r="Q13" s="6"/>
      <c r="R13" s="6"/>
      <c r="S13" s="6">
        <f>S9</f>
        <v>-72.129370629370683</v>
      </c>
      <c r="T13" s="32"/>
    </row>
    <row r="14" spans="1:20" x14ac:dyDescent="0.25">
      <c r="A14" s="11">
        <v>13</v>
      </c>
      <c r="C14" s="15">
        <f t="shared" ref="C14:C19" si="3">AVERAGE(B$2:B$13)</f>
        <v>748.08333333333337</v>
      </c>
      <c r="D14" s="11">
        <v>13</v>
      </c>
      <c r="F14" s="7">
        <f>E13+$E$22</f>
        <v>522.72727272727275</v>
      </c>
      <c r="H14" s="11">
        <v>13</v>
      </c>
      <c r="J14" s="15">
        <f t="shared" ref="J14:J19" si="4">I2</f>
        <v>666</v>
      </c>
      <c r="K14" s="1">
        <v>13</v>
      </c>
      <c r="L14" s="2"/>
      <c r="M14" s="8">
        <f>N14+P2</f>
        <v>552.35664335664342</v>
      </c>
      <c r="N14" s="6">
        <f t="shared" si="0"/>
        <v>586.89393939393949</v>
      </c>
      <c r="T14" s="32"/>
    </row>
    <row r="15" spans="1:20" x14ac:dyDescent="0.25">
      <c r="A15" s="11">
        <v>14</v>
      </c>
      <c r="C15" s="15">
        <f t="shared" si="3"/>
        <v>748.08333333333337</v>
      </c>
      <c r="D15" s="11">
        <v>14</v>
      </c>
      <c r="F15" s="7">
        <f>F14+$E$22</f>
        <v>545.4545454545455</v>
      </c>
      <c r="H15" s="11">
        <v>14</v>
      </c>
      <c r="J15" s="15">
        <f t="shared" si="4"/>
        <v>618</v>
      </c>
      <c r="K15" s="1">
        <v>14</v>
      </c>
      <c r="L15" s="2"/>
      <c r="M15" s="8">
        <f>N15+Q3</f>
        <v>634.68997668997667</v>
      </c>
      <c r="N15" s="6">
        <f t="shared" si="0"/>
        <v>610.31351981351986</v>
      </c>
      <c r="T15" s="32"/>
    </row>
    <row r="16" spans="1:20" x14ac:dyDescent="0.25">
      <c r="A16" s="11">
        <v>15</v>
      </c>
      <c r="C16" s="15">
        <f t="shared" si="3"/>
        <v>748.08333333333337</v>
      </c>
      <c r="D16" s="11">
        <v>15</v>
      </c>
      <c r="F16" s="7">
        <f>F15+$E$22</f>
        <v>568.18181818181824</v>
      </c>
      <c r="H16" s="11">
        <v>15</v>
      </c>
      <c r="J16" s="15">
        <f t="shared" si="4"/>
        <v>483</v>
      </c>
      <c r="K16" s="1">
        <v>15</v>
      </c>
      <c r="L16" s="2"/>
      <c r="M16" s="8">
        <f>N16+R4</f>
        <v>716.02331002330993</v>
      </c>
      <c r="N16" s="6">
        <f t="shared" si="0"/>
        <v>633.73310023310023</v>
      </c>
      <c r="T16" s="32"/>
    </row>
    <row r="17" spans="1:20" x14ac:dyDescent="0.25">
      <c r="A17" s="11">
        <v>16</v>
      </c>
      <c r="C17" s="15">
        <f t="shared" si="3"/>
        <v>748.08333333333337</v>
      </c>
      <c r="D17" s="11">
        <v>16</v>
      </c>
      <c r="F17" s="7">
        <f>F16+$E$22</f>
        <v>590.90909090909099</v>
      </c>
      <c r="H17" s="11">
        <v>16</v>
      </c>
      <c r="J17" s="15">
        <f t="shared" si="4"/>
        <v>375</v>
      </c>
      <c r="K17" s="1">
        <v>16</v>
      </c>
      <c r="L17" s="2"/>
      <c r="M17" s="8">
        <f>N17+S5</f>
        <v>585.02331002331005</v>
      </c>
      <c r="N17" s="6">
        <f t="shared" si="0"/>
        <v>657.15268065268071</v>
      </c>
      <c r="T17" s="32"/>
    </row>
    <row r="18" spans="1:20" x14ac:dyDescent="0.25">
      <c r="A18" s="11">
        <v>17</v>
      </c>
      <c r="C18" s="15">
        <f t="shared" si="3"/>
        <v>748.08333333333337</v>
      </c>
      <c r="D18" s="11">
        <v>17</v>
      </c>
      <c r="F18" s="7">
        <f>F17+$E$22</f>
        <v>613.63636363636374</v>
      </c>
      <c r="H18" s="11">
        <v>17</v>
      </c>
      <c r="J18" s="15">
        <f t="shared" si="4"/>
        <v>303</v>
      </c>
      <c r="K18" s="1">
        <v>17</v>
      </c>
      <c r="L18" s="2"/>
      <c r="M18" s="8">
        <f>N18+P2</f>
        <v>646.03496503496513</v>
      </c>
      <c r="N18" s="6">
        <f t="shared" si="0"/>
        <v>680.5722610722612</v>
      </c>
      <c r="T18" s="32"/>
    </row>
    <row r="19" spans="1:20" x14ac:dyDescent="0.25">
      <c r="A19" s="11">
        <v>18</v>
      </c>
      <c r="C19" s="15">
        <f t="shared" si="3"/>
        <v>748.08333333333337</v>
      </c>
      <c r="D19" s="11">
        <v>18</v>
      </c>
      <c r="F19" s="7">
        <f>F18+$E$22</f>
        <v>636.36363636363649</v>
      </c>
      <c r="H19" s="11">
        <v>18</v>
      </c>
      <c r="J19" s="15">
        <f t="shared" si="4"/>
        <v>242</v>
      </c>
      <c r="K19" s="1">
        <v>18</v>
      </c>
      <c r="L19" s="2"/>
      <c r="M19" s="8">
        <f>N19+Q3</f>
        <v>728.36829836829838</v>
      </c>
      <c r="N19" s="6">
        <f t="shared" si="0"/>
        <v>703.99184149184157</v>
      </c>
      <c r="T19" s="32"/>
    </row>
    <row r="20" spans="1:20" x14ac:dyDescent="0.25">
      <c r="A20" s="16"/>
      <c r="C20" s="17"/>
      <c r="D20" s="16"/>
      <c r="G20" s="17"/>
      <c r="H20" s="16"/>
      <c r="J20" s="17"/>
      <c r="O20" s="27"/>
      <c r="T20" s="32"/>
    </row>
    <row r="21" spans="1:20" x14ac:dyDescent="0.25">
      <c r="A21" s="18" t="s">
        <v>5</v>
      </c>
      <c r="B21" s="19">
        <f>_xlfn.STDEV.S(B2:B13)</f>
        <v>18.608201189667728</v>
      </c>
      <c r="C21" s="15"/>
      <c r="D21" s="18" t="s">
        <v>7</v>
      </c>
      <c r="E21" s="6">
        <f>E13-E2</f>
        <v>250</v>
      </c>
      <c r="F21" s="6"/>
      <c r="G21" s="17"/>
      <c r="H21" s="16"/>
      <c r="J21" s="17"/>
      <c r="L21" s="5" t="s">
        <v>12</v>
      </c>
      <c r="M21" s="5"/>
      <c r="N21" s="7">
        <v>282.43939393939399</v>
      </c>
      <c r="T21" s="32"/>
    </row>
    <row r="22" spans="1:20" x14ac:dyDescent="0.25">
      <c r="A22" s="18" t="s">
        <v>6</v>
      </c>
      <c r="B22" s="7">
        <f>AVERAGE(B2:B13)</f>
        <v>748.08333333333337</v>
      </c>
      <c r="C22" s="14"/>
      <c r="D22" s="18" t="s">
        <v>8</v>
      </c>
      <c r="E22" s="6">
        <f>E21/(12-1)</f>
        <v>22.727272727272727</v>
      </c>
      <c r="F22" s="6"/>
      <c r="G22" s="17"/>
      <c r="H22" s="16"/>
      <c r="J22" s="17"/>
      <c r="N22" s="7">
        <v>23.41958041958042</v>
      </c>
      <c r="T22" s="32"/>
    </row>
    <row r="23" spans="1:20" x14ac:dyDescent="0.25">
      <c r="A23" s="16"/>
      <c r="C23" s="17"/>
      <c r="D23" s="5" t="s">
        <v>23</v>
      </c>
      <c r="E23" s="6">
        <f>MIN(G2:G13)</f>
        <v>-6.454545454545439</v>
      </c>
      <c r="G23" s="17"/>
      <c r="H23" s="16"/>
      <c r="J23" s="17"/>
      <c r="T23" s="32"/>
    </row>
    <row r="24" spans="1:20" x14ac:dyDescent="0.25">
      <c r="A24" s="16"/>
      <c r="C24" s="17"/>
      <c r="D24" s="5" t="s">
        <v>24</v>
      </c>
      <c r="E24" s="6">
        <f>MAX(G2:G13)</f>
        <v>4.636363636363626</v>
      </c>
      <c r="G24" s="17"/>
      <c r="H24" s="16"/>
      <c r="J24" s="17"/>
      <c r="T24" s="32"/>
    </row>
    <row r="25" spans="1:20" x14ac:dyDescent="0.25">
      <c r="A25" s="16"/>
      <c r="C25" s="17"/>
      <c r="D25" s="16"/>
      <c r="G25" s="17"/>
      <c r="H25" s="16"/>
      <c r="J25" s="17"/>
      <c r="T25" s="32"/>
    </row>
    <row r="26" spans="1:20" x14ac:dyDescent="0.25">
      <c r="A26" s="16"/>
      <c r="C26" s="17"/>
      <c r="D26" s="16"/>
      <c r="E26" s="5"/>
      <c r="F26" s="5"/>
      <c r="G26" s="17"/>
      <c r="H26" s="16"/>
      <c r="J26" s="17"/>
      <c r="T26" s="32"/>
    </row>
    <row r="27" spans="1:20" x14ac:dyDescent="0.25">
      <c r="A27" s="16"/>
      <c r="C27" s="17"/>
      <c r="D27" s="16"/>
      <c r="G27" s="17"/>
      <c r="H27" s="16"/>
      <c r="J27" s="17"/>
      <c r="T27" s="32"/>
    </row>
    <row r="28" spans="1:20" x14ac:dyDescent="0.25">
      <c r="A28" s="16"/>
      <c r="C28" s="17"/>
      <c r="D28" s="16"/>
      <c r="G28" s="17"/>
      <c r="H28" s="16"/>
      <c r="J28" s="17"/>
      <c r="T28" s="32"/>
    </row>
    <row r="29" spans="1:20" x14ac:dyDescent="0.25">
      <c r="A29" s="16"/>
      <c r="C29" s="17"/>
      <c r="D29" s="16"/>
      <c r="G29" s="17"/>
      <c r="H29" s="16"/>
      <c r="J29" s="17"/>
      <c r="T29" s="32"/>
    </row>
    <row r="30" spans="1:20" x14ac:dyDescent="0.25">
      <c r="A30" s="16"/>
      <c r="C30" s="17"/>
      <c r="D30" s="16"/>
      <c r="G30" s="17"/>
      <c r="H30" s="16"/>
      <c r="J30" s="17"/>
      <c r="T30" s="32"/>
    </row>
    <row r="31" spans="1:20" x14ac:dyDescent="0.25">
      <c r="A31" s="16"/>
      <c r="C31" s="17"/>
      <c r="D31" s="16"/>
      <c r="G31" s="17"/>
      <c r="H31" s="16"/>
      <c r="J31" s="17"/>
      <c r="T31" s="32"/>
    </row>
    <row r="32" spans="1:20" x14ac:dyDescent="0.25">
      <c r="A32" s="16"/>
      <c r="C32" s="17"/>
      <c r="D32" s="16"/>
      <c r="G32" s="17"/>
      <c r="H32" s="16"/>
      <c r="J32" s="17"/>
      <c r="T32" s="32"/>
    </row>
    <row r="33" spans="1:20" x14ac:dyDescent="0.25">
      <c r="A33" s="16"/>
      <c r="C33" s="17"/>
      <c r="D33" s="16"/>
      <c r="G33" s="17"/>
      <c r="H33" s="16"/>
      <c r="J33" s="17"/>
      <c r="T33" s="32"/>
    </row>
    <row r="34" spans="1:20" x14ac:dyDescent="0.25">
      <c r="A34" s="16"/>
      <c r="C34" s="17"/>
      <c r="D34" s="16"/>
      <c r="G34" s="17"/>
      <c r="H34" s="16"/>
      <c r="J34" s="17"/>
      <c r="T34" s="32"/>
    </row>
    <row r="35" spans="1:20" x14ac:dyDescent="0.25">
      <c r="A35" s="16"/>
      <c r="C35" s="17"/>
      <c r="D35" s="16"/>
      <c r="G35" s="17"/>
      <c r="H35" s="25"/>
      <c r="I35" s="4"/>
      <c r="J35" s="10"/>
      <c r="T35" s="32"/>
    </row>
    <row r="36" spans="1:20" x14ac:dyDescent="0.25">
      <c r="A36" s="16"/>
      <c r="C36" s="17"/>
      <c r="D36" s="16"/>
      <c r="G36" s="17"/>
      <c r="H36" s="11"/>
      <c r="I36" s="1"/>
      <c r="J36" s="17"/>
      <c r="T36" s="32"/>
    </row>
  </sheetData>
  <sheetProtection sheet="1" objects="1" scenarios="1"/>
  <phoneticPr fontId="4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68C6-1D5A-48BD-837C-9DE0CF7AA768}">
  <dimension ref="A1:S36"/>
  <sheetViews>
    <sheetView workbookViewId="0">
      <selection activeCell="D12" sqref="D12"/>
    </sheetView>
  </sheetViews>
  <sheetFormatPr defaultRowHeight="13.2" x14ac:dyDescent="0.25"/>
  <cols>
    <col min="1" max="1" width="11.44140625" customWidth="1"/>
    <col min="2" max="5" width="11" customWidth="1"/>
    <col min="6" max="8" width="11.77734375" customWidth="1"/>
    <col min="9" max="10" width="13.109375" customWidth="1"/>
    <col min="11" max="11" width="13.77734375" customWidth="1"/>
    <col min="12" max="12" width="11.21875" customWidth="1"/>
    <col min="13" max="13" width="17.21875" customWidth="1"/>
    <col min="14" max="14" width="12.6640625" customWidth="1"/>
  </cols>
  <sheetData>
    <row r="1" spans="1:19" s="51" customFormat="1" x14ac:dyDescent="0.25">
      <c r="A1" s="9" t="s">
        <v>0</v>
      </c>
      <c r="B1" s="4" t="s">
        <v>18</v>
      </c>
      <c r="C1" s="4" t="s">
        <v>9</v>
      </c>
      <c r="D1" s="10" t="s">
        <v>25</v>
      </c>
      <c r="E1" s="9" t="s">
        <v>0</v>
      </c>
      <c r="F1" s="4" t="s">
        <v>19</v>
      </c>
      <c r="G1" s="4" t="s">
        <v>9</v>
      </c>
      <c r="H1" s="10" t="s">
        <v>25</v>
      </c>
      <c r="I1" s="9" t="s">
        <v>20</v>
      </c>
      <c r="J1" s="4" t="s">
        <v>9</v>
      </c>
      <c r="K1" s="10" t="s">
        <v>25</v>
      </c>
      <c r="L1" s="9" t="s">
        <v>21</v>
      </c>
      <c r="M1" s="4" t="s">
        <v>9</v>
      </c>
      <c r="N1" s="10" t="s">
        <v>25</v>
      </c>
    </row>
    <row r="2" spans="1:19" x14ac:dyDescent="0.25">
      <c r="A2" s="11">
        <v>1</v>
      </c>
      <c r="B2" s="1">
        <v>751</v>
      </c>
      <c r="C2" s="1"/>
      <c r="D2" s="12"/>
      <c r="E2" s="11">
        <v>1</v>
      </c>
      <c r="F2" s="1">
        <v>250</v>
      </c>
      <c r="G2" s="1"/>
      <c r="H2" s="12"/>
      <c r="I2" s="11">
        <v>666</v>
      </c>
      <c r="J2" s="1"/>
      <c r="K2" s="12"/>
      <c r="L2" s="11">
        <v>287</v>
      </c>
      <c r="N2" s="17"/>
    </row>
    <row r="3" spans="1:19" x14ac:dyDescent="0.25">
      <c r="A3" s="11">
        <v>2</v>
      </c>
      <c r="B3" s="1">
        <v>741</v>
      </c>
      <c r="C3" s="1"/>
      <c r="D3" s="12"/>
      <c r="E3" s="11">
        <v>2</v>
      </c>
      <c r="F3" s="1">
        <v>268</v>
      </c>
      <c r="G3" s="1"/>
      <c r="H3" s="12"/>
      <c r="I3" s="11">
        <v>618</v>
      </c>
      <c r="J3" s="1"/>
      <c r="K3" s="12"/>
      <c r="L3" s="11">
        <v>352</v>
      </c>
      <c r="N3" s="17"/>
    </row>
    <row r="4" spans="1:19" x14ac:dyDescent="0.25">
      <c r="A4" s="11">
        <v>3</v>
      </c>
      <c r="B4" s="1">
        <v>728</v>
      </c>
      <c r="C4" s="1"/>
      <c r="D4" s="12"/>
      <c r="E4" s="11">
        <v>3</v>
      </c>
      <c r="F4" s="1">
        <v>289</v>
      </c>
      <c r="G4" s="1"/>
      <c r="H4" s="12"/>
      <c r="I4" s="11">
        <v>483</v>
      </c>
      <c r="J4" s="1"/>
      <c r="K4" s="12"/>
      <c r="L4" s="11">
        <v>416</v>
      </c>
      <c r="N4" s="17"/>
    </row>
    <row r="5" spans="1:19" x14ac:dyDescent="0.25">
      <c r="A5" s="11">
        <v>4</v>
      </c>
      <c r="B5" s="1">
        <v>773</v>
      </c>
      <c r="C5" s="1"/>
      <c r="D5" s="12"/>
      <c r="E5" s="11">
        <v>4</v>
      </c>
      <c r="F5" s="1">
        <v>314</v>
      </c>
      <c r="G5" s="1"/>
      <c r="H5" s="12"/>
      <c r="I5" s="11">
        <v>375</v>
      </c>
      <c r="J5" s="1"/>
      <c r="K5" s="12"/>
      <c r="L5" s="11">
        <v>313</v>
      </c>
      <c r="N5" s="17"/>
    </row>
    <row r="6" spans="1:19" x14ac:dyDescent="0.25">
      <c r="A6" s="11">
        <v>5</v>
      </c>
      <c r="B6" s="1">
        <v>718</v>
      </c>
      <c r="C6" s="1"/>
      <c r="D6" s="12"/>
      <c r="E6" s="11">
        <v>5</v>
      </c>
      <c r="F6" s="1">
        <v>337</v>
      </c>
      <c r="G6" s="1"/>
      <c r="H6" s="12"/>
      <c r="I6" s="11">
        <v>303</v>
      </c>
      <c r="J6" s="1"/>
      <c r="K6" s="12"/>
      <c r="L6" s="11">
        <v>359</v>
      </c>
      <c r="N6" s="17"/>
    </row>
    <row r="7" spans="1:19" x14ac:dyDescent="0.25">
      <c r="A7" s="11">
        <v>6</v>
      </c>
      <c r="B7" s="1">
        <v>752</v>
      </c>
      <c r="C7" s="1"/>
      <c r="D7" s="12"/>
      <c r="E7" s="11">
        <v>6</v>
      </c>
      <c r="F7" s="1">
        <v>367</v>
      </c>
      <c r="G7" s="1"/>
      <c r="H7" s="12"/>
      <c r="I7" s="11">
        <v>242</v>
      </c>
      <c r="J7" s="1"/>
      <c r="K7" s="12"/>
      <c r="L7" s="11">
        <v>440</v>
      </c>
      <c r="N7" s="17"/>
    </row>
    <row r="8" spans="1:19" x14ac:dyDescent="0.25">
      <c r="A8" s="11">
        <v>7</v>
      </c>
      <c r="B8" s="1">
        <v>736</v>
      </c>
      <c r="C8" s="1"/>
      <c r="D8" s="12"/>
      <c r="E8" s="11">
        <v>7</v>
      </c>
      <c r="F8" s="1">
        <v>391</v>
      </c>
      <c r="G8" s="1"/>
      <c r="H8" s="12"/>
      <c r="I8" s="11">
        <v>210</v>
      </c>
      <c r="J8" s="1"/>
      <c r="K8" s="12"/>
      <c r="L8" s="11">
        <v>520</v>
      </c>
      <c r="N8" s="17"/>
    </row>
    <row r="9" spans="1:19" x14ac:dyDescent="0.25">
      <c r="A9" s="11">
        <v>8</v>
      </c>
      <c r="B9" s="1">
        <v>768</v>
      </c>
      <c r="C9" s="1"/>
      <c r="D9" s="12"/>
      <c r="E9" s="11">
        <v>8</v>
      </c>
      <c r="F9" s="1">
        <v>409</v>
      </c>
      <c r="G9" s="1"/>
      <c r="H9" s="12"/>
      <c r="I9" s="11">
        <v>239</v>
      </c>
      <c r="J9" s="1"/>
      <c r="K9" s="12"/>
      <c r="L9" s="11">
        <v>391</v>
      </c>
      <c r="N9" s="17"/>
    </row>
    <row r="10" spans="1:19" x14ac:dyDescent="0.25">
      <c r="A10" s="11">
        <v>9</v>
      </c>
      <c r="B10" s="1">
        <v>729</v>
      </c>
      <c r="C10" s="1"/>
      <c r="D10" s="12"/>
      <c r="E10" s="11">
        <v>9</v>
      </c>
      <c r="F10" s="1">
        <v>433</v>
      </c>
      <c r="G10" s="1"/>
      <c r="H10" s="12"/>
      <c r="I10" s="11">
        <v>342</v>
      </c>
      <c r="J10" s="1"/>
      <c r="K10" s="12"/>
      <c r="L10" s="11">
        <v>449</v>
      </c>
      <c r="N10" s="17"/>
    </row>
    <row r="11" spans="1:19" x14ac:dyDescent="0.25">
      <c r="A11" s="11">
        <v>10</v>
      </c>
      <c r="B11" s="1">
        <v>777</v>
      </c>
      <c r="C11" s="1"/>
      <c r="D11" s="12"/>
      <c r="E11" s="11">
        <v>10</v>
      </c>
      <c r="F11" s="1">
        <v>459</v>
      </c>
      <c r="G11" s="1"/>
      <c r="H11" s="12"/>
      <c r="I11" s="11">
        <v>396</v>
      </c>
      <c r="J11" s="1"/>
      <c r="K11" s="12"/>
      <c r="L11" s="11">
        <v>550</v>
      </c>
      <c r="N11" s="17"/>
    </row>
    <row r="12" spans="1:19" x14ac:dyDescent="0.25">
      <c r="A12" s="11">
        <v>11</v>
      </c>
      <c r="B12" s="1">
        <v>748</v>
      </c>
      <c r="C12" s="1"/>
      <c r="D12" s="12"/>
      <c r="E12" s="11">
        <v>11</v>
      </c>
      <c r="F12" s="1">
        <v>481</v>
      </c>
      <c r="G12" s="1"/>
      <c r="H12" s="12"/>
      <c r="I12" s="11">
        <v>457</v>
      </c>
      <c r="J12" s="1"/>
      <c r="K12" s="12"/>
      <c r="L12" s="11">
        <v>650</v>
      </c>
      <c r="N12" s="17"/>
    </row>
    <row r="13" spans="1:19" ht="13.8" thickBot="1" x14ac:dyDescent="0.3">
      <c r="A13" s="11">
        <v>12</v>
      </c>
      <c r="B13" s="49">
        <v>756</v>
      </c>
      <c r="C13" s="1">
        <v>748</v>
      </c>
      <c r="D13" s="12">
        <f>B13</f>
        <v>756</v>
      </c>
      <c r="E13" s="11">
        <v>12</v>
      </c>
      <c r="F13" s="49">
        <v>500</v>
      </c>
      <c r="G13" s="49">
        <f>F13</f>
        <v>500</v>
      </c>
      <c r="H13" s="12">
        <f>F13</f>
        <v>500</v>
      </c>
      <c r="I13" s="50">
        <v>587</v>
      </c>
      <c r="J13" s="49">
        <f>I13</f>
        <v>587</v>
      </c>
      <c r="K13" s="12">
        <f>I13</f>
        <v>587</v>
      </c>
      <c r="L13" s="50">
        <v>489</v>
      </c>
      <c r="M13" s="1">
        <f>L13</f>
        <v>489</v>
      </c>
      <c r="N13" s="12">
        <f>L13</f>
        <v>489</v>
      </c>
    </row>
    <row r="14" spans="1:19" x14ac:dyDescent="0.25">
      <c r="A14" s="47">
        <v>13</v>
      </c>
      <c r="C14" s="43">
        <f>'Item 1-4 FORECAST'!C14</f>
        <v>748.08333333333337</v>
      </c>
      <c r="D14" s="48">
        <f ca="1">748+RANDBETWEEN(-20,20)</f>
        <v>747</v>
      </c>
      <c r="E14" s="47">
        <v>13</v>
      </c>
      <c r="G14" s="45">
        <f>'Item 1-4 FORECAST'!F14</f>
        <v>522.72727272727275</v>
      </c>
      <c r="H14" s="48">
        <f ca="1">$F$2+(A14-1)*22.7+RANDBETWEEN(-10,10)</f>
        <v>524.4</v>
      </c>
      <c r="I14" s="16"/>
      <c r="J14" s="45">
        <f>'Item 1-4 FORECAST'!J14</f>
        <v>666</v>
      </c>
      <c r="K14" s="48">
        <f t="shared" ref="K14:K19" ca="1" si="0">I2+RANDBETWEEN(-10,10)</f>
        <v>657</v>
      </c>
      <c r="L14" s="16"/>
      <c r="M14" s="46">
        <f>'Item 1-4 FORECAST'!M14</f>
        <v>552.35664335664342</v>
      </c>
      <c r="N14" s="48">
        <f ca="1">'Item 1-4 FORECAST'!M14+RANDBETWEEN(-20,20)</f>
        <v>565.35664335664342</v>
      </c>
      <c r="O14" s="44"/>
      <c r="P14" s="44"/>
      <c r="Q14" s="44"/>
      <c r="R14" s="44"/>
      <c r="S14" s="44"/>
    </row>
    <row r="15" spans="1:19" x14ac:dyDescent="0.25">
      <c r="A15" s="11">
        <v>14</v>
      </c>
      <c r="C15" s="45">
        <f>'Item 1-4 FORECAST'!C15</f>
        <v>748.08333333333337</v>
      </c>
      <c r="D15" s="26">
        <f t="shared" ref="D15:D19" ca="1" si="1">748+RANDBETWEEN(-20,20)</f>
        <v>766</v>
      </c>
      <c r="E15" s="11">
        <v>14</v>
      </c>
      <c r="G15" s="45">
        <f>'Item 1-4 FORECAST'!F15</f>
        <v>545.4545454545455</v>
      </c>
      <c r="H15" s="26">
        <f t="shared" ref="H15:H19" ca="1" si="2">$F$2+(A15-1)*22.7+RANDBETWEEN(-10,10)</f>
        <v>548.09999999999991</v>
      </c>
      <c r="I15" s="16"/>
      <c r="J15" s="45">
        <f>'Item 1-4 FORECAST'!J15</f>
        <v>618</v>
      </c>
      <c r="K15" s="26">
        <f t="shared" ca="1" si="0"/>
        <v>627</v>
      </c>
      <c r="L15" s="16"/>
      <c r="M15" s="6">
        <f>'Item 1-4 FORECAST'!M15</f>
        <v>634.68997668997667</v>
      </c>
      <c r="N15" s="26">
        <f ca="1">'Item 1-4 FORECAST'!M15+RANDBETWEEN(-20,20)</f>
        <v>620.68997668997667</v>
      </c>
    </row>
    <row r="16" spans="1:19" x14ac:dyDescent="0.25">
      <c r="A16" s="11">
        <v>15</v>
      </c>
      <c r="C16" s="45">
        <f>'Item 1-4 FORECAST'!C16</f>
        <v>748.08333333333337</v>
      </c>
      <c r="D16" s="26">
        <f t="shared" ca="1" si="1"/>
        <v>759</v>
      </c>
      <c r="E16" s="11">
        <v>15</v>
      </c>
      <c r="G16" s="45">
        <f>'Item 1-4 FORECAST'!F16</f>
        <v>568.18181818181824</v>
      </c>
      <c r="H16" s="26">
        <f t="shared" ca="1" si="2"/>
        <v>577.79999999999995</v>
      </c>
      <c r="I16" s="16"/>
      <c r="J16" s="45">
        <f>'Item 1-4 FORECAST'!J16</f>
        <v>483</v>
      </c>
      <c r="K16" s="26">
        <f t="shared" ca="1" si="0"/>
        <v>491</v>
      </c>
      <c r="L16" s="16"/>
      <c r="M16" s="6">
        <f>'Item 1-4 FORECAST'!M16</f>
        <v>716.02331002330993</v>
      </c>
      <c r="N16" s="26">
        <f ca="1">'Item 1-4 FORECAST'!M16+RANDBETWEEN(-20,20)</f>
        <v>718.02331002330993</v>
      </c>
    </row>
    <row r="17" spans="1:14" x14ac:dyDescent="0.25">
      <c r="A17" s="11">
        <v>16</v>
      </c>
      <c r="C17" s="45">
        <f>'Item 1-4 FORECAST'!C17</f>
        <v>748.08333333333337</v>
      </c>
      <c r="D17" s="26">
        <f t="shared" ca="1" si="1"/>
        <v>731</v>
      </c>
      <c r="E17" s="11">
        <v>16</v>
      </c>
      <c r="G17" s="45">
        <f>'Item 1-4 FORECAST'!F17</f>
        <v>590.90909090909099</v>
      </c>
      <c r="H17" s="26">
        <f t="shared" ca="1" si="2"/>
        <v>597.5</v>
      </c>
      <c r="I17" s="16"/>
      <c r="J17" s="45">
        <f>'Item 1-4 FORECAST'!J17</f>
        <v>375</v>
      </c>
      <c r="K17" s="26">
        <f t="shared" ca="1" si="0"/>
        <v>367</v>
      </c>
      <c r="L17" s="16"/>
      <c r="M17" s="6">
        <f>'Item 1-4 FORECAST'!M17</f>
        <v>585.02331002331005</v>
      </c>
      <c r="N17" s="26">
        <f ca="1">'Item 1-4 FORECAST'!M17+RANDBETWEEN(-20,20)</f>
        <v>568.02331002331005</v>
      </c>
    </row>
    <row r="18" spans="1:14" x14ac:dyDescent="0.25">
      <c r="A18" s="11">
        <v>17</v>
      </c>
      <c r="C18" s="45">
        <f>'Item 1-4 FORECAST'!C18</f>
        <v>748.08333333333337</v>
      </c>
      <c r="D18" s="26">
        <f t="shared" ca="1" si="1"/>
        <v>728</v>
      </c>
      <c r="E18" s="11">
        <v>17</v>
      </c>
      <c r="G18" s="45">
        <f>'Item 1-4 FORECAST'!F18</f>
        <v>613.63636363636374</v>
      </c>
      <c r="H18" s="26">
        <f t="shared" ca="1" si="2"/>
        <v>623.20000000000005</v>
      </c>
      <c r="I18" s="16"/>
      <c r="J18" s="45">
        <f>'Item 1-4 FORECAST'!J18</f>
        <v>303</v>
      </c>
      <c r="K18" s="26">
        <f t="shared" ca="1" si="0"/>
        <v>297</v>
      </c>
      <c r="L18" s="16"/>
      <c r="M18" s="6">
        <f>'Item 1-4 FORECAST'!M18</f>
        <v>646.03496503496513</v>
      </c>
      <c r="N18" s="26">
        <f ca="1">'Item 1-4 FORECAST'!M18+RANDBETWEEN(-20,20)</f>
        <v>638.03496503496513</v>
      </c>
    </row>
    <row r="19" spans="1:14" x14ac:dyDescent="0.25">
      <c r="A19" s="11">
        <v>18</v>
      </c>
      <c r="C19" s="45">
        <f>'Item 1-4 FORECAST'!C19</f>
        <v>748.08333333333337</v>
      </c>
      <c r="D19" s="26">
        <f t="shared" ca="1" si="1"/>
        <v>741</v>
      </c>
      <c r="E19" s="11">
        <v>18</v>
      </c>
      <c r="G19" s="45">
        <f>'Item 1-4 FORECAST'!F19</f>
        <v>636.36363636363649</v>
      </c>
      <c r="H19" s="26">
        <f t="shared" ca="1" si="2"/>
        <v>639.9</v>
      </c>
      <c r="I19" s="16"/>
      <c r="J19" s="45">
        <f>'Item 1-4 FORECAST'!J19</f>
        <v>242</v>
      </c>
      <c r="K19" s="26">
        <f t="shared" ca="1" si="0"/>
        <v>247</v>
      </c>
      <c r="L19" s="16"/>
      <c r="M19" s="6">
        <f>'Item 1-4 FORECAST'!M19</f>
        <v>728.36829836829838</v>
      </c>
      <c r="N19" s="26">
        <f ca="1">'Item 1-4 FORECAST'!M19+RANDBETWEEN(-20,20)</f>
        <v>725.36829836829838</v>
      </c>
    </row>
    <row r="20" spans="1:14" x14ac:dyDescent="0.25">
      <c r="A20" s="16"/>
      <c r="D20" s="17"/>
      <c r="E20" s="16"/>
      <c r="H20" s="17"/>
      <c r="I20" s="16"/>
      <c r="K20" s="17"/>
      <c r="L20" s="16"/>
      <c r="N20" s="17"/>
    </row>
    <row r="21" spans="1:14" x14ac:dyDescent="0.25">
      <c r="A21" s="16"/>
      <c r="D21" s="17"/>
      <c r="E21" s="16"/>
      <c r="H21" s="17"/>
      <c r="I21" s="16"/>
      <c r="K21" s="17"/>
      <c r="L21" s="16"/>
      <c r="N21" s="17"/>
    </row>
    <row r="22" spans="1:14" x14ac:dyDescent="0.25">
      <c r="A22" s="16"/>
      <c r="D22" s="17"/>
      <c r="E22" s="16"/>
      <c r="H22" s="17"/>
      <c r="I22" s="16"/>
      <c r="K22" s="17"/>
      <c r="L22" s="16"/>
      <c r="N22" s="17"/>
    </row>
    <row r="23" spans="1:14" x14ac:dyDescent="0.25">
      <c r="A23" s="16"/>
      <c r="D23" s="17"/>
      <c r="E23" s="16"/>
      <c r="H23" s="17"/>
      <c r="I23" s="16"/>
      <c r="K23" s="17"/>
      <c r="L23" s="16"/>
      <c r="N23" s="17"/>
    </row>
    <row r="24" spans="1:14" x14ac:dyDescent="0.25">
      <c r="A24" s="16"/>
      <c r="D24" s="17"/>
      <c r="E24" s="16"/>
      <c r="H24" s="17"/>
      <c r="I24" s="16"/>
      <c r="K24" s="17"/>
      <c r="L24" s="16"/>
      <c r="N24" s="17"/>
    </row>
    <row r="25" spans="1:14" x14ac:dyDescent="0.25">
      <c r="A25" s="16"/>
      <c r="D25" s="17"/>
      <c r="E25" s="16"/>
      <c r="H25" s="17"/>
      <c r="I25" s="16"/>
      <c r="K25" s="17"/>
      <c r="L25" s="16"/>
      <c r="N25" s="17"/>
    </row>
    <row r="26" spans="1:14" x14ac:dyDescent="0.25">
      <c r="A26" s="16"/>
      <c r="D26" s="17"/>
      <c r="E26" s="16"/>
      <c r="H26" s="17"/>
      <c r="I26" s="16"/>
      <c r="K26" s="17"/>
      <c r="L26" s="16"/>
      <c r="N26" s="17"/>
    </row>
    <row r="27" spans="1:14" x14ac:dyDescent="0.25">
      <c r="A27" s="16"/>
      <c r="D27" s="17"/>
      <c r="E27" s="16"/>
      <c r="H27" s="17"/>
      <c r="I27" s="16"/>
      <c r="K27" s="17"/>
      <c r="L27" s="16"/>
      <c r="N27" s="17"/>
    </row>
    <row r="28" spans="1:14" x14ac:dyDescent="0.25">
      <c r="A28" s="16"/>
      <c r="D28" s="17"/>
      <c r="E28" s="16"/>
      <c r="H28" s="17"/>
      <c r="I28" s="16"/>
      <c r="K28" s="17"/>
      <c r="L28" s="16"/>
      <c r="N28" s="17"/>
    </row>
    <row r="29" spans="1:14" x14ac:dyDescent="0.25">
      <c r="A29" s="16"/>
      <c r="D29" s="17"/>
      <c r="E29" s="16"/>
      <c r="H29" s="17"/>
      <c r="I29" s="16"/>
      <c r="K29" s="17"/>
      <c r="L29" s="16"/>
      <c r="N29" s="17"/>
    </row>
    <row r="30" spans="1:14" x14ac:dyDescent="0.25">
      <c r="A30" s="16"/>
      <c r="D30" s="17"/>
      <c r="E30" s="16"/>
      <c r="H30" s="17"/>
      <c r="I30" s="16"/>
      <c r="K30" s="17"/>
      <c r="L30" s="16"/>
      <c r="N30" s="17"/>
    </row>
    <row r="31" spans="1:14" x14ac:dyDescent="0.25">
      <c r="A31" s="16"/>
      <c r="D31" s="17"/>
      <c r="E31" s="16"/>
      <c r="H31" s="17"/>
      <c r="I31" s="16"/>
      <c r="K31" s="17"/>
      <c r="L31" s="16"/>
      <c r="N31" s="17"/>
    </row>
    <row r="32" spans="1:14" x14ac:dyDescent="0.25">
      <c r="A32" s="16"/>
      <c r="D32" s="17"/>
      <c r="E32" s="16"/>
      <c r="H32" s="17"/>
      <c r="I32" s="16"/>
      <c r="K32" s="17"/>
      <c r="L32" s="16"/>
      <c r="N32" s="17"/>
    </row>
    <row r="33" spans="1:14" x14ac:dyDescent="0.25">
      <c r="A33" s="16"/>
      <c r="D33" s="17"/>
      <c r="E33" s="16"/>
      <c r="H33" s="17"/>
      <c r="I33" s="16"/>
      <c r="K33" s="17"/>
      <c r="L33" s="16"/>
      <c r="N33" s="17"/>
    </row>
    <row r="34" spans="1:14" x14ac:dyDescent="0.25">
      <c r="A34" s="16"/>
      <c r="D34" s="17"/>
      <c r="E34" s="16"/>
      <c r="H34" s="17"/>
      <c r="I34" s="16"/>
      <c r="K34" s="17"/>
      <c r="L34" s="16"/>
      <c r="N34" s="17"/>
    </row>
    <row r="35" spans="1:14" x14ac:dyDescent="0.25">
      <c r="A35" s="16"/>
      <c r="D35" s="17"/>
      <c r="E35" s="16"/>
      <c r="H35" s="17"/>
      <c r="I35" s="16"/>
      <c r="K35" s="17"/>
      <c r="L35" s="16"/>
      <c r="N35" s="17"/>
    </row>
    <row r="36" spans="1:14" x14ac:dyDescent="0.25">
      <c r="A36" s="16"/>
      <c r="D36" s="17"/>
      <c r="E36" s="16"/>
      <c r="H36" s="17"/>
      <c r="I36" s="16"/>
      <c r="K36" s="17"/>
      <c r="L36" s="16"/>
      <c r="N36" s="17"/>
    </row>
  </sheetData>
  <sheetProtection algorithmName="SHA-512" hashValue="B/ZTzl/4GPB7Ybu93/XloGc5lFjFEgDeXN1fvDs5dg6VlMlrKIM5T6I5cGPJ7We/9s9TO1QCFYwKY8ZnTXfbRQ==" saltValue="tfd5YA/ixBd9vudqBz0sTA==" spinCount="100000" sheet="1" objects="1" scenarios="1" selectLockedCells="1" selectUnlockedCell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B73B-0525-43A2-974F-50E228870CC9}">
  <dimension ref="A1:O26"/>
  <sheetViews>
    <sheetView tabSelected="1" workbookViewId="0">
      <selection sqref="A1:M1"/>
    </sheetView>
  </sheetViews>
  <sheetFormatPr defaultRowHeight="13.2" x14ac:dyDescent="0.25"/>
  <cols>
    <col min="1" max="1" width="9.77734375" customWidth="1"/>
    <col min="2" max="2" width="11.88671875" style="51" customWidth="1"/>
    <col min="3" max="4" width="10.88671875" style="51" customWidth="1"/>
    <col min="5" max="5" width="15.6640625" style="51" customWidth="1"/>
    <col min="6" max="7" width="11.6640625" style="51" customWidth="1"/>
    <col min="8" max="8" width="13.6640625" style="51" customWidth="1"/>
    <col min="9" max="10" width="10.88671875" style="51" customWidth="1"/>
    <col min="11" max="11" width="11.6640625" style="51" customWidth="1"/>
    <col min="12" max="12" width="13.6640625" customWidth="1"/>
    <col min="13" max="13" width="12.21875" customWidth="1"/>
  </cols>
  <sheetData>
    <row r="1" spans="1:15" ht="14.4" thickTop="1" thickBot="1" x14ac:dyDescent="0.3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  <c r="N1" s="75"/>
      <c r="O1" s="76"/>
    </row>
    <row r="2" spans="1:15" ht="13.8" thickBot="1" x14ac:dyDescent="0.3">
      <c r="A2" s="106" t="s">
        <v>18</v>
      </c>
      <c r="B2" s="107"/>
      <c r="C2" s="107"/>
      <c r="D2" s="108"/>
      <c r="E2" s="109" t="s">
        <v>19</v>
      </c>
      <c r="F2" s="107"/>
      <c r="G2" s="108"/>
      <c r="H2" s="109" t="s">
        <v>20</v>
      </c>
      <c r="I2" s="107"/>
      <c r="J2" s="108"/>
      <c r="K2" s="109" t="s">
        <v>21</v>
      </c>
      <c r="L2" s="107"/>
      <c r="M2" s="108"/>
      <c r="O2" s="68"/>
    </row>
    <row r="3" spans="1:15" ht="13.8" thickBot="1" x14ac:dyDescent="0.3">
      <c r="A3" s="85" t="s">
        <v>28</v>
      </c>
      <c r="B3" s="86" t="s">
        <v>9</v>
      </c>
      <c r="C3" s="96" t="s">
        <v>25</v>
      </c>
      <c r="D3" s="88" t="s">
        <v>29</v>
      </c>
      <c r="E3" s="89" t="s">
        <v>9</v>
      </c>
      <c r="F3" s="96" t="s">
        <v>25</v>
      </c>
      <c r="G3" s="88" t="s">
        <v>29</v>
      </c>
      <c r="H3" s="89" t="s">
        <v>9</v>
      </c>
      <c r="I3" s="96" t="s">
        <v>25</v>
      </c>
      <c r="J3" s="88" t="s">
        <v>29</v>
      </c>
      <c r="K3" s="89" t="s">
        <v>9</v>
      </c>
      <c r="L3" s="96" t="s">
        <v>25</v>
      </c>
      <c r="M3" s="87" t="s">
        <v>29</v>
      </c>
      <c r="O3" s="68"/>
    </row>
    <row r="4" spans="1:15" x14ac:dyDescent="0.25">
      <c r="A4" s="69">
        <v>13</v>
      </c>
      <c r="B4" s="57">
        <f>'Item 1'!C14</f>
        <v>0</v>
      </c>
      <c r="C4" s="97">
        <f ca="1">Realization!D14</f>
        <v>747</v>
      </c>
      <c r="D4" s="62">
        <f ca="1">ABS(B4-C4)</f>
        <v>747</v>
      </c>
      <c r="E4" s="64">
        <f>'Item 2'!C14</f>
        <v>0</v>
      </c>
      <c r="F4" s="97">
        <f ca="1">Realization!H14</f>
        <v>524.4</v>
      </c>
      <c r="G4" s="62">
        <f ca="1">ABS(E4-F4)</f>
        <v>524.4</v>
      </c>
      <c r="H4" s="57">
        <f>'Item 3'!C14</f>
        <v>0</v>
      </c>
      <c r="I4" s="97">
        <f ca="1">Realization!K14</f>
        <v>657</v>
      </c>
      <c r="J4" s="57">
        <f ca="1">ABS(H4-I4)</f>
        <v>657</v>
      </c>
      <c r="K4" s="64">
        <f>'Item 4'!C14</f>
        <v>0</v>
      </c>
      <c r="L4" s="100">
        <f ca="1">Realization!N14</f>
        <v>565.35664335664342</v>
      </c>
      <c r="M4" s="62">
        <f ca="1">ABS(K4-L4)</f>
        <v>565.35664335664342</v>
      </c>
      <c r="N4" s="58"/>
      <c r="O4" s="68"/>
    </row>
    <row r="5" spans="1:15" x14ac:dyDescent="0.25">
      <c r="A5" s="69">
        <v>14</v>
      </c>
      <c r="B5" s="57">
        <f>'Item 1'!C15</f>
        <v>0</v>
      </c>
      <c r="C5" s="97">
        <f ca="1">Realization!D15</f>
        <v>766</v>
      </c>
      <c r="D5" s="62">
        <f t="shared" ref="D5:D9" ca="1" si="0">ABS(B5-C5)</f>
        <v>766</v>
      </c>
      <c r="E5" s="64">
        <f>'Item 2'!C15</f>
        <v>0</v>
      </c>
      <c r="F5" s="97">
        <f ca="1">Realization!H15</f>
        <v>548.09999999999991</v>
      </c>
      <c r="G5" s="62">
        <f t="shared" ref="G5:G9" ca="1" si="1">ABS(E5-F5)</f>
        <v>548.09999999999991</v>
      </c>
      <c r="H5" s="57">
        <f>'Item 3'!C15</f>
        <v>0</v>
      </c>
      <c r="I5" s="97">
        <f ca="1">Realization!K15</f>
        <v>627</v>
      </c>
      <c r="J5" s="57">
        <f t="shared" ref="J5:J9" ca="1" si="2">ABS(H5-I5)</f>
        <v>627</v>
      </c>
      <c r="K5" s="64">
        <f>'Item 4'!C15</f>
        <v>0</v>
      </c>
      <c r="L5" s="100">
        <f ca="1">Realization!N15</f>
        <v>620.68997668997667</v>
      </c>
      <c r="M5" s="62">
        <f t="shared" ref="M5:M9" ca="1" si="3">ABS(K5-L5)</f>
        <v>620.68997668997667</v>
      </c>
      <c r="N5" s="58"/>
      <c r="O5" s="68"/>
    </row>
    <row r="6" spans="1:15" x14ac:dyDescent="0.25">
      <c r="A6" s="69">
        <v>15</v>
      </c>
      <c r="B6" s="57">
        <f>'Item 1'!C16</f>
        <v>0</v>
      </c>
      <c r="C6" s="97">
        <f ca="1">Realization!D16</f>
        <v>759</v>
      </c>
      <c r="D6" s="62">
        <f t="shared" ca="1" si="0"/>
        <v>759</v>
      </c>
      <c r="E6" s="64">
        <f>'Item 2'!C16</f>
        <v>0</v>
      </c>
      <c r="F6" s="97">
        <f ca="1">Realization!H16</f>
        <v>577.79999999999995</v>
      </c>
      <c r="G6" s="62">
        <f t="shared" ca="1" si="1"/>
        <v>577.79999999999995</v>
      </c>
      <c r="H6" s="57">
        <f>'Item 3'!C16</f>
        <v>0</v>
      </c>
      <c r="I6" s="97">
        <f ca="1">Realization!K16</f>
        <v>491</v>
      </c>
      <c r="J6" s="57">
        <f t="shared" ca="1" si="2"/>
        <v>491</v>
      </c>
      <c r="K6" s="64">
        <f>'Item 4'!C16</f>
        <v>0</v>
      </c>
      <c r="L6" s="100">
        <f ca="1">Realization!N16</f>
        <v>718.02331002330993</v>
      </c>
      <c r="M6" s="62">
        <f t="shared" ca="1" si="3"/>
        <v>718.02331002330993</v>
      </c>
      <c r="N6" s="58"/>
      <c r="O6" s="68"/>
    </row>
    <row r="7" spans="1:15" x14ac:dyDescent="0.25">
      <c r="A7" s="69">
        <v>16</v>
      </c>
      <c r="B7" s="57">
        <f>'Item 1'!C17</f>
        <v>0</v>
      </c>
      <c r="C7" s="97">
        <f ca="1">Realization!D17</f>
        <v>731</v>
      </c>
      <c r="D7" s="62">
        <f t="shared" ca="1" si="0"/>
        <v>731</v>
      </c>
      <c r="E7" s="64">
        <f>'Item 2'!C17</f>
        <v>0</v>
      </c>
      <c r="F7" s="97">
        <f ca="1">Realization!H17</f>
        <v>597.5</v>
      </c>
      <c r="G7" s="62">
        <f t="shared" ca="1" si="1"/>
        <v>597.5</v>
      </c>
      <c r="H7" s="57">
        <f>'Item 3'!C17</f>
        <v>0</v>
      </c>
      <c r="I7" s="97">
        <f ca="1">Realization!K17</f>
        <v>367</v>
      </c>
      <c r="J7" s="57">
        <f t="shared" ca="1" si="2"/>
        <v>367</v>
      </c>
      <c r="K7" s="64">
        <f>'Item 4'!C17</f>
        <v>0</v>
      </c>
      <c r="L7" s="100">
        <f ca="1">Realization!N17</f>
        <v>568.02331002331005</v>
      </c>
      <c r="M7" s="62">
        <f t="shared" ca="1" si="3"/>
        <v>568.02331002331005</v>
      </c>
      <c r="N7" s="58"/>
      <c r="O7" s="68"/>
    </row>
    <row r="8" spans="1:15" x14ac:dyDescent="0.25">
      <c r="A8" s="69">
        <v>17</v>
      </c>
      <c r="B8" s="57">
        <f>'Item 1'!C18</f>
        <v>0</v>
      </c>
      <c r="C8" s="97">
        <f ca="1">Realization!D18</f>
        <v>728</v>
      </c>
      <c r="D8" s="62">
        <f t="shared" ca="1" si="0"/>
        <v>728</v>
      </c>
      <c r="E8" s="64">
        <f>'Item 2'!C18</f>
        <v>0</v>
      </c>
      <c r="F8" s="97">
        <f ca="1">Realization!H18</f>
        <v>623.20000000000005</v>
      </c>
      <c r="G8" s="62">
        <f t="shared" ca="1" si="1"/>
        <v>623.20000000000005</v>
      </c>
      <c r="H8" s="57">
        <f>'Item 3'!C18</f>
        <v>0</v>
      </c>
      <c r="I8" s="97">
        <f ca="1">Realization!K18</f>
        <v>297</v>
      </c>
      <c r="J8" s="57">
        <f t="shared" ca="1" si="2"/>
        <v>297</v>
      </c>
      <c r="K8" s="64">
        <f>'Item 4'!C18</f>
        <v>0</v>
      </c>
      <c r="L8" s="100">
        <f ca="1">Realization!N18</f>
        <v>638.03496503496513</v>
      </c>
      <c r="M8" s="62">
        <f t="shared" ca="1" si="3"/>
        <v>638.03496503496513</v>
      </c>
      <c r="N8" s="58"/>
      <c r="O8" s="68"/>
    </row>
    <row r="9" spans="1:15" ht="13.8" thickBot="1" x14ac:dyDescent="0.3">
      <c r="A9" s="93">
        <v>18</v>
      </c>
      <c r="B9" s="94">
        <f>'Item 1'!C19</f>
        <v>0</v>
      </c>
      <c r="C9" s="98">
        <f ca="1">Realization!D19</f>
        <v>741</v>
      </c>
      <c r="D9" s="62">
        <f t="shared" ca="1" si="0"/>
        <v>741</v>
      </c>
      <c r="E9" s="95">
        <f>'Item 2'!C19</f>
        <v>0</v>
      </c>
      <c r="F9" s="98">
        <f ca="1">Realization!H19</f>
        <v>639.9</v>
      </c>
      <c r="G9" s="62">
        <f t="shared" ca="1" si="1"/>
        <v>639.9</v>
      </c>
      <c r="H9" s="94">
        <f>'Item 3'!C19</f>
        <v>0</v>
      </c>
      <c r="I9" s="98">
        <f ca="1">Realization!K19</f>
        <v>247</v>
      </c>
      <c r="J9" s="57">
        <f t="shared" ca="1" si="2"/>
        <v>247</v>
      </c>
      <c r="K9" s="95">
        <f>'Item 4'!C19</f>
        <v>0</v>
      </c>
      <c r="L9" s="101">
        <f ca="1">Realization!N19</f>
        <v>725.36829836829838</v>
      </c>
      <c r="M9" s="62">
        <f t="shared" ca="1" si="3"/>
        <v>725.36829836829838</v>
      </c>
      <c r="N9" s="58"/>
      <c r="O9" s="68"/>
    </row>
    <row r="10" spans="1:15" ht="14.4" thickTop="1" thickBot="1" x14ac:dyDescent="0.3">
      <c r="A10" s="70"/>
      <c r="B10" s="71"/>
      <c r="C10" s="71"/>
      <c r="D10" s="59">
        <f ca="1">SUM(D4:D9)</f>
        <v>4472</v>
      </c>
      <c r="E10" s="71"/>
      <c r="F10" s="71"/>
      <c r="G10" s="59">
        <f ca="1">SUM(G4:G9)</f>
        <v>3510.9</v>
      </c>
      <c r="H10" s="71"/>
      <c r="I10" s="71"/>
      <c r="J10" s="59">
        <f ca="1">SUM(J4:J9)</f>
        <v>2686</v>
      </c>
      <c r="K10" s="71"/>
      <c r="L10" s="72"/>
      <c r="M10" s="59">
        <f ca="1">SUM(M4:M9)</f>
        <v>3835.4965034965035</v>
      </c>
      <c r="N10" s="73">
        <f ca="1">SUM(B10:M10)</f>
        <v>14504.396503496504</v>
      </c>
      <c r="O10" s="74" t="str">
        <f ca="1">IF(N10&gt;N21,"You Lost","You Win")</f>
        <v>You Lost</v>
      </c>
    </row>
    <row r="11" spans="1:15" ht="14.4" thickTop="1" thickBot="1" x14ac:dyDescent="0.3">
      <c r="B11" s="57"/>
      <c r="C11" s="57"/>
      <c r="D11" s="57"/>
      <c r="E11" s="57"/>
      <c r="F11" s="57"/>
      <c r="G11" s="57"/>
      <c r="H11" s="57"/>
      <c r="I11" s="57"/>
      <c r="J11" s="57"/>
      <c r="K11" s="64"/>
      <c r="L11" s="58"/>
      <c r="M11" s="65"/>
      <c r="N11" s="58"/>
    </row>
    <row r="12" spans="1:15" ht="14.4" thickTop="1" thickBot="1" x14ac:dyDescent="0.3">
      <c r="A12" s="114" t="s">
        <v>30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6"/>
      <c r="N12" s="77"/>
      <c r="O12" s="76"/>
    </row>
    <row r="13" spans="1:15" ht="13.8" thickBot="1" x14ac:dyDescent="0.3">
      <c r="A13" s="113" t="s">
        <v>18</v>
      </c>
      <c r="B13" s="111"/>
      <c r="C13" s="111"/>
      <c r="D13" s="112"/>
      <c r="E13" s="110" t="s">
        <v>19</v>
      </c>
      <c r="F13" s="111"/>
      <c r="G13" s="112"/>
      <c r="H13" s="110" t="s">
        <v>20</v>
      </c>
      <c r="I13" s="111"/>
      <c r="J13" s="112"/>
      <c r="K13" s="110" t="s">
        <v>21</v>
      </c>
      <c r="L13" s="111"/>
      <c r="M13" s="112"/>
      <c r="N13" s="58"/>
      <c r="O13" s="68"/>
    </row>
    <row r="14" spans="1:15" ht="13.8" thickBot="1" x14ac:dyDescent="0.3">
      <c r="A14" s="85" t="s">
        <v>28</v>
      </c>
      <c r="B14" s="90" t="s">
        <v>9</v>
      </c>
      <c r="C14" s="99" t="s">
        <v>25</v>
      </c>
      <c r="D14" s="91" t="s">
        <v>29</v>
      </c>
      <c r="E14" s="92" t="s">
        <v>9</v>
      </c>
      <c r="F14" s="99" t="s">
        <v>25</v>
      </c>
      <c r="G14" s="91" t="s">
        <v>29</v>
      </c>
      <c r="H14" s="92" t="s">
        <v>9</v>
      </c>
      <c r="I14" s="99" t="s">
        <v>25</v>
      </c>
      <c r="J14" s="91" t="s">
        <v>29</v>
      </c>
      <c r="K14" s="92" t="s">
        <v>9</v>
      </c>
      <c r="L14" s="99" t="s">
        <v>25</v>
      </c>
      <c r="M14" s="91" t="s">
        <v>29</v>
      </c>
      <c r="N14" s="58"/>
      <c r="O14" s="68"/>
    </row>
    <row r="15" spans="1:15" x14ac:dyDescent="0.25">
      <c r="A15" s="69">
        <v>13</v>
      </c>
      <c r="B15" s="57">
        <f>'Item 1-4 FORECAST'!C14</f>
        <v>748.08333333333337</v>
      </c>
      <c r="C15" s="97">
        <f ca="1">C4</f>
        <v>747</v>
      </c>
      <c r="D15" s="62">
        <f ca="1">ABS(B15-C15)</f>
        <v>1.0833333333333712</v>
      </c>
      <c r="E15" s="64">
        <f>'Item 1-4 FORECAST'!F14</f>
        <v>522.72727272727275</v>
      </c>
      <c r="F15" s="97">
        <f ca="1">F4</f>
        <v>524.4</v>
      </c>
      <c r="G15" s="62">
        <f ca="1">ABS(E15-F15)</f>
        <v>1.6727272727272293</v>
      </c>
      <c r="H15" s="57">
        <f>'Item 1-4 FORECAST'!J14</f>
        <v>666</v>
      </c>
      <c r="I15" s="97">
        <f ca="1">I4</f>
        <v>657</v>
      </c>
      <c r="J15" s="57">
        <f ca="1">ABS(H15-I15)</f>
        <v>9</v>
      </c>
      <c r="K15" s="64">
        <f>'Item 1-4 FORECAST'!M14</f>
        <v>552.35664335664342</v>
      </c>
      <c r="L15" s="100">
        <f ca="1">L4</f>
        <v>565.35664335664342</v>
      </c>
      <c r="M15" s="62">
        <f ca="1">ABS(K15-L15)</f>
        <v>13</v>
      </c>
      <c r="N15" s="58"/>
      <c r="O15" s="68"/>
    </row>
    <row r="16" spans="1:15" x14ac:dyDescent="0.25">
      <c r="A16" s="69">
        <v>14</v>
      </c>
      <c r="B16" s="57">
        <f>'Item 1-4 FORECAST'!C15</f>
        <v>748.08333333333337</v>
      </c>
      <c r="C16" s="97">
        <f t="shared" ref="C16:C20" ca="1" si="4">C5</f>
        <v>766</v>
      </c>
      <c r="D16" s="62">
        <f t="shared" ref="D16:D20" ca="1" si="5">ABS(B16-C16)</f>
        <v>17.916666666666629</v>
      </c>
      <c r="E16" s="64">
        <f>'Item 1-4 FORECAST'!F15</f>
        <v>545.4545454545455</v>
      </c>
      <c r="F16" s="97">
        <f t="shared" ref="F16:F20" ca="1" si="6">F5</f>
        <v>548.09999999999991</v>
      </c>
      <c r="G16" s="62">
        <f t="shared" ref="G16:G20" ca="1" si="7">ABS(E16-F16)</f>
        <v>2.6454545454544132</v>
      </c>
      <c r="H16" s="57">
        <f>'Item 1-4 FORECAST'!J15</f>
        <v>618</v>
      </c>
      <c r="I16" s="97">
        <f t="shared" ref="I16:I20" ca="1" si="8">I5</f>
        <v>627</v>
      </c>
      <c r="J16" s="57">
        <f t="shared" ref="J16:J20" ca="1" si="9">ABS(H16-I16)</f>
        <v>9</v>
      </c>
      <c r="K16" s="64">
        <f>'Item 1-4 FORECAST'!M15</f>
        <v>634.68997668997667</v>
      </c>
      <c r="L16" s="100">
        <f t="shared" ref="L16:L20" ca="1" si="10">L5</f>
        <v>620.68997668997667</v>
      </c>
      <c r="M16" s="62">
        <f t="shared" ref="M16:M20" ca="1" si="11">ABS(K16-L16)</f>
        <v>14</v>
      </c>
      <c r="N16" s="58"/>
      <c r="O16" s="68"/>
    </row>
    <row r="17" spans="1:15" x14ac:dyDescent="0.25">
      <c r="A17" s="69">
        <v>15</v>
      </c>
      <c r="B17" s="57">
        <f>'Item 1-4 FORECAST'!C16</f>
        <v>748.08333333333337</v>
      </c>
      <c r="C17" s="97">
        <f t="shared" ca="1" si="4"/>
        <v>759</v>
      </c>
      <c r="D17" s="62">
        <f t="shared" ca="1" si="5"/>
        <v>10.916666666666629</v>
      </c>
      <c r="E17" s="64">
        <f>'Item 1-4 FORECAST'!F16</f>
        <v>568.18181818181824</v>
      </c>
      <c r="F17" s="97">
        <f t="shared" ca="1" si="6"/>
        <v>577.79999999999995</v>
      </c>
      <c r="G17" s="62">
        <f t="shared" ca="1" si="7"/>
        <v>9.6181818181817107</v>
      </c>
      <c r="H17" s="57">
        <f>'Item 1-4 FORECAST'!J16</f>
        <v>483</v>
      </c>
      <c r="I17" s="97">
        <f t="shared" ca="1" si="8"/>
        <v>491</v>
      </c>
      <c r="J17" s="57">
        <f t="shared" ca="1" si="9"/>
        <v>8</v>
      </c>
      <c r="K17" s="64">
        <f>'Item 1-4 FORECAST'!M16</f>
        <v>716.02331002330993</v>
      </c>
      <c r="L17" s="100">
        <f t="shared" ca="1" si="10"/>
        <v>718.02331002330993</v>
      </c>
      <c r="M17" s="62">
        <f t="shared" ca="1" si="11"/>
        <v>2</v>
      </c>
      <c r="N17" s="58"/>
      <c r="O17" s="68"/>
    </row>
    <row r="18" spans="1:15" x14ac:dyDescent="0.25">
      <c r="A18" s="69">
        <v>16</v>
      </c>
      <c r="B18" s="57">
        <f>'Item 1-4 FORECAST'!C17</f>
        <v>748.08333333333337</v>
      </c>
      <c r="C18" s="97">
        <f t="shared" ca="1" si="4"/>
        <v>731</v>
      </c>
      <c r="D18" s="62">
        <f t="shared" ca="1" si="5"/>
        <v>17.083333333333371</v>
      </c>
      <c r="E18" s="64">
        <f>'Item 1-4 FORECAST'!F17</f>
        <v>590.90909090909099</v>
      </c>
      <c r="F18" s="97">
        <f t="shared" ca="1" si="6"/>
        <v>597.5</v>
      </c>
      <c r="G18" s="62">
        <f t="shared" ca="1" si="7"/>
        <v>6.5909090909090082</v>
      </c>
      <c r="H18" s="57">
        <f>'Item 1-4 FORECAST'!J17</f>
        <v>375</v>
      </c>
      <c r="I18" s="97">
        <f t="shared" ca="1" si="8"/>
        <v>367</v>
      </c>
      <c r="J18" s="57">
        <f t="shared" ca="1" si="9"/>
        <v>8</v>
      </c>
      <c r="K18" s="64">
        <f>'Item 1-4 FORECAST'!M17</f>
        <v>585.02331002331005</v>
      </c>
      <c r="L18" s="100">
        <f t="shared" ca="1" si="10"/>
        <v>568.02331002331005</v>
      </c>
      <c r="M18" s="62">
        <f t="shared" ca="1" si="11"/>
        <v>17</v>
      </c>
      <c r="N18" s="58"/>
      <c r="O18" s="68"/>
    </row>
    <row r="19" spans="1:15" x14ac:dyDescent="0.25">
      <c r="A19" s="69">
        <v>17</v>
      </c>
      <c r="B19" s="57">
        <f>'Item 1-4 FORECAST'!C18</f>
        <v>748.08333333333337</v>
      </c>
      <c r="C19" s="97">
        <f t="shared" ca="1" si="4"/>
        <v>728</v>
      </c>
      <c r="D19" s="62">
        <f t="shared" ca="1" si="5"/>
        <v>20.083333333333371</v>
      </c>
      <c r="E19" s="64">
        <f>'Item 1-4 FORECAST'!F18</f>
        <v>613.63636363636374</v>
      </c>
      <c r="F19" s="97">
        <f t="shared" ca="1" si="6"/>
        <v>623.20000000000005</v>
      </c>
      <c r="G19" s="62">
        <f t="shared" ca="1" si="7"/>
        <v>9.5636363636363058</v>
      </c>
      <c r="H19" s="57">
        <f>'Item 1-4 FORECAST'!J18</f>
        <v>303</v>
      </c>
      <c r="I19" s="97">
        <f t="shared" ca="1" si="8"/>
        <v>297</v>
      </c>
      <c r="J19" s="57">
        <f t="shared" ca="1" si="9"/>
        <v>6</v>
      </c>
      <c r="K19" s="64">
        <f>'Item 1-4 FORECAST'!M18</f>
        <v>646.03496503496513</v>
      </c>
      <c r="L19" s="100">
        <f t="shared" ca="1" si="10"/>
        <v>638.03496503496513</v>
      </c>
      <c r="M19" s="62">
        <f t="shared" ca="1" si="11"/>
        <v>8</v>
      </c>
      <c r="N19" s="58"/>
      <c r="O19" s="68"/>
    </row>
    <row r="20" spans="1:15" ht="13.8" thickBot="1" x14ac:dyDescent="0.3">
      <c r="A20" s="93">
        <v>18</v>
      </c>
      <c r="B20" s="94">
        <f>'Item 1-4 FORECAST'!C19</f>
        <v>748.08333333333337</v>
      </c>
      <c r="C20" s="98">
        <f t="shared" ca="1" si="4"/>
        <v>741</v>
      </c>
      <c r="D20" s="62">
        <f t="shared" ca="1" si="5"/>
        <v>7.0833333333333712</v>
      </c>
      <c r="E20" s="95">
        <f>'Item 1-4 FORECAST'!F19</f>
        <v>636.36363636363649</v>
      </c>
      <c r="F20" s="98">
        <f t="shared" ca="1" si="6"/>
        <v>639.9</v>
      </c>
      <c r="G20" s="62">
        <f t="shared" ca="1" si="7"/>
        <v>3.5363636363634896</v>
      </c>
      <c r="H20" s="94">
        <f>'Item 1-4 FORECAST'!J19</f>
        <v>242</v>
      </c>
      <c r="I20" s="98">
        <f t="shared" ca="1" si="8"/>
        <v>247</v>
      </c>
      <c r="J20" s="57">
        <f t="shared" ca="1" si="9"/>
        <v>5</v>
      </c>
      <c r="K20" s="95">
        <f>'Item 1-4 FORECAST'!M19</f>
        <v>728.36829836829838</v>
      </c>
      <c r="L20" s="101">
        <f t="shared" ca="1" si="10"/>
        <v>725.36829836829838</v>
      </c>
      <c r="M20" s="62">
        <f t="shared" ca="1" si="11"/>
        <v>3</v>
      </c>
      <c r="N20" s="58"/>
      <c r="O20" s="68"/>
    </row>
    <row r="21" spans="1:15" ht="14.4" thickTop="1" thickBot="1" x14ac:dyDescent="0.3">
      <c r="A21" s="70"/>
      <c r="B21" s="71"/>
      <c r="C21" s="71"/>
      <c r="D21" s="59">
        <f ca="1">SUM(D15:D20)</f>
        <v>74.166666666666742</v>
      </c>
      <c r="E21" s="71"/>
      <c r="F21" s="71"/>
      <c r="G21" s="59">
        <f ca="1">SUM(G15:G20)</f>
        <v>33.627272727272157</v>
      </c>
      <c r="H21" s="71"/>
      <c r="I21" s="71"/>
      <c r="J21" s="59">
        <f ca="1">SUM(J15:J20)</f>
        <v>45</v>
      </c>
      <c r="K21" s="71"/>
      <c r="L21" s="72"/>
      <c r="M21" s="59">
        <f ca="1">SUM(M15:M20)</f>
        <v>57</v>
      </c>
      <c r="N21" s="73">
        <f ca="1">SUM(B21:M21)</f>
        <v>209.7939393939389</v>
      </c>
      <c r="O21" s="74"/>
    </row>
    <row r="22" spans="1:15" ht="14.4" thickTop="1" thickBot="1" x14ac:dyDescent="0.3">
      <c r="A22" s="16"/>
      <c r="D22" s="61"/>
      <c r="E22" s="63"/>
      <c r="G22" s="61"/>
      <c r="H22" s="67"/>
      <c r="J22" s="61"/>
      <c r="K22" s="63"/>
      <c r="M22" s="66"/>
    </row>
    <row r="23" spans="1:15" ht="21.6" thickTop="1" thickBot="1" x14ac:dyDescent="0.4">
      <c r="A23" s="78"/>
      <c r="B23" s="79"/>
      <c r="C23" s="79"/>
      <c r="D23" s="80" t="str">
        <f ca="1">IF(D10&gt;D21,"L","J")</f>
        <v>L</v>
      </c>
      <c r="E23" s="81"/>
      <c r="F23" s="82"/>
      <c r="G23" s="80" t="str">
        <f ca="1">IF(G10&gt;G21,"L","J")</f>
        <v>L</v>
      </c>
      <c r="H23" s="81"/>
      <c r="I23" s="82"/>
      <c r="J23" s="80" t="str">
        <f ca="1">IF(J10&gt;J21,"L","J")</f>
        <v>L</v>
      </c>
      <c r="K23" s="81"/>
      <c r="L23" s="83"/>
      <c r="M23" s="84" t="str">
        <f ca="1">IF(M10&gt;M21,"L","J")</f>
        <v>L</v>
      </c>
    </row>
    <row r="24" spans="1:15" ht="13.8" thickTop="1" x14ac:dyDescent="0.25">
      <c r="J24" s="56"/>
    </row>
    <row r="25" spans="1:15" ht="13.8" customHeight="1" x14ac:dyDescent="0.3">
      <c r="A25" s="105" t="s">
        <v>31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</row>
    <row r="26" spans="1:15" ht="13.8" x14ac:dyDescent="0.3">
      <c r="D26" s="60"/>
    </row>
  </sheetData>
  <sheetProtection algorithmName="SHA-512" hashValue="CF5ooRzuuVfGBSLos38dh6WUZhX1ezymOmm7jkJ186dsrvhn3UDscy5c3YdqgrXH2g0eRgQAytygCEzHdzjaOQ==" saltValue="Pqkvob9QimUw3SkGbhXJ7w==" spinCount="100000" sheet="1" objects="1" scenarios="1" selectLockedCells="1" selectUnlockedCells="1"/>
  <mergeCells count="11">
    <mergeCell ref="A1:M1"/>
    <mergeCell ref="A25:M25"/>
    <mergeCell ref="A2:D2"/>
    <mergeCell ref="E2:G2"/>
    <mergeCell ref="H2:J2"/>
    <mergeCell ref="K2:M2"/>
    <mergeCell ref="K13:M13"/>
    <mergeCell ref="H13:J13"/>
    <mergeCell ref="E13:G13"/>
    <mergeCell ref="A13:D13"/>
    <mergeCell ref="A12:M12"/>
  </mergeCells>
  <phoneticPr fontId="4" type="noConversion"/>
  <conditionalFormatting sqref="O10">
    <cfRule type="cellIs" dxfId="1" priority="1" operator="equal">
      <formula>"You Win"</formula>
    </cfRule>
    <cfRule type="cellIs" dxfId="0" priority="2" operator="equal">
      <formula>"You 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 1</vt:lpstr>
      <vt:lpstr>Item 2</vt:lpstr>
      <vt:lpstr>Item 3</vt:lpstr>
      <vt:lpstr>Item 4</vt:lpstr>
      <vt:lpstr>Item 1-4 FORECAST</vt:lpstr>
      <vt:lpstr>Realization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Goedegebuure</dc:creator>
  <cp:lastModifiedBy>Robert</cp:lastModifiedBy>
  <dcterms:created xsi:type="dcterms:W3CDTF">2022-07-18T13:09:28Z</dcterms:created>
  <dcterms:modified xsi:type="dcterms:W3CDTF">2023-05-23T09:53:07Z</dcterms:modified>
</cp:coreProperties>
</file>